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nee\Box Sync\Psychometrics\"/>
    </mc:Choice>
  </mc:AlternateContent>
  <xr:revisionPtr revIDLastSave="0" documentId="13_ncr:1_{6862B969-70B8-4BB5-99FD-EC67A4A5E02A}" xr6:coauthVersionLast="40" xr6:coauthVersionMax="40" xr10:uidLastSave="{00000000-0000-0000-0000-000000000000}"/>
  <bookViews>
    <workbookView xWindow="360" yWindow="555" windowWidth="19800" windowHeight="10635" xr2:uid="{00000000-000D-0000-FFFF-FFFF00000000}"/>
  </bookViews>
  <sheets>
    <sheet name="Display" sheetId="1" r:id="rId1"/>
    <sheet name="Model" sheetId="2" r:id="rId2"/>
    <sheet name="Chart" sheetId="3" state="hidden" r:id="rId3"/>
    <sheet name="Calculati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5" i="5" l="1" a="1"/>
  <c r="AB35" i="5" s="1"/>
  <c r="AA35" i="5" l="1"/>
  <c r="AD35" i="5"/>
  <c r="Z35" i="5"/>
  <c r="AC35" i="5"/>
  <c r="Y35" i="5"/>
  <c r="AD84" i="5"/>
  <c r="AE84" i="5"/>
  <c r="AF84" i="5"/>
  <c r="AC84" i="5"/>
  <c r="R138" i="5"/>
  <c r="R137" i="5"/>
  <c r="R122" i="5"/>
  <c r="R140" i="5" s="1"/>
  <c r="R123" i="5"/>
  <c r="R126" i="5" s="1"/>
  <c r="AO51" i="5"/>
  <c r="D93" i="5"/>
  <c r="D94" i="5"/>
  <c r="D95" i="5"/>
  <c r="D96" i="5"/>
  <c r="D97" i="5"/>
  <c r="D92" i="5"/>
  <c r="E92" i="5"/>
  <c r="E93" i="5"/>
  <c r="E94" i="5"/>
  <c r="E95" i="5"/>
  <c r="E96" i="5"/>
  <c r="E97" i="5"/>
  <c r="U85" i="5"/>
  <c r="U86" i="5"/>
  <c r="U87" i="5"/>
  <c r="U88" i="5"/>
  <c r="U89" i="5"/>
  <c r="U90" i="5"/>
  <c r="U91" i="5"/>
  <c r="S92" i="5"/>
  <c r="T92" i="5"/>
  <c r="S93" i="5"/>
  <c r="T93" i="5"/>
  <c r="S94" i="5"/>
  <c r="T94" i="5"/>
  <c r="S95" i="5"/>
  <c r="T95" i="5"/>
  <c r="S96" i="5"/>
  <c r="T96" i="5"/>
  <c r="S97" i="5"/>
  <c r="T97" i="5"/>
  <c r="B39" i="5" a="1"/>
  <c r="B39" i="5" s="1"/>
  <c r="C1" i="5" a="1"/>
  <c r="C1" i="5" s="1"/>
  <c r="F17" i="1"/>
  <c r="M14" i="5" s="1"/>
  <c r="F18" i="1"/>
  <c r="M15" i="5" s="1"/>
  <c r="N15" i="5" s="1"/>
  <c r="O15" i="5" s="1"/>
  <c r="P15" i="5" s="1"/>
  <c r="G18" i="1" s="1"/>
  <c r="F19" i="1"/>
  <c r="M16" i="5" s="1"/>
  <c r="N16" i="5" s="1"/>
  <c r="O16" i="5" s="1"/>
  <c r="P16" i="5" s="1"/>
  <c r="G19" i="1" s="1"/>
  <c r="F20" i="1"/>
  <c r="M17" i="5" s="1"/>
  <c r="N17" i="5" s="1"/>
  <c r="O17" i="5" s="1"/>
  <c r="P17" i="5" s="1"/>
  <c r="G20" i="1" s="1"/>
  <c r="F21" i="1"/>
  <c r="M18" i="5" s="1"/>
  <c r="N18" i="5" s="1"/>
  <c r="O18" i="5" s="1"/>
  <c r="P18" i="5" s="1"/>
  <c r="G21" i="1" s="1"/>
  <c r="F16" i="1"/>
  <c r="M13" i="5" s="1"/>
  <c r="N13" i="5" s="1"/>
  <c r="O13" i="5" s="1"/>
  <c r="P13" i="5" s="1"/>
  <c r="G16" i="1" s="1"/>
  <c r="I63" i="5" a="1"/>
  <c r="I63" i="5" s="1"/>
  <c r="M64" i="5"/>
  <c r="J65" i="5"/>
  <c r="N65" i="5"/>
  <c r="K66" i="5"/>
  <c r="O66" i="5"/>
  <c r="L67" i="5"/>
  <c r="J69" i="5"/>
  <c r="N69" i="5"/>
  <c r="M8" i="5"/>
  <c r="N8" i="5" s="1"/>
  <c r="O8" i="5" s="1"/>
  <c r="P8" i="5" s="1"/>
  <c r="G8" i="1" s="1"/>
  <c r="Y1" i="2"/>
  <c r="F3" i="1"/>
  <c r="M3" i="5" s="1"/>
  <c r="N3" i="5" s="1"/>
  <c r="O3" i="5" s="1"/>
  <c r="P3" i="5" s="1"/>
  <c r="G3" i="1" s="1"/>
  <c r="F4" i="1"/>
  <c r="M4" i="5" s="1"/>
  <c r="N4" i="5" s="1"/>
  <c r="O4" i="5" s="1"/>
  <c r="P4" i="5" s="1"/>
  <c r="G4" i="1" s="1"/>
  <c r="F5" i="1"/>
  <c r="F6" i="1"/>
  <c r="M6" i="5" s="1"/>
  <c r="N6" i="5" s="1"/>
  <c r="O6" i="5" s="1"/>
  <c r="P6" i="5" s="1"/>
  <c r="G6" i="1" s="1"/>
  <c r="F7" i="1"/>
  <c r="M7" i="5" s="1"/>
  <c r="N7" i="5" s="1"/>
  <c r="O7" i="5" s="1"/>
  <c r="P7" i="5" s="1"/>
  <c r="G7" i="1" s="1"/>
  <c r="F8" i="1"/>
  <c r="F2" i="1"/>
  <c r="M2" i="5" s="1"/>
  <c r="L267" i="3"/>
  <c r="L266" i="3"/>
  <c r="H253" i="3"/>
  <c r="H252" i="3"/>
  <c r="I254" i="3"/>
  <c r="I255" i="3" s="1"/>
  <c r="J256" i="3"/>
  <c r="G262" i="3" s="1"/>
  <c r="K258" i="3"/>
  <c r="K259" i="3" s="1"/>
  <c r="G264" i="3"/>
  <c r="G265" i="3" s="1"/>
  <c r="G260" i="3"/>
  <c r="G261" i="3" s="1"/>
  <c r="J257" i="3"/>
  <c r="G263" i="3" s="1"/>
  <c r="O371" i="2"/>
  <c r="Y77" i="5"/>
  <c r="Z77" i="5" s="1"/>
  <c r="AA77" i="5" s="1"/>
  <c r="X77" i="5"/>
  <c r="Y76" i="5"/>
  <c r="Z76" i="5" s="1"/>
  <c r="AA76" i="5" s="1"/>
  <c r="X76" i="5"/>
  <c r="Y75" i="5"/>
  <c r="Z75" i="5" s="1"/>
  <c r="AA75" i="5" s="1"/>
  <c r="X75" i="5"/>
  <c r="Y74" i="5"/>
  <c r="Z74" i="5" s="1"/>
  <c r="AA74" i="5" s="1"/>
  <c r="X74" i="5"/>
  <c r="Y73" i="5"/>
  <c r="Z73" i="5" s="1"/>
  <c r="AA73" i="5" s="1"/>
  <c r="X73" i="5"/>
  <c r="Y72" i="5"/>
  <c r="Z72" i="5" s="1"/>
  <c r="AA72" i="5" s="1"/>
  <c r="X72" i="5"/>
  <c r="AE63" i="5" a="1"/>
  <c r="AJ63" i="5" s="1"/>
  <c r="Y63" i="5" a="1"/>
  <c r="AC63" i="5" s="1"/>
  <c r="I59" i="5"/>
  <c r="H58" i="5"/>
  <c r="G57" i="5"/>
  <c r="F56" i="5"/>
  <c r="E55" i="5"/>
  <c r="D54" i="5"/>
  <c r="C53" i="5"/>
  <c r="I45" i="5"/>
  <c r="H44" i="5"/>
  <c r="G43" i="5"/>
  <c r="F42" i="5"/>
  <c r="E41" i="5"/>
  <c r="D40" i="5"/>
  <c r="C39" i="5"/>
  <c r="AE37" i="5" a="1"/>
  <c r="AJ37" i="5" s="1"/>
  <c r="Y37" i="5" a="1"/>
  <c r="AC37" i="5" s="1"/>
  <c r="AE36" i="5" a="1"/>
  <c r="AK36" i="5" s="1"/>
  <c r="Y36" i="5" a="1"/>
  <c r="AD36" i="5" s="1"/>
  <c r="K28" i="5" a="1"/>
  <c r="O34" i="5" s="1"/>
  <c r="A8" i="5"/>
  <c r="A7" i="5"/>
  <c r="A6" i="5"/>
  <c r="A5" i="5"/>
  <c r="A4" i="5"/>
  <c r="A3" i="5"/>
  <c r="A2" i="5"/>
  <c r="C2" i="3"/>
  <c r="B2" i="3"/>
  <c r="R129" i="5" l="1"/>
  <c r="R144" i="5"/>
  <c r="R125" i="5"/>
  <c r="M68" i="5"/>
  <c r="I64" i="5"/>
  <c r="R141" i="5"/>
  <c r="I68" i="5"/>
  <c r="L63" i="5"/>
  <c r="AI1" i="2"/>
  <c r="C1" i="3" s="1"/>
  <c r="G97" i="5"/>
  <c r="H97" i="5" s="1"/>
  <c r="G95" i="5"/>
  <c r="H95" i="5" s="1"/>
  <c r="G93" i="5"/>
  <c r="G92" i="5"/>
  <c r="H92" i="5" s="1"/>
  <c r="G96" i="5"/>
  <c r="G94" i="5"/>
  <c r="H94" i="5" s="1"/>
  <c r="F1" i="5"/>
  <c r="B42" i="5"/>
  <c r="L69" i="5"/>
  <c r="O68" i="5"/>
  <c r="K68" i="5"/>
  <c r="N67" i="5"/>
  <c r="J67" i="5"/>
  <c r="M66" i="5"/>
  <c r="I66" i="5"/>
  <c r="L65" i="5"/>
  <c r="O64" i="5"/>
  <c r="K64" i="5"/>
  <c r="N63" i="5"/>
  <c r="J63" i="5"/>
  <c r="H1" i="5"/>
  <c r="D1" i="5"/>
  <c r="B44" i="5"/>
  <c r="B40" i="5"/>
  <c r="B45" i="5"/>
  <c r="B43" i="5"/>
  <c r="B41" i="5"/>
  <c r="I1" i="5"/>
  <c r="G1" i="5"/>
  <c r="E1" i="5"/>
  <c r="K28" i="5"/>
  <c r="K39" i="5" s="1"/>
  <c r="L28" i="5"/>
  <c r="P28" i="5"/>
  <c r="P39" i="5" s="1"/>
  <c r="N29" i="5"/>
  <c r="L30" i="5"/>
  <c r="L41" i="5" s="1"/>
  <c r="P30" i="5"/>
  <c r="P41" i="5" s="1"/>
  <c r="N31" i="5"/>
  <c r="L32" i="5"/>
  <c r="P32" i="5"/>
  <c r="P43" i="5" s="1"/>
  <c r="N33" i="5"/>
  <c r="L34" i="5"/>
  <c r="L45" i="5" s="1"/>
  <c r="P34" i="5"/>
  <c r="P45" i="5" s="1"/>
  <c r="N28" i="5"/>
  <c r="L29" i="5"/>
  <c r="P29" i="5"/>
  <c r="P40" i="5" s="1"/>
  <c r="N30" i="5"/>
  <c r="L31" i="5"/>
  <c r="L42" i="5" s="1"/>
  <c r="P31" i="5"/>
  <c r="P42" i="5" s="1"/>
  <c r="N32" i="5"/>
  <c r="L33" i="5"/>
  <c r="P33" i="5"/>
  <c r="P44" i="5" s="1"/>
  <c r="N34" i="5"/>
  <c r="G87" i="5"/>
  <c r="H87" i="5" s="1"/>
  <c r="G85" i="5"/>
  <c r="H85" i="5" s="1"/>
  <c r="G90" i="5"/>
  <c r="H90" i="5" s="1"/>
  <c r="G88" i="5"/>
  <c r="H88" i="5" s="1"/>
  <c r="G86" i="5"/>
  <c r="H86" i="5" s="1"/>
  <c r="M5" i="5"/>
  <c r="N5" i="5" s="1"/>
  <c r="O5" i="5" s="1"/>
  <c r="P5" i="5" s="1"/>
  <c r="G5" i="1" s="1"/>
  <c r="G91" i="5"/>
  <c r="H91" i="5" s="1"/>
  <c r="G89" i="5"/>
  <c r="H89" i="5" s="1"/>
  <c r="N14" i="5"/>
  <c r="O14" i="5" s="1"/>
  <c r="P14" i="5" s="1"/>
  <c r="G17" i="1" s="1"/>
  <c r="O69" i="5"/>
  <c r="M69" i="5"/>
  <c r="K69" i="5"/>
  <c r="I69" i="5"/>
  <c r="N68" i="5"/>
  <c r="L68" i="5"/>
  <c r="J68" i="5"/>
  <c r="O67" i="5"/>
  <c r="M67" i="5"/>
  <c r="K67" i="5"/>
  <c r="I67" i="5"/>
  <c r="N66" i="5"/>
  <c r="L66" i="5"/>
  <c r="J66" i="5"/>
  <c r="O65" i="5"/>
  <c r="M65" i="5"/>
  <c r="K65" i="5"/>
  <c r="I65" i="5"/>
  <c r="N64" i="5"/>
  <c r="L64" i="5"/>
  <c r="J64" i="5"/>
  <c r="O63" i="5"/>
  <c r="M63" i="5"/>
  <c r="K63" i="5"/>
  <c r="N2" i="5"/>
  <c r="O2" i="5" s="1"/>
  <c r="P2" i="5" s="1"/>
  <c r="G2" i="1" s="1"/>
  <c r="L2" i="5"/>
  <c r="L7" i="5"/>
  <c r="L5" i="5"/>
  <c r="L8" i="5"/>
  <c r="L6" i="5"/>
  <c r="L4" i="5"/>
  <c r="L3" i="5"/>
  <c r="AE36" i="5"/>
  <c r="AF36" i="5"/>
  <c r="AJ36" i="5"/>
  <c r="AB37" i="5"/>
  <c r="AH36" i="5"/>
  <c r="Y37" i="5"/>
  <c r="Z37" i="5"/>
  <c r="AD37" i="5"/>
  <c r="Y63" i="5"/>
  <c r="Z63" i="5"/>
  <c r="AD63" i="5"/>
  <c r="AB63" i="5"/>
  <c r="AA36" i="5"/>
  <c r="AC36" i="5"/>
  <c r="AG37" i="5"/>
  <c r="AI37" i="5"/>
  <c r="AK37" i="5"/>
  <c r="A39" i="5" a="1"/>
  <c r="O45" i="5"/>
  <c r="B2" i="5"/>
  <c r="B3" i="5"/>
  <c r="B4" i="5"/>
  <c r="B5" i="5"/>
  <c r="B6" i="5"/>
  <c r="B7" i="5"/>
  <c r="B8" i="5"/>
  <c r="M28" i="5"/>
  <c r="M39" i="5" s="1"/>
  <c r="O28" i="5"/>
  <c r="O39" i="5" s="1"/>
  <c r="K29" i="5"/>
  <c r="K40" i="5" s="1"/>
  <c r="M29" i="5"/>
  <c r="M40" i="5" s="1"/>
  <c r="O29" i="5"/>
  <c r="O40" i="5" s="1"/>
  <c r="K30" i="5"/>
  <c r="K41" i="5" s="1"/>
  <c r="M30" i="5"/>
  <c r="M41" i="5" s="1"/>
  <c r="O30" i="5"/>
  <c r="O41" i="5" s="1"/>
  <c r="K31" i="5"/>
  <c r="K42" i="5" s="1"/>
  <c r="M31" i="5"/>
  <c r="M42" i="5" s="1"/>
  <c r="O31" i="5"/>
  <c r="O42" i="5" s="1"/>
  <c r="K32" i="5"/>
  <c r="K43" i="5" s="1"/>
  <c r="M32" i="5"/>
  <c r="M43" i="5" s="1"/>
  <c r="O32" i="5"/>
  <c r="O43" i="5" s="1"/>
  <c r="K33" i="5"/>
  <c r="K44" i="5" s="1"/>
  <c r="M33" i="5"/>
  <c r="M44" i="5" s="1"/>
  <c r="O33" i="5"/>
  <c r="O44" i="5" s="1"/>
  <c r="K34" i="5"/>
  <c r="K45" i="5" s="1"/>
  <c r="M34" i="5"/>
  <c r="M45" i="5" s="1"/>
  <c r="Y36" i="5"/>
  <c r="Z36" i="5"/>
  <c r="AB36" i="5"/>
  <c r="AG36" i="5"/>
  <c r="AI36" i="5"/>
  <c r="C37" i="5" a="1"/>
  <c r="AA37" i="5"/>
  <c r="AE37" i="5"/>
  <c r="AF37" i="5"/>
  <c r="AH37" i="5"/>
  <c r="L39" i="5"/>
  <c r="N39" i="5"/>
  <c r="L40" i="5"/>
  <c r="N40" i="5"/>
  <c r="N41" i="5"/>
  <c r="N42" i="5"/>
  <c r="L43" i="5"/>
  <c r="N43" i="5"/>
  <c r="L44" i="5"/>
  <c r="N44" i="5"/>
  <c r="N45" i="5"/>
  <c r="AG63" i="5"/>
  <c r="AI63" i="5"/>
  <c r="AK63" i="5"/>
  <c r="AA63" i="5"/>
  <c r="AE63" i="5"/>
  <c r="AF63" i="5"/>
  <c r="AH63" i="5"/>
  <c r="A3" i="3"/>
  <c r="Z1" i="2"/>
  <c r="AA1" i="2"/>
  <c r="X1" i="2"/>
  <c r="R143" i="5" l="1"/>
  <c r="R128" i="5"/>
  <c r="R132" i="5"/>
  <c r="R147" i="5"/>
  <c r="H96" i="5"/>
  <c r="H93" i="5"/>
  <c r="B53" i="5" a="1"/>
  <c r="B56" i="5" s="1"/>
  <c r="C27" i="5" a="1"/>
  <c r="G27" i="5" s="1"/>
  <c r="H27" i="5"/>
  <c r="F103" i="5"/>
  <c r="F107" i="5"/>
  <c r="F106" i="5"/>
  <c r="F102" i="5"/>
  <c r="F105" i="5"/>
  <c r="F104" i="5"/>
  <c r="F101" i="5"/>
  <c r="H63" i="5" a="1"/>
  <c r="H65" i="5" s="1"/>
  <c r="Q28" i="5" a="1"/>
  <c r="I89" i="5"/>
  <c r="I88" i="5"/>
  <c r="I87" i="5"/>
  <c r="I90" i="5"/>
  <c r="I91" i="5"/>
  <c r="I86" i="5"/>
  <c r="I85" i="5"/>
  <c r="A68" i="5"/>
  <c r="AL1" i="2"/>
  <c r="I37" i="5"/>
  <c r="G37" i="5"/>
  <c r="E37" i="5"/>
  <c r="H37" i="5"/>
  <c r="F37" i="5"/>
  <c r="D37" i="5"/>
  <c r="C37" i="5"/>
  <c r="AL58" i="5"/>
  <c r="P58" i="5"/>
  <c r="N58" i="5"/>
  <c r="L58" i="5"/>
  <c r="O58" i="5"/>
  <c r="M58" i="5"/>
  <c r="K58" i="5"/>
  <c r="P56" i="5"/>
  <c r="N56" i="5"/>
  <c r="L56" i="5"/>
  <c r="AL56" i="5"/>
  <c r="O56" i="5"/>
  <c r="M56" i="5"/>
  <c r="K56" i="5"/>
  <c r="P54" i="5"/>
  <c r="N54" i="5"/>
  <c r="L54" i="5"/>
  <c r="O54" i="5"/>
  <c r="M54" i="5"/>
  <c r="K54" i="5"/>
  <c r="A39" i="5"/>
  <c r="A45" i="5"/>
  <c r="A44" i="5"/>
  <c r="A43" i="5"/>
  <c r="A42" i="5"/>
  <c r="A41" i="5"/>
  <c r="A40" i="5"/>
  <c r="P59" i="5"/>
  <c r="N59" i="5"/>
  <c r="L59" i="5"/>
  <c r="AL59" i="5"/>
  <c r="O59" i="5"/>
  <c r="M59" i="5"/>
  <c r="K59" i="5"/>
  <c r="O57" i="5"/>
  <c r="M57" i="5"/>
  <c r="K57" i="5"/>
  <c r="P57" i="5"/>
  <c r="N57" i="5"/>
  <c r="L57" i="5"/>
  <c r="O55" i="5"/>
  <c r="M55" i="5"/>
  <c r="K55" i="5"/>
  <c r="P55" i="5"/>
  <c r="N55" i="5"/>
  <c r="L55" i="5"/>
  <c r="P53" i="5"/>
  <c r="N53" i="5"/>
  <c r="L53" i="5"/>
  <c r="O53" i="5"/>
  <c r="M53" i="5"/>
  <c r="K53" i="5"/>
  <c r="A53" i="5" a="1"/>
  <c r="C51" i="5" a="1"/>
  <c r="C3" i="3"/>
  <c r="B3" i="3"/>
  <c r="A4" i="3"/>
  <c r="A245" i="3"/>
  <c r="A247" i="3"/>
  <c r="A249" i="3"/>
  <c r="A251" i="3"/>
  <c r="A244" i="3"/>
  <c r="A246" i="3"/>
  <c r="A248" i="3"/>
  <c r="A250" i="3"/>
  <c r="A243" i="3"/>
  <c r="AF1" i="2"/>
  <c r="B255" i="3" s="1"/>
  <c r="B257" i="3" s="1"/>
  <c r="B259" i="3" s="1"/>
  <c r="T363" i="2"/>
  <c r="V363" i="2" s="1"/>
  <c r="T364" i="2"/>
  <c r="V364" i="2" s="1"/>
  <c r="T365" i="2"/>
  <c r="V365" i="2" s="1"/>
  <c r="T366" i="2"/>
  <c r="V366" i="2" s="1"/>
  <c r="T367" i="2"/>
  <c r="V367" i="2" s="1"/>
  <c r="T362" i="2"/>
  <c r="O363" i="2"/>
  <c r="O364" i="2"/>
  <c r="O365" i="2"/>
  <c r="O366" i="2"/>
  <c r="O367" i="2"/>
  <c r="O368" i="2"/>
  <c r="O362" i="2"/>
  <c r="C370" i="2"/>
  <c r="C369" i="2"/>
  <c r="N363" i="2"/>
  <c r="N364" i="2" s="1"/>
  <c r="N365" i="2" s="1"/>
  <c r="N366" i="2" s="1"/>
  <c r="N367" i="2" s="1"/>
  <c r="N368" i="2" s="1"/>
  <c r="C355" i="2"/>
  <c r="C356" i="2" s="1"/>
  <c r="C357" i="2" s="1"/>
  <c r="C358" i="2" s="1"/>
  <c r="C359" i="2" s="1"/>
  <c r="C360" i="2" s="1"/>
  <c r="C361" i="2" s="1"/>
  <c r="X320" i="2"/>
  <c r="X318" i="2" s="1"/>
  <c r="X319" i="2" s="1"/>
  <c r="X321" i="2" s="1"/>
  <c r="W320" i="2"/>
  <c r="W318" i="2" s="1"/>
  <c r="W319" i="2" s="1"/>
  <c r="W321" i="2" s="1"/>
  <c r="V320" i="2"/>
  <c r="U320" i="2"/>
  <c r="T320" i="2"/>
  <c r="R320" i="2"/>
  <c r="R318" i="2" s="1"/>
  <c r="V318" i="2"/>
  <c r="V319" i="2" s="1"/>
  <c r="V321" i="2" s="1"/>
  <c r="U318" i="2"/>
  <c r="U319" i="2" s="1"/>
  <c r="U321" i="2" s="1"/>
  <c r="T318" i="2"/>
  <c r="T319" i="2" s="1"/>
  <c r="T321" i="2" s="1"/>
  <c r="S320" i="2"/>
  <c r="S318" i="2" s="1"/>
  <c r="S319" i="2" s="1"/>
  <c r="S321" i="2" s="1"/>
  <c r="W315" i="2"/>
  <c r="W312" i="2" s="1"/>
  <c r="W313" i="2" s="1"/>
  <c r="W314" i="2" s="1"/>
  <c r="X315" i="2"/>
  <c r="X312" i="2" s="1"/>
  <c r="X313" i="2" s="1"/>
  <c r="X314" i="2" s="1"/>
  <c r="V315" i="2"/>
  <c r="V312" i="2" s="1"/>
  <c r="V313" i="2" s="1"/>
  <c r="V314" i="2" s="1"/>
  <c r="U315" i="2"/>
  <c r="U312" i="2" s="1"/>
  <c r="U313" i="2" s="1"/>
  <c r="U314" i="2" s="1"/>
  <c r="T311" i="2"/>
  <c r="T315" i="2" s="1"/>
  <c r="T312" i="2" s="1"/>
  <c r="T313" i="2" s="1"/>
  <c r="T314" i="2" s="1"/>
  <c r="S311" i="2"/>
  <c r="S315" i="2" s="1"/>
  <c r="S312" i="2" s="1"/>
  <c r="S313" i="2" s="1"/>
  <c r="S314" i="2" s="1"/>
  <c r="A104" i="2"/>
  <c r="A105" i="2"/>
  <c r="A206" i="2" s="1"/>
  <c r="A106" i="2"/>
  <c r="A207" i="2" s="1"/>
  <c r="A107" i="2"/>
  <c r="A108" i="2"/>
  <c r="A109" i="2"/>
  <c r="A210" i="2" s="1"/>
  <c r="A110" i="2"/>
  <c r="A211" i="2" s="1"/>
  <c r="A111" i="2"/>
  <c r="A112" i="2"/>
  <c r="A113" i="2"/>
  <c r="A214" i="2" s="1"/>
  <c r="A114" i="2"/>
  <c r="A215" i="2" s="1"/>
  <c r="A115" i="2"/>
  <c r="A116" i="2"/>
  <c r="A117" i="2"/>
  <c r="A218" i="2" s="1"/>
  <c r="A118" i="2"/>
  <c r="A219" i="2" s="1"/>
  <c r="A119" i="2"/>
  <c r="A120" i="2"/>
  <c r="A121" i="2"/>
  <c r="A222" i="2" s="1"/>
  <c r="A122" i="2"/>
  <c r="A223" i="2" s="1"/>
  <c r="A123" i="2"/>
  <c r="A124" i="2"/>
  <c r="A125" i="2"/>
  <c r="A226" i="2" s="1"/>
  <c r="A126" i="2"/>
  <c r="A227" i="2" s="1"/>
  <c r="A127" i="2"/>
  <c r="A128" i="2"/>
  <c r="A129" i="2"/>
  <c r="A230" i="2" s="1"/>
  <c r="A130" i="2"/>
  <c r="A231" i="2" s="1"/>
  <c r="A131" i="2"/>
  <c r="A132" i="2"/>
  <c r="A133" i="2"/>
  <c r="A234" i="2" s="1"/>
  <c r="A134" i="2"/>
  <c r="A235" i="2" s="1"/>
  <c r="A135" i="2"/>
  <c r="A136" i="2"/>
  <c r="A137" i="2"/>
  <c r="A238" i="2" s="1"/>
  <c r="A138" i="2"/>
  <c r="A239" i="2" s="1"/>
  <c r="A139" i="2"/>
  <c r="A140" i="2"/>
  <c r="A141" i="2"/>
  <c r="A242" i="2" s="1"/>
  <c r="A142" i="2"/>
  <c r="A243" i="2" s="1"/>
  <c r="A143" i="2"/>
  <c r="A144" i="2"/>
  <c r="A145" i="2"/>
  <c r="A246" i="2" s="1"/>
  <c r="A146" i="2"/>
  <c r="A247" i="2" s="1"/>
  <c r="A147" i="2"/>
  <c r="A148" i="2"/>
  <c r="A149" i="2"/>
  <c r="A250" i="2" s="1"/>
  <c r="A150" i="2"/>
  <c r="A251" i="2" s="1"/>
  <c r="A151" i="2"/>
  <c r="A152" i="2"/>
  <c r="A153" i="2"/>
  <c r="A254" i="2" s="1"/>
  <c r="A154" i="2"/>
  <c r="A255" i="2" s="1"/>
  <c r="A155" i="2"/>
  <c r="A156" i="2"/>
  <c r="A157" i="2"/>
  <c r="A258" i="2" s="1"/>
  <c r="A158" i="2"/>
  <c r="A259" i="2" s="1"/>
  <c r="A159" i="2"/>
  <c r="A160" i="2"/>
  <c r="A161" i="2"/>
  <c r="A262" i="2" s="1"/>
  <c r="A162" i="2"/>
  <c r="A263" i="2" s="1"/>
  <c r="A163" i="2"/>
  <c r="A164" i="2"/>
  <c r="A165" i="2"/>
  <c r="A266" i="2" s="1"/>
  <c r="A166" i="2"/>
  <c r="A267" i="2" s="1"/>
  <c r="A167" i="2"/>
  <c r="A168" i="2"/>
  <c r="A169" i="2"/>
  <c r="A270" i="2" s="1"/>
  <c r="A170" i="2"/>
  <c r="A271" i="2" s="1"/>
  <c r="A171" i="2"/>
  <c r="A172" i="2"/>
  <c r="A173" i="2"/>
  <c r="A274" i="2" s="1"/>
  <c r="A174" i="2"/>
  <c r="A275" i="2" s="1"/>
  <c r="A175" i="2"/>
  <c r="A176" i="2"/>
  <c r="A177" i="2"/>
  <c r="A278" i="2" s="1"/>
  <c r="A178" i="2"/>
  <c r="A279" i="2" s="1"/>
  <c r="A179" i="2"/>
  <c r="A180" i="2"/>
  <c r="A181" i="2"/>
  <c r="A182" i="2"/>
  <c r="A283" i="2" s="1"/>
  <c r="A183" i="2"/>
  <c r="A184" i="2"/>
  <c r="A185" i="2"/>
  <c r="A286" i="2" s="1"/>
  <c r="A186" i="2"/>
  <c r="A287" i="2" s="1"/>
  <c r="A187" i="2"/>
  <c r="A188" i="2"/>
  <c r="A189" i="2"/>
  <c r="A190" i="2"/>
  <c r="A291" i="2" s="1"/>
  <c r="A191" i="2"/>
  <c r="A192" i="2"/>
  <c r="A193" i="2"/>
  <c r="A194" i="2"/>
  <c r="A295" i="2" s="1"/>
  <c r="A195" i="2"/>
  <c r="A196" i="2"/>
  <c r="A197" i="2"/>
  <c r="A198" i="2"/>
  <c r="A299" i="2" s="1"/>
  <c r="A199" i="2"/>
  <c r="A200" i="2"/>
  <c r="A201" i="2"/>
  <c r="A202" i="2"/>
  <c r="A303" i="2" s="1"/>
  <c r="A203" i="2"/>
  <c r="A205" i="2"/>
  <c r="A208" i="2"/>
  <c r="A209" i="2"/>
  <c r="A212" i="2"/>
  <c r="A213" i="2"/>
  <c r="A216" i="2"/>
  <c r="A217" i="2"/>
  <c r="A220" i="2"/>
  <c r="A221" i="2"/>
  <c r="A224" i="2"/>
  <c r="A225" i="2"/>
  <c r="A228" i="2"/>
  <c r="A229" i="2"/>
  <c r="A232" i="2"/>
  <c r="A233" i="2"/>
  <c r="A236" i="2"/>
  <c r="A237" i="2"/>
  <c r="A240" i="2"/>
  <c r="A241" i="2"/>
  <c r="A244" i="2"/>
  <c r="A245" i="2"/>
  <c r="A248" i="2"/>
  <c r="A249" i="2"/>
  <c r="A252" i="2"/>
  <c r="A253" i="2"/>
  <c r="A256" i="2"/>
  <c r="A257" i="2"/>
  <c r="A260" i="2"/>
  <c r="A261" i="2"/>
  <c r="A264" i="2"/>
  <c r="A265" i="2"/>
  <c r="A268" i="2"/>
  <c r="A269" i="2"/>
  <c r="A272" i="2"/>
  <c r="A273" i="2"/>
  <c r="A276" i="2"/>
  <c r="A277" i="2"/>
  <c r="A280" i="2"/>
  <c r="A281" i="2"/>
  <c r="A282" i="2"/>
  <c r="A284" i="2"/>
  <c r="A285" i="2"/>
  <c r="A288" i="2"/>
  <c r="A289" i="2"/>
  <c r="A290" i="2"/>
  <c r="A292" i="2"/>
  <c r="A293" i="2"/>
  <c r="A294" i="2"/>
  <c r="A296" i="2"/>
  <c r="A297" i="2"/>
  <c r="A298" i="2"/>
  <c r="A300" i="2"/>
  <c r="A301" i="2"/>
  <c r="A302" i="2"/>
  <c r="A304" i="2"/>
  <c r="B103" i="2"/>
  <c r="B204" i="2" s="1"/>
  <c r="A103" i="2"/>
  <c r="A204" i="2" s="1"/>
  <c r="R311" i="2"/>
  <c r="R315" i="2" s="1"/>
  <c r="R312" i="2" s="1"/>
  <c r="R313" i="2" s="1"/>
  <c r="L1" i="2"/>
  <c r="K1" i="2"/>
  <c r="C2" i="2"/>
  <c r="C204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184" i="2" s="1"/>
  <c r="B285" i="2" s="1"/>
  <c r="B84" i="2"/>
  <c r="B185" i="2" s="1"/>
  <c r="B286" i="2" s="1"/>
  <c r="B85" i="2"/>
  <c r="B186" i="2" s="1"/>
  <c r="B287" i="2" s="1"/>
  <c r="B86" i="2"/>
  <c r="B187" i="2" s="1"/>
  <c r="B288" i="2" s="1"/>
  <c r="B87" i="2"/>
  <c r="B188" i="2" s="1"/>
  <c r="B289" i="2" s="1"/>
  <c r="B88" i="2"/>
  <c r="B189" i="2" s="1"/>
  <c r="B290" i="2" s="1"/>
  <c r="B89" i="2"/>
  <c r="B190" i="2" s="1"/>
  <c r="B291" i="2" s="1"/>
  <c r="B90" i="2"/>
  <c r="B191" i="2" s="1"/>
  <c r="B292" i="2" s="1"/>
  <c r="B91" i="2"/>
  <c r="B192" i="2" s="1"/>
  <c r="B293" i="2" s="1"/>
  <c r="B92" i="2"/>
  <c r="B193" i="2" s="1"/>
  <c r="B294" i="2" s="1"/>
  <c r="B93" i="2"/>
  <c r="B194" i="2" s="1"/>
  <c r="B295" i="2" s="1"/>
  <c r="B94" i="2"/>
  <c r="B195" i="2" s="1"/>
  <c r="B296" i="2" s="1"/>
  <c r="B95" i="2"/>
  <c r="B196" i="2" s="1"/>
  <c r="B297" i="2" s="1"/>
  <c r="B96" i="2"/>
  <c r="B197" i="2" s="1"/>
  <c r="B298" i="2" s="1"/>
  <c r="B97" i="2"/>
  <c r="B198" i="2" s="1"/>
  <c r="B299" i="2" s="1"/>
  <c r="B98" i="2"/>
  <c r="B199" i="2" s="1"/>
  <c r="B300" i="2" s="1"/>
  <c r="B99" i="2"/>
  <c r="B200" i="2" s="1"/>
  <c r="B301" i="2" s="1"/>
  <c r="B100" i="2"/>
  <c r="B201" i="2" s="1"/>
  <c r="B302" i="2" s="1"/>
  <c r="B101" i="2"/>
  <c r="B202" i="2" s="1"/>
  <c r="B303" i="2" s="1"/>
  <c r="B102" i="2"/>
  <c r="B203" i="2" s="1"/>
  <c r="B304" i="2" s="1"/>
  <c r="B2" i="2"/>
  <c r="D2" i="2" s="1"/>
  <c r="E2" i="2" s="1"/>
  <c r="F2" i="2" s="1"/>
  <c r="G2" i="2" s="1"/>
  <c r="AL54" i="5"/>
  <c r="AL55" i="5"/>
  <c r="AL57" i="5"/>
  <c r="AL53" i="5"/>
  <c r="O309" i="2"/>
  <c r="C310" i="2" s="1"/>
  <c r="O336" i="2"/>
  <c r="H2" i="2" l="1"/>
  <c r="I2" i="2" s="1"/>
  <c r="J2" i="2" s="1"/>
  <c r="K103" i="2"/>
  <c r="L204" i="2" s="1"/>
  <c r="D27" i="5"/>
  <c r="C103" i="2"/>
  <c r="F27" i="5"/>
  <c r="C27" i="5"/>
  <c r="B57" i="5"/>
  <c r="E27" i="5"/>
  <c r="C38" i="5" s="1" a="1"/>
  <c r="B59" i="5"/>
  <c r="R150" i="5"/>
  <c r="R135" i="5"/>
  <c r="R153" i="5" s="1"/>
  <c r="I27" i="5"/>
  <c r="B54" i="5"/>
  <c r="R131" i="5"/>
  <c r="R146" i="5"/>
  <c r="B53" i="5"/>
  <c r="F63" i="5" s="1" a="1"/>
  <c r="K86" i="5"/>
  <c r="I97" i="5"/>
  <c r="K85" i="5"/>
  <c r="G100" i="5" a="1"/>
  <c r="G100" i="5" s="1"/>
  <c r="I96" i="5"/>
  <c r="I94" i="5"/>
  <c r="I92" i="5"/>
  <c r="I93" i="5"/>
  <c r="I95" i="5"/>
  <c r="B55" i="5"/>
  <c r="B58" i="5"/>
  <c r="H79" i="5"/>
  <c r="J79" i="5"/>
  <c r="Q28" i="5"/>
  <c r="Q31" i="5"/>
  <c r="Q29" i="5"/>
  <c r="Q33" i="5"/>
  <c r="Q34" i="5"/>
  <c r="Q30" i="5"/>
  <c r="Q32" i="5"/>
  <c r="K91" i="5"/>
  <c r="H63" i="5"/>
  <c r="H66" i="5"/>
  <c r="H67" i="5"/>
  <c r="H64" i="5"/>
  <c r="H68" i="5"/>
  <c r="H69" i="5"/>
  <c r="K90" i="5"/>
  <c r="K88" i="5"/>
  <c r="K89" i="5"/>
  <c r="K87" i="5"/>
  <c r="A66" i="5"/>
  <c r="A265" i="3"/>
  <c r="A264" i="3"/>
  <c r="B261" i="3"/>
  <c r="B262" i="3" s="1"/>
  <c r="B263" i="3" s="1"/>
  <c r="B264" i="3" s="1"/>
  <c r="B265" i="3" s="1"/>
  <c r="B266" i="3" s="1"/>
  <c r="B267" i="3" s="1"/>
  <c r="B260" i="3"/>
  <c r="H51" i="5"/>
  <c r="F51" i="5"/>
  <c r="D51" i="5"/>
  <c r="C51" i="5"/>
  <c r="I51" i="5"/>
  <c r="G51" i="5"/>
  <c r="E51" i="5"/>
  <c r="C45" i="5"/>
  <c r="C44" i="5"/>
  <c r="C43" i="5"/>
  <c r="C42" i="5"/>
  <c r="C41" i="5"/>
  <c r="C40" i="5"/>
  <c r="F45" i="5"/>
  <c r="F44" i="5"/>
  <c r="F43" i="5"/>
  <c r="F41" i="5"/>
  <c r="F40" i="5"/>
  <c r="F39" i="5"/>
  <c r="E45" i="5"/>
  <c r="E44" i="5"/>
  <c r="E43" i="5"/>
  <c r="E42" i="5"/>
  <c r="E40" i="5"/>
  <c r="E39" i="5"/>
  <c r="I44" i="5"/>
  <c r="I43" i="5"/>
  <c r="I42" i="5"/>
  <c r="I41" i="5"/>
  <c r="I40" i="5"/>
  <c r="I39" i="5"/>
  <c r="A59" i="5"/>
  <c r="A57" i="5"/>
  <c r="A55" i="5"/>
  <c r="A58" i="5"/>
  <c r="A56" i="5"/>
  <c r="A54" i="5"/>
  <c r="A53" i="5"/>
  <c r="D45" i="5"/>
  <c r="D44" i="5"/>
  <c r="D43" i="5"/>
  <c r="D42" i="5"/>
  <c r="D41" i="5"/>
  <c r="D39" i="5"/>
  <c r="H45" i="5"/>
  <c r="H43" i="5"/>
  <c r="H42" i="5"/>
  <c r="H41" i="5"/>
  <c r="H40" i="5"/>
  <c r="H39" i="5"/>
  <c r="G45" i="5"/>
  <c r="G44" i="5"/>
  <c r="G42" i="5"/>
  <c r="G41" i="5"/>
  <c r="G40" i="5"/>
  <c r="G39" i="5"/>
  <c r="C4" i="3"/>
  <c r="B4" i="3"/>
  <c r="D4" i="3" s="1"/>
  <c r="A5" i="3"/>
  <c r="V362" i="2"/>
  <c r="V369" i="2" s="1"/>
  <c r="D3" i="3"/>
  <c r="D2" i="3"/>
  <c r="N369" i="2"/>
  <c r="N370" i="2" s="1"/>
  <c r="O318" i="2"/>
  <c r="C319" i="2" s="1"/>
  <c r="O324" i="2"/>
  <c r="C325" i="2" s="1"/>
  <c r="O312" i="2"/>
  <c r="C313" i="2" s="1"/>
  <c r="O321" i="2"/>
  <c r="O315" i="2"/>
  <c r="C337" i="2"/>
  <c r="M337" i="2"/>
  <c r="C336" i="2"/>
  <c r="M336" i="2"/>
  <c r="M309" i="2"/>
  <c r="C309" i="2"/>
  <c r="C349" i="2" s="1"/>
  <c r="M310" i="2"/>
  <c r="R319" i="2"/>
  <c r="R321" i="2" s="1"/>
  <c r="B183" i="2"/>
  <c r="B284" i="2" s="1"/>
  <c r="C82" i="2"/>
  <c r="B181" i="2"/>
  <c r="B282" i="2" s="1"/>
  <c r="C80" i="2"/>
  <c r="B179" i="2"/>
  <c r="B280" i="2" s="1"/>
  <c r="C78" i="2"/>
  <c r="B177" i="2"/>
  <c r="B278" i="2" s="1"/>
  <c r="C76" i="2"/>
  <c r="B175" i="2"/>
  <c r="B276" i="2" s="1"/>
  <c r="C74" i="2"/>
  <c r="B173" i="2"/>
  <c r="B274" i="2" s="1"/>
  <c r="C72" i="2"/>
  <c r="B171" i="2"/>
  <c r="B272" i="2" s="1"/>
  <c r="C70" i="2"/>
  <c r="D70" i="2"/>
  <c r="E70" i="2" s="1"/>
  <c r="F70" i="2" s="1"/>
  <c r="G70" i="2" s="1"/>
  <c r="B169" i="2"/>
  <c r="B270" i="2" s="1"/>
  <c r="C68" i="2"/>
  <c r="D68" i="2"/>
  <c r="E68" i="2" s="1"/>
  <c r="F68" i="2" s="1"/>
  <c r="G68" i="2" s="1"/>
  <c r="B167" i="2"/>
  <c r="B268" i="2" s="1"/>
  <c r="C66" i="2"/>
  <c r="D66" i="2"/>
  <c r="E66" i="2" s="1"/>
  <c r="F66" i="2" s="1"/>
  <c r="G66" i="2" s="1"/>
  <c r="B165" i="2"/>
  <c r="B266" i="2" s="1"/>
  <c r="C64" i="2"/>
  <c r="D64" i="2"/>
  <c r="E64" i="2" s="1"/>
  <c r="F64" i="2" s="1"/>
  <c r="G64" i="2" s="1"/>
  <c r="B163" i="2"/>
  <c r="B264" i="2" s="1"/>
  <c r="C62" i="2"/>
  <c r="D62" i="2"/>
  <c r="E62" i="2" s="1"/>
  <c r="F62" i="2" s="1"/>
  <c r="G62" i="2" s="1"/>
  <c r="B161" i="2"/>
  <c r="B262" i="2" s="1"/>
  <c r="C60" i="2"/>
  <c r="D60" i="2"/>
  <c r="E60" i="2" s="1"/>
  <c r="F60" i="2" s="1"/>
  <c r="G60" i="2" s="1"/>
  <c r="B159" i="2"/>
  <c r="B260" i="2" s="1"/>
  <c r="C58" i="2"/>
  <c r="D58" i="2"/>
  <c r="E58" i="2" s="1"/>
  <c r="F58" i="2" s="1"/>
  <c r="G58" i="2" s="1"/>
  <c r="B157" i="2"/>
  <c r="B258" i="2" s="1"/>
  <c r="C56" i="2"/>
  <c r="D56" i="2"/>
  <c r="E56" i="2" s="1"/>
  <c r="F56" i="2" s="1"/>
  <c r="G56" i="2" s="1"/>
  <c r="B155" i="2"/>
  <c r="B256" i="2" s="1"/>
  <c r="C54" i="2"/>
  <c r="D54" i="2"/>
  <c r="E54" i="2" s="1"/>
  <c r="F54" i="2" s="1"/>
  <c r="G54" i="2" s="1"/>
  <c r="B153" i="2"/>
  <c r="B254" i="2" s="1"/>
  <c r="C52" i="2"/>
  <c r="D52" i="2"/>
  <c r="E52" i="2" s="1"/>
  <c r="F52" i="2" s="1"/>
  <c r="G52" i="2" s="1"/>
  <c r="B151" i="2"/>
  <c r="B252" i="2" s="1"/>
  <c r="C50" i="2"/>
  <c r="D50" i="2"/>
  <c r="E50" i="2" s="1"/>
  <c r="F50" i="2" s="1"/>
  <c r="G50" i="2" s="1"/>
  <c r="B149" i="2"/>
  <c r="B250" i="2" s="1"/>
  <c r="C48" i="2"/>
  <c r="D48" i="2"/>
  <c r="E48" i="2" s="1"/>
  <c r="F48" i="2" s="1"/>
  <c r="G48" i="2" s="1"/>
  <c r="B147" i="2"/>
  <c r="B248" i="2" s="1"/>
  <c r="C46" i="2"/>
  <c r="D46" i="2"/>
  <c r="E46" i="2" s="1"/>
  <c r="F46" i="2" s="1"/>
  <c r="G46" i="2" s="1"/>
  <c r="B145" i="2"/>
  <c r="B246" i="2" s="1"/>
  <c r="C44" i="2"/>
  <c r="D44" i="2"/>
  <c r="E44" i="2" s="1"/>
  <c r="F44" i="2" s="1"/>
  <c r="G44" i="2" s="1"/>
  <c r="B143" i="2"/>
  <c r="B244" i="2" s="1"/>
  <c r="C42" i="2"/>
  <c r="D42" i="2"/>
  <c r="E42" i="2" s="1"/>
  <c r="F42" i="2" s="1"/>
  <c r="G42" i="2" s="1"/>
  <c r="B141" i="2"/>
  <c r="B242" i="2" s="1"/>
  <c r="C40" i="2"/>
  <c r="D40" i="2"/>
  <c r="E40" i="2" s="1"/>
  <c r="F40" i="2" s="1"/>
  <c r="G40" i="2" s="1"/>
  <c r="B139" i="2"/>
  <c r="B240" i="2" s="1"/>
  <c r="C38" i="2"/>
  <c r="D38" i="2"/>
  <c r="E38" i="2" s="1"/>
  <c r="F38" i="2" s="1"/>
  <c r="G38" i="2" s="1"/>
  <c r="B137" i="2"/>
  <c r="B238" i="2" s="1"/>
  <c r="C36" i="2"/>
  <c r="D36" i="2"/>
  <c r="E36" i="2" s="1"/>
  <c r="F36" i="2" s="1"/>
  <c r="G36" i="2" s="1"/>
  <c r="B135" i="2"/>
  <c r="B236" i="2" s="1"/>
  <c r="C34" i="2"/>
  <c r="D34" i="2"/>
  <c r="E34" i="2" s="1"/>
  <c r="F34" i="2" s="1"/>
  <c r="G34" i="2" s="1"/>
  <c r="B133" i="2"/>
  <c r="B234" i="2" s="1"/>
  <c r="C32" i="2"/>
  <c r="D32" i="2"/>
  <c r="E32" i="2" s="1"/>
  <c r="F32" i="2" s="1"/>
  <c r="G32" i="2" s="1"/>
  <c r="B131" i="2"/>
  <c r="B232" i="2" s="1"/>
  <c r="C30" i="2"/>
  <c r="D30" i="2"/>
  <c r="E30" i="2" s="1"/>
  <c r="F30" i="2" s="1"/>
  <c r="G30" i="2" s="1"/>
  <c r="B129" i="2"/>
  <c r="B230" i="2" s="1"/>
  <c r="C28" i="2"/>
  <c r="D28" i="2"/>
  <c r="E28" i="2" s="1"/>
  <c r="F28" i="2" s="1"/>
  <c r="G28" i="2" s="1"/>
  <c r="B127" i="2"/>
  <c r="B228" i="2" s="1"/>
  <c r="C26" i="2"/>
  <c r="D26" i="2"/>
  <c r="E26" i="2" s="1"/>
  <c r="F26" i="2" s="1"/>
  <c r="G26" i="2" s="1"/>
  <c r="B125" i="2"/>
  <c r="B226" i="2" s="1"/>
  <c r="C24" i="2"/>
  <c r="D24" i="2"/>
  <c r="E24" i="2" s="1"/>
  <c r="F24" i="2" s="1"/>
  <c r="G24" i="2" s="1"/>
  <c r="B123" i="2"/>
  <c r="B224" i="2" s="1"/>
  <c r="C22" i="2"/>
  <c r="D22" i="2"/>
  <c r="E22" i="2" s="1"/>
  <c r="F22" i="2" s="1"/>
  <c r="G22" i="2" s="1"/>
  <c r="B121" i="2"/>
  <c r="B222" i="2" s="1"/>
  <c r="C20" i="2"/>
  <c r="D20" i="2"/>
  <c r="E20" i="2" s="1"/>
  <c r="F20" i="2" s="1"/>
  <c r="G20" i="2" s="1"/>
  <c r="B119" i="2"/>
  <c r="B220" i="2" s="1"/>
  <c r="C18" i="2"/>
  <c r="D18" i="2"/>
  <c r="E18" i="2" s="1"/>
  <c r="F18" i="2" s="1"/>
  <c r="G18" i="2" s="1"/>
  <c r="B117" i="2"/>
  <c r="B218" i="2" s="1"/>
  <c r="C16" i="2"/>
  <c r="D16" i="2"/>
  <c r="E16" i="2" s="1"/>
  <c r="F16" i="2" s="1"/>
  <c r="G16" i="2" s="1"/>
  <c r="B115" i="2"/>
  <c r="B216" i="2" s="1"/>
  <c r="C14" i="2"/>
  <c r="D14" i="2"/>
  <c r="E14" i="2" s="1"/>
  <c r="F14" i="2" s="1"/>
  <c r="G14" i="2" s="1"/>
  <c r="B113" i="2"/>
  <c r="B214" i="2" s="1"/>
  <c r="C12" i="2"/>
  <c r="D12" i="2"/>
  <c r="E12" i="2" s="1"/>
  <c r="F12" i="2" s="1"/>
  <c r="G12" i="2" s="1"/>
  <c r="B111" i="2"/>
  <c r="B212" i="2" s="1"/>
  <c r="C10" i="2"/>
  <c r="D10" i="2"/>
  <c r="E10" i="2" s="1"/>
  <c r="F10" i="2" s="1"/>
  <c r="G10" i="2" s="1"/>
  <c r="B109" i="2"/>
  <c r="B210" i="2" s="1"/>
  <c r="C8" i="2"/>
  <c r="D8" i="2"/>
  <c r="E8" i="2" s="1"/>
  <c r="F8" i="2" s="1"/>
  <c r="G8" i="2" s="1"/>
  <c r="B107" i="2"/>
  <c r="B208" i="2" s="1"/>
  <c r="C6" i="2"/>
  <c r="D6" i="2"/>
  <c r="E6" i="2" s="1"/>
  <c r="F6" i="2" s="1"/>
  <c r="G6" i="2" s="1"/>
  <c r="B105" i="2"/>
  <c r="B206" i="2" s="1"/>
  <c r="C4" i="2"/>
  <c r="D4" i="2"/>
  <c r="E4" i="2" s="1"/>
  <c r="F4" i="2" s="1"/>
  <c r="G4" i="2" s="1"/>
  <c r="D102" i="2"/>
  <c r="E102" i="2" s="1"/>
  <c r="F102" i="2" s="1"/>
  <c r="G102" i="2" s="1"/>
  <c r="D101" i="2"/>
  <c r="E101" i="2" s="1"/>
  <c r="F101" i="2" s="1"/>
  <c r="G101" i="2" s="1"/>
  <c r="D100" i="2"/>
  <c r="E100" i="2" s="1"/>
  <c r="F100" i="2" s="1"/>
  <c r="G100" i="2" s="1"/>
  <c r="D99" i="2"/>
  <c r="E99" i="2" s="1"/>
  <c r="F99" i="2" s="1"/>
  <c r="G99" i="2" s="1"/>
  <c r="D98" i="2"/>
  <c r="E98" i="2" s="1"/>
  <c r="F98" i="2" s="1"/>
  <c r="G98" i="2" s="1"/>
  <c r="D97" i="2"/>
  <c r="E97" i="2" s="1"/>
  <c r="F97" i="2" s="1"/>
  <c r="G97" i="2" s="1"/>
  <c r="D96" i="2"/>
  <c r="E96" i="2" s="1"/>
  <c r="F96" i="2" s="1"/>
  <c r="G96" i="2" s="1"/>
  <c r="D95" i="2"/>
  <c r="E95" i="2" s="1"/>
  <c r="F95" i="2" s="1"/>
  <c r="G95" i="2" s="1"/>
  <c r="D94" i="2"/>
  <c r="E94" i="2" s="1"/>
  <c r="F94" i="2" s="1"/>
  <c r="G94" i="2" s="1"/>
  <c r="D93" i="2"/>
  <c r="E93" i="2" s="1"/>
  <c r="F93" i="2" s="1"/>
  <c r="G93" i="2" s="1"/>
  <c r="D92" i="2"/>
  <c r="E92" i="2" s="1"/>
  <c r="F92" i="2" s="1"/>
  <c r="G92" i="2" s="1"/>
  <c r="D91" i="2"/>
  <c r="E91" i="2" s="1"/>
  <c r="F91" i="2" s="1"/>
  <c r="G91" i="2" s="1"/>
  <c r="D90" i="2"/>
  <c r="E90" i="2" s="1"/>
  <c r="F90" i="2" s="1"/>
  <c r="G90" i="2" s="1"/>
  <c r="D89" i="2"/>
  <c r="E89" i="2" s="1"/>
  <c r="F89" i="2" s="1"/>
  <c r="G89" i="2" s="1"/>
  <c r="D88" i="2"/>
  <c r="E88" i="2" s="1"/>
  <c r="F88" i="2" s="1"/>
  <c r="G88" i="2" s="1"/>
  <c r="D87" i="2"/>
  <c r="E87" i="2" s="1"/>
  <c r="F87" i="2" s="1"/>
  <c r="G87" i="2" s="1"/>
  <c r="D86" i="2"/>
  <c r="E86" i="2" s="1"/>
  <c r="F86" i="2" s="1"/>
  <c r="G86" i="2" s="1"/>
  <c r="D85" i="2"/>
  <c r="E85" i="2" s="1"/>
  <c r="F85" i="2" s="1"/>
  <c r="G85" i="2" s="1"/>
  <c r="D84" i="2"/>
  <c r="E84" i="2" s="1"/>
  <c r="F84" i="2" s="1"/>
  <c r="G84" i="2" s="1"/>
  <c r="D83" i="2"/>
  <c r="E83" i="2" s="1"/>
  <c r="F83" i="2" s="1"/>
  <c r="G83" i="2" s="1"/>
  <c r="D82" i="2"/>
  <c r="E82" i="2" s="1"/>
  <c r="F82" i="2" s="1"/>
  <c r="G82" i="2" s="1"/>
  <c r="D80" i="2"/>
  <c r="E80" i="2" s="1"/>
  <c r="F80" i="2" s="1"/>
  <c r="G80" i="2" s="1"/>
  <c r="D78" i="2"/>
  <c r="E78" i="2" s="1"/>
  <c r="F78" i="2" s="1"/>
  <c r="G78" i="2" s="1"/>
  <c r="D76" i="2"/>
  <c r="E76" i="2" s="1"/>
  <c r="F76" i="2" s="1"/>
  <c r="G76" i="2" s="1"/>
  <c r="D74" i="2"/>
  <c r="E74" i="2" s="1"/>
  <c r="F74" i="2" s="1"/>
  <c r="G74" i="2" s="1"/>
  <c r="D72" i="2"/>
  <c r="E72" i="2" s="1"/>
  <c r="F72" i="2" s="1"/>
  <c r="G72" i="2" s="1"/>
  <c r="B182" i="2"/>
  <c r="B283" i="2" s="1"/>
  <c r="C81" i="2"/>
  <c r="B180" i="2"/>
  <c r="B281" i="2" s="1"/>
  <c r="C79" i="2"/>
  <c r="B178" i="2"/>
  <c r="B279" i="2" s="1"/>
  <c r="C77" i="2"/>
  <c r="B176" i="2"/>
  <c r="B277" i="2" s="1"/>
  <c r="C75" i="2"/>
  <c r="B174" i="2"/>
  <c r="B275" i="2" s="1"/>
  <c r="C73" i="2"/>
  <c r="B172" i="2"/>
  <c r="B273" i="2" s="1"/>
  <c r="C71" i="2"/>
  <c r="D71" i="2"/>
  <c r="E71" i="2" s="1"/>
  <c r="F71" i="2" s="1"/>
  <c r="G71" i="2" s="1"/>
  <c r="B170" i="2"/>
  <c r="B271" i="2" s="1"/>
  <c r="C69" i="2"/>
  <c r="D69" i="2"/>
  <c r="E69" i="2" s="1"/>
  <c r="F69" i="2" s="1"/>
  <c r="G69" i="2" s="1"/>
  <c r="B168" i="2"/>
  <c r="B269" i="2" s="1"/>
  <c r="C67" i="2"/>
  <c r="D67" i="2"/>
  <c r="E67" i="2" s="1"/>
  <c r="F67" i="2" s="1"/>
  <c r="G67" i="2" s="1"/>
  <c r="B166" i="2"/>
  <c r="B267" i="2" s="1"/>
  <c r="C65" i="2"/>
  <c r="D65" i="2"/>
  <c r="E65" i="2" s="1"/>
  <c r="F65" i="2" s="1"/>
  <c r="G65" i="2" s="1"/>
  <c r="B164" i="2"/>
  <c r="B265" i="2" s="1"/>
  <c r="C63" i="2"/>
  <c r="D63" i="2"/>
  <c r="E63" i="2" s="1"/>
  <c r="F63" i="2" s="1"/>
  <c r="G63" i="2" s="1"/>
  <c r="B162" i="2"/>
  <c r="B263" i="2" s="1"/>
  <c r="C61" i="2"/>
  <c r="D61" i="2"/>
  <c r="E61" i="2" s="1"/>
  <c r="F61" i="2" s="1"/>
  <c r="G61" i="2" s="1"/>
  <c r="B160" i="2"/>
  <c r="B261" i="2" s="1"/>
  <c r="C59" i="2"/>
  <c r="D59" i="2"/>
  <c r="E59" i="2" s="1"/>
  <c r="F59" i="2" s="1"/>
  <c r="G59" i="2" s="1"/>
  <c r="B158" i="2"/>
  <c r="B259" i="2" s="1"/>
  <c r="C57" i="2"/>
  <c r="D57" i="2"/>
  <c r="E57" i="2" s="1"/>
  <c r="F57" i="2" s="1"/>
  <c r="G57" i="2" s="1"/>
  <c r="B156" i="2"/>
  <c r="B257" i="2" s="1"/>
  <c r="C55" i="2"/>
  <c r="D55" i="2"/>
  <c r="E55" i="2" s="1"/>
  <c r="F55" i="2" s="1"/>
  <c r="G55" i="2" s="1"/>
  <c r="B154" i="2"/>
  <c r="B255" i="2" s="1"/>
  <c r="C53" i="2"/>
  <c r="D53" i="2"/>
  <c r="E53" i="2" s="1"/>
  <c r="F53" i="2" s="1"/>
  <c r="G53" i="2" s="1"/>
  <c r="B152" i="2"/>
  <c r="B253" i="2" s="1"/>
  <c r="C51" i="2"/>
  <c r="D51" i="2"/>
  <c r="E51" i="2" s="1"/>
  <c r="F51" i="2" s="1"/>
  <c r="G51" i="2" s="1"/>
  <c r="B150" i="2"/>
  <c r="B251" i="2" s="1"/>
  <c r="C49" i="2"/>
  <c r="D49" i="2"/>
  <c r="E49" i="2" s="1"/>
  <c r="F49" i="2" s="1"/>
  <c r="G49" i="2" s="1"/>
  <c r="B148" i="2"/>
  <c r="B249" i="2" s="1"/>
  <c r="C47" i="2"/>
  <c r="D47" i="2"/>
  <c r="E47" i="2" s="1"/>
  <c r="F47" i="2" s="1"/>
  <c r="G47" i="2" s="1"/>
  <c r="B146" i="2"/>
  <c r="B247" i="2" s="1"/>
  <c r="C45" i="2"/>
  <c r="D45" i="2"/>
  <c r="E45" i="2" s="1"/>
  <c r="F45" i="2" s="1"/>
  <c r="G45" i="2" s="1"/>
  <c r="B144" i="2"/>
  <c r="B245" i="2" s="1"/>
  <c r="C43" i="2"/>
  <c r="D43" i="2"/>
  <c r="E43" i="2" s="1"/>
  <c r="F43" i="2" s="1"/>
  <c r="G43" i="2" s="1"/>
  <c r="B142" i="2"/>
  <c r="B243" i="2" s="1"/>
  <c r="C41" i="2"/>
  <c r="D41" i="2"/>
  <c r="E41" i="2" s="1"/>
  <c r="F41" i="2" s="1"/>
  <c r="G41" i="2" s="1"/>
  <c r="B140" i="2"/>
  <c r="B241" i="2" s="1"/>
  <c r="C39" i="2"/>
  <c r="D39" i="2"/>
  <c r="E39" i="2" s="1"/>
  <c r="F39" i="2" s="1"/>
  <c r="G39" i="2" s="1"/>
  <c r="B138" i="2"/>
  <c r="B239" i="2" s="1"/>
  <c r="C37" i="2"/>
  <c r="D37" i="2"/>
  <c r="E37" i="2" s="1"/>
  <c r="F37" i="2" s="1"/>
  <c r="G37" i="2" s="1"/>
  <c r="B136" i="2"/>
  <c r="B237" i="2" s="1"/>
  <c r="C35" i="2"/>
  <c r="D35" i="2"/>
  <c r="E35" i="2" s="1"/>
  <c r="F35" i="2" s="1"/>
  <c r="G35" i="2" s="1"/>
  <c r="B134" i="2"/>
  <c r="B235" i="2" s="1"/>
  <c r="C33" i="2"/>
  <c r="D33" i="2"/>
  <c r="E33" i="2" s="1"/>
  <c r="F33" i="2" s="1"/>
  <c r="G33" i="2" s="1"/>
  <c r="B132" i="2"/>
  <c r="B233" i="2" s="1"/>
  <c r="C31" i="2"/>
  <c r="D31" i="2"/>
  <c r="E31" i="2" s="1"/>
  <c r="F31" i="2" s="1"/>
  <c r="G31" i="2" s="1"/>
  <c r="B130" i="2"/>
  <c r="B231" i="2" s="1"/>
  <c r="C29" i="2"/>
  <c r="D29" i="2"/>
  <c r="E29" i="2" s="1"/>
  <c r="F29" i="2" s="1"/>
  <c r="G29" i="2" s="1"/>
  <c r="B128" i="2"/>
  <c r="B229" i="2" s="1"/>
  <c r="C27" i="2"/>
  <c r="D27" i="2"/>
  <c r="E27" i="2" s="1"/>
  <c r="F27" i="2" s="1"/>
  <c r="G27" i="2" s="1"/>
  <c r="B126" i="2"/>
  <c r="B227" i="2" s="1"/>
  <c r="C25" i="2"/>
  <c r="D25" i="2"/>
  <c r="E25" i="2" s="1"/>
  <c r="F25" i="2" s="1"/>
  <c r="G25" i="2" s="1"/>
  <c r="B124" i="2"/>
  <c r="B225" i="2" s="1"/>
  <c r="C23" i="2"/>
  <c r="D23" i="2"/>
  <c r="E23" i="2" s="1"/>
  <c r="F23" i="2" s="1"/>
  <c r="G23" i="2" s="1"/>
  <c r="B122" i="2"/>
  <c r="B223" i="2" s="1"/>
  <c r="C21" i="2"/>
  <c r="D21" i="2"/>
  <c r="E21" i="2" s="1"/>
  <c r="F21" i="2" s="1"/>
  <c r="G21" i="2" s="1"/>
  <c r="B120" i="2"/>
  <c r="B221" i="2" s="1"/>
  <c r="C19" i="2"/>
  <c r="D19" i="2"/>
  <c r="E19" i="2" s="1"/>
  <c r="F19" i="2" s="1"/>
  <c r="G19" i="2" s="1"/>
  <c r="B118" i="2"/>
  <c r="B219" i="2" s="1"/>
  <c r="C17" i="2"/>
  <c r="D17" i="2"/>
  <c r="E17" i="2" s="1"/>
  <c r="F17" i="2" s="1"/>
  <c r="G17" i="2" s="1"/>
  <c r="B116" i="2"/>
  <c r="B217" i="2" s="1"/>
  <c r="C15" i="2"/>
  <c r="D15" i="2"/>
  <c r="E15" i="2" s="1"/>
  <c r="F15" i="2" s="1"/>
  <c r="G15" i="2" s="1"/>
  <c r="B114" i="2"/>
  <c r="B215" i="2" s="1"/>
  <c r="C13" i="2"/>
  <c r="D13" i="2"/>
  <c r="E13" i="2" s="1"/>
  <c r="F13" i="2" s="1"/>
  <c r="G13" i="2" s="1"/>
  <c r="B112" i="2"/>
  <c r="B213" i="2" s="1"/>
  <c r="C11" i="2"/>
  <c r="D11" i="2"/>
  <c r="E11" i="2" s="1"/>
  <c r="F11" i="2" s="1"/>
  <c r="G11" i="2" s="1"/>
  <c r="B110" i="2"/>
  <c r="B211" i="2" s="1"/>
  <c r="C9" i="2"/>
  <c r="D9" i="2"/>
  <c r="E9" i="2" s="1"/>
  <c r="F9" i="2" s="1"/>
  <c r="G9" i="2" s="1"/>
  <c r="B108" i="2"/>
  <c r="B209" i="2" s="1"/>
  <c r="C7" i="2"/>
  <c r="D7" i="2"/>
  <c r="E7" i="2" s="1"/>
  <c r="F7" i="2" s="1"/>
  <c r="G7" i="2" s="1"/>
  <c r="B106" i="2"/>
  <c r="B207" i="2" s="1"/>
  <c r="C5" i="2"/>
  <c r="D5" i="2"/>
  <c r="E5" i="2" s="1"/>
  <c r="F5" i="2" s="1"/>
  <c r="G5" i="2" s="1"/>
  <c r="B104" i="2"/>
  <c r="B205" i="2" s="1"/>
  <c r="C3" i="2"/>
  <c r="D3" i="2"/>
  <c r="E3" i="2" s="1"/>
  <c r="F3" i="2" s="1"/>
  <c r="G3" i="2" s="1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D81" i="2"/>
  <c r="E81" i="2" s="1"/>
  <c r="F81" i="2" s="1"/>
  <c r="G81" i="2" s="1"/>
  <c r="D79" i="2"/>
  <c r="E79" i="2" s="1"/>
  <c r="F79" i="2" s="1"/>
  <c r="G79" i="2" s="1"/>
  <c r="D77" i="2"/>
  <c r="E77" i="2" s="1"/>
  <c r="F77" i="2" s="1"/>
  <c r="G77" i="2" s="1"/>
  <c r="D75" i="2"/>
  <c r="E75" i="2" s="1"/>
  <c r="F75" i="2" s="1"/>
  <c r="G75" i="2" s="1"/>
  <c r="D73" i="2"/>
  <c r="E73" i="2" s="1"/>
  <c r="F73" i="2" s="1"/>
  <c r="G73" i="2" s="1"/>
  <c r="O306" i="2"/>
  <c r="R314" i="2"/>
  <c r="R149" i="5" l="1"/>
  <c r="R134" i="5"/>
  <c r="R152" i="5" s="1"/>
  <c r="M85" i="5"/>
  <c r="M86" i="5"/>
  <c r="J100" i="5"/>
  <c r="J102" i="5" s="1"/>
  <c r="K93" i="5"/>
  <c r="O93" i="5" s="1"/>
  <c r="L100" i="5"/>
  <c r="L102" i="5" s="1"/>
  <c r="I100" i="5"/>
  <c r="I104" i="5" s="1"/>
  <c r="H100" i="5"/>
  <c r="H104" i="5" s="1"/>
  <c r="M100" i="5"/>
  <c r="M103" i="5" s="1"/>
  <c r="K100" i="5"/>
  <c r="K103" i="5" s="1"/>
  <c r="K92" i="5"/>
  <c r="K97" i="5"/>
  <c r="K96" i="5"/>
  <c r="K95" i="5"/>
  <c r="K94" i="5"/>
  <c r="G63" i="5" a="1"/>
  <c r="G66" i="5" s="1"/>
  <c r="H83" i="5"/>
  <c r="J83" i="5"/>
  <c r="H81" i="5"/>
  <c r="J81" i="5"/>
  <c r="J77" i="5"/>
  <c r="H77" i="5"/>
  <c r="C38" i="5"/>
  <c r="F38" i="5"/>
  <c r="D38" i="5"/>
  <c r="H38" i="5"/>
  <c r="I38" i="5"/>
  <c r="E38" i="5"/>
  <c r="G38" i="5"/>
  <c r="G102" i="5"/>
  <c r="G104" i="5"/>
  <c r="G106" i="5"/>
  <c r="G101" i="5"/>
  <c r="G103" i="5"/>
  <c r="G105" i="5"/>
  <c r="G107" i="5"/>
  <c r="G64" i="5"/>
  <c r="I78" i="5" s="1"/>
  <c r="G68" i="5"/>
  <c r="I82" i="5" s="1"/>
  <c r="F63" i="5"/>
  <c r="F77" i="5" s="1"/>
  <c r="F66" i="5"/>
  <c r="F80" i="5" s="1"/>
  <c r="Q88" i="5" s="1"/>
  <c r="F64" i="5"/>
  <c r="F78" i="5" s="1"/>
  <c r="F68" i="5"/>
  <c r="F82" i="5" s="1"/>
  <c r="Q91" i="5" s="1"/>
  <c r="F67" i="5"/>
  <c r="F81" i="5" s="1"/>
  <c r="F69" i="5"/>
  <c r="F83" i="5" s="1"/>
  <c r="Q90" i="5" s="1"/>
  <c r="F65" i="5"/>
  <c r="F79" i="5" s="1"/>
  <c r="Q87" i="5" s="1"/>
  <c r="J82" i="5"/>
  <c r="H82" i="5"/>
  <c r="J78" i="5"/>
  <c r="H78" i="5"/>
  <c r="J80" i="5"/>
  <c r="H80" i="5"/>
  <c r="M91" i="5"/>
  <c r="M325" i="2"/>
  <c r="M89" i="5"/>
  <c r="M90" i="5"/>
  <c r="M87" i="5"/>
  <c r="M88" i="5"/>
  <c r="G63" i="5"/>
  <c r="A67" i="5"/>
  <c r="A61" i="5"/>
  <c r="AD39" i="5" a="1"/>
  <c r="Y39" i="5" a="1"/>
  <c r="AA39" i="5" a="1"/>
  <c r="AC39" i="5" a="1"/>
  <c r="Z39" i="5" a="1"/>
  <c r="AB39" i="5" a="1"/>
  <c r="V53" i="5"/>
  <c r="T53" i="5"/>
  <c r="R53" i="5"/>
  <c r="W53" i="5"/>
  <c r="U53" i="5"/>
  <c r="S53" i="5"/>
  <c r="Q53" i="5"/>
  <c r="V56" i="5"/>
  <c r="T56" i="5"/>
  <c r="R56" i="5"/>
  <c r="W56" i="5"/>
  <c r="U56" i="5"/>
  <c r="S56" i="5"/>
  <c r="Q56" i="5"/>
  <c r="W55" i="5"/>
  <c r="U55" i="5"/>
  <c r="S55" i="5"/>
  <c r="Q55" i="5"/>
  <c r="V55" i="5"/>
  <c r="T55" i="5"/>
  <c r="R55" i="5"/>
  <c r="V59" i="5"/>
  <c r="T59" i="5"/>
  <c r="R59" i="5"/>
  <c r="W59" i="5"/>
  <c r="U59" i="5"/>
  <c r="S59" i="5"/>
  <c r="Q59" i="5"/>
  <c r="G59" i="5"/>
  <c r="G58" i="5"/>
  <c r="G56" i="5"/>
  <c r="G54" i="5"/>
  <c r="G55" i="5"/>
  <c r="G53" i="5"/>
  <c r="C59" i="5"/>
  <c r="C58" i="5"/>
  <c r="C56" i="5"/>
  <c r="C54" i="5"/>
  <c r="C57" i="5"/>
  <c r="C55" i="5"/>
  <c r="F59" i="5"/>
  <c r="F57" i="5"/>
  <c r="F55" i="5"/>
  <c r="F58" i="5"/>
  <c r="F54" i="5"/>
  <c r="F53" i="5"/>
  <c r="V54" i="5"/>
  <c r="T54" i="5"/>
  <c r="R54" i="5"/>
  <c r="W54" i="5"/>
  <c r="U54" i="5"/>
  <c r="S54" i="5"/>
  <c r="Q54" i="5"/>
  <c r="V58" i="5"/>
  <c r="T58" i="5"/>
  <c r="R58" i="5"/>
  <c r="W58" i="5"/>
  <c r="S58" i="5"/>
  <c r="U58" i="5"/>
  <c r="Q58" i="5"/>
  <c r="W57" i="5"/>
  <c r="U57" i="5"/>
  <c r="S57" i="5"/>
  <c r="Q57" i="5"/>
  <c r="V57" i="5"/>
  <c r="T57" i="5"/>
  <c r="R57" i="5"/>
  <c r="E59" i="5"/>
  <c r="E58" i="5"/>
  <c r="E56" i="5"/>
  <c r="E54" i="5"/>
  <c r="E57" i="5"/>
  <c r="E53" i="5"/>
  <c r="I58" i="5"/>
  <c r="I56" i="5"/>
  <c r="I54" i="5"/>
  <c r="I57" i="5"/>
  <c r="I55" i="5"/>
  <c r="I53" i="5"/>
  <c r="D59" i="5"/>
  <c r="D57" i="5"/>
  <c r="D55" i="5"/>
  <c r="D58" i="5"/>
  <c r="D56" i="5"/>
  <c r="D53" i="5"/>
  <c r="H59" i="5"/>
  <c r="H57" i="5"/>
  <c r="H55" i="5"/>
  <c r="H56" i="5"/>
  <c r="H54" i="5"/>
  <c r="H53" i="5"/>
  <c r="A6" i="3"/>
  <c r="C5" i="3"/>
  <c r="B5" i="3"/>
  <c r="D5" i="3" s="1"/>
  <c r="C312" i="2"/>
  <c r="C350" i="2" s="1"/>
  <c r="M318" i="2"/>
  <c r="M313" i="2"/>
  <c r="C324" i="2"/>
  <c r="C354" i="2" s="1"/>
  <c r="O349" i="2"/>
  <c r="M319" i="2"/>
  <c r="C318" i="2"/>
  <c r="C352" i="2" s="1"/>
  <c r="M324" i="2"/>
  <c r="O345" i="2"/>
  <c r="M345" i="2" s="1"/>
  <c r="O342" i="2"/>
  <c r="M342" i="2" s="1"/>
  <c r="O330" i="2"/>
  <c r="C331" i="2" s="1"/>
  <c r="O333" i="2"/>
  <c r="C333" i="2" s="1"/>
  <c r="O339" i="2"/>
  <c r="M312" i="2"/>
  <c r="C316" i="2"/>
  <c r="M316" i="2"/>
  <c r="C315" i="2"/>
  <c r="M315" i="2"/>
  <c r="C307" i="2"/>
  <c r="M306" i="2"/>
  <c r="C306" i="2"/>
  <c r="M307" i="2"/>
  <c r="C322" i="2"/>
  <c r="M322" i="2"/>
  <c r="C321" i="2"/>
  <c r="M321" i="2"/>
  <c r="H73" i="2"/>
  <c r="I73" i="2" s="1"/>
  <c r="J73" i="2" s="1"/>
  <c r="K174" i="2"/>
  <c r="L275" i="2" s="1"/>
  <c r="H77" i="2"/>
  <c r="I77" i="2" s="1"/>
  <c r="J77" i="2" s="1"/>
  <c r="K178" i="2"/>
  <c r="L279" i="2" s="1"/>
  <c r="H81" i="2"/>
  <c r="I81" i="2" s="1"/>
  <c r="J81" i="2" s="1"/>
  <c r="K182" i="2"/>
  <c r="L283" i="2" s="1"/>
  <c r="C185" i="2"/>
  <c r="C286" i="2"/>
  <c r="C187" i="2"/>
  <c r="C288" i="2"/>
  <c r="C189" i="2"/>
  <c r="C290" i="2"/>
  <c r="C191" i="2"/>
  <c r="C292" i="2"/>
  <c r="C193" i="2"/>
  <c r="C294" i="2"/>
  <c r="C195" i="2"/>
  <c r="C296" i="2"/>
  <c r="C197" i="2"/>
  <c r="C298" i="2"/>
  <c r="C199" i="2"/>
  <c r="C300" i="2"/>
  <c r="C302" i="2"/>
  <c r="C201" i="2"/>
  <c r="C304" i="2"/>
  <c r="C203" i="2"/>
  <c r="C104" i="2"/>
  <c r="C205" i="2"/>
  <c r="H5" i="2"/>
  <c r="I5" i="2" s="1"/>
  <c r="J5" i="2" s="1"/>
  <c r="K106" i="2"/>
  <c r="L207" i="2" s="1"/>
  <c r="C209" i="2"/>
  <c r="C108" i="2"/>
  <c r="H9" i="2"/>
  <c r="I9" i="2" s="1"/>
  <c r="J9" i="2" s="1"/>
  <c r="K110" i="2"/>
  <c r="L211" i="2" s="1"/>
  <c r="C112" i="2"/>
  <c r="C213" i="2"/>
  <c r="H13" i="2"/>
  <c r="I13" i="2" s="1"/>
  <c r="J13" i="2" s="1"/>
  <c r="K114" i="2"/>
  <c r="L215" i="2" s="1"/>
  <c r="C217" i="2"/>
  <c r="C116" i="2"/>
  <c r="H17" i="2"/>
  <c r="I17" i="2" s="1"/>
  <c r="J17" i="2" s="1"/>
  <c r="K118" i="2"/>
  <c r="L219" i="2" s="1"/>
  <c r="C120" i="2"/>
  <c r="C221" i="2"/>
  <c r="H21" i="2"/>
  <c r="I21" i="2" s="1"/>
  <c r="J21" i="2" s="1"/>
  <c r="K122" i="2"/>
  <c r="L223" i="2" s="1"/>
  <c r="C225" i="2"/>
  <c r="C124" i="2"/>
  <c r="H25" i="2"/>
  <c r="I25" i="2" s="1"/>
  <c r="J25" i="2" s="1"/>
  <c r="K126" i="2"/>
  <c r="L227" i="2" s="1"/>
  <c r="C128" i="2"/>
  <c r="C229" i="2"/>
  <c r="H29" i="2"/>
  <c r="I29" i="2" s="1"/>
  <c r="J29" i="2" s="1"/>
  <c r="K130" i="2"/>
  <c r="L231" i="2" s="1"/>
  <c r="C233" i="2"/>
  <c r="C132" i="2"/>
  <c r="H33" i="2"/>
  <c r="I33" i="2" s="1"/>
  <c r="J33" i="2" s="1"/>
  <c r="K134" i="2"/>
  <c r="L235" i="2" s="1"/>
  <c r="C136" i="2"/>
  <c r="C237" i="2"/>
  <c r="H37" i="2"/>
  <c r="I37" i="2" s="1"/>
  <c r="J37" i="2" s="1"/>
  <c r="K138" i="2"/>
  <c r="L239" i="2" s="1"/>
  <c r="C241" i="2"/>
  <c r="C140" i="2"/>
  <c r="H41" i="2"/>
  <c r="I41" i="2" s="1"/>
  <c r="J41" i="2" s="1"/>
  <c r="K142" i="2"/>
  <c r="L243" i="2" s="1"/>
  <c r="C144" i="2"/>
  <c r="C245" i="2"/>
  <c r="H45" i="2"/>
  <c r="I45" i="2" s="1"/>
  <c r="J45" i="2" s="1"/>
  <c r="K146" i="2"/>
  <c r="L247" i="2" s="1"/>
  <c r="C249" i="2"/>
  <c r="C148" i="2"/>
  <c r="H49" i="2"/>
  <c r="I49" i="2" s="1"/>
  <c r="J49" i="2" s="1"/>
  <c r="K150" i="2"/>
  <c r="L251" i="2" s="1"/>
  <c r="C152" i="2"/>
  <c r="C253" i="2"/>
  <c r="H53" i="2"/>
  <c r="I53" i="2" s="1"/>
  <c r="J53" i="2" s="1"/>
  <c r="K154" i="2"/>
  <c r="L255" i="2" s="1"/>
  <c r="C257" i="2"/>
  <c r="C156" i="2"/>
  <c r="H57" i="2"/>
  <c r="I57" i="2" s="1"/>
  <c r="J57" i="2" s="1"/>
  <c r="K158" i="2"/>
  <c r="L259" i="2" s="1"/>
  <c r="C261" i="2"/>
  <c r="C160" i="2"/>
  <c r="H61" i="2"/>
  <c r="I61" i="2" s="1"/>
  <c r="J61" i="2" s="1"/>
  <c r="K162" i="2"/>
  <c r="L263" i="2" s="1"/>
  <c r="C265" i="2"/>
  <c r="C164" i="2"/>
  <c r="H65" i="2"/>
  <c r="I65" i="2" s="1"/>
  <c r="J65" i="2" s="1"/>
  <c r="K166" i="2"/>
  <c r="L267" i="2" s="1"/>
  <c r="C269" i="2"/>
  <c r="C168" i="2"/>
  <c r="H69" i="2"/>
  <c r="I69" i="2" s="1"/>
  <c r="J69" i="2" s="1"/>
  <c r="K170" i="2"/>
  <c r="L271" i="2" s="1"/>
  <c r="C273" i="2"/>
  <c r="C172" i="2"/>
  <c r="C275" i="2"/>
  <c r="C174" i="2"/>
  <c r="C277" i="2"/>
  <c r="C176" i="2"/>
  <c r="C279" i="2"/>
  <c r="C178" i="2"/>
  <c r="C281" i="2"/>
  <c r="C180" i="2"/>
  <c r="C283" i="2"/>
  <c r="C182" i="2"/>
  <c r="H72" i="2"/>
  <c r="I72" i="2" s="1"/>
  <c r="J72" i="2" s="1"/>
  <c r="K173" i="2"/>
  <c r="L274" i="2" s="1"/>
  <c r="H76" i="2"/>
  <c r="I76" i="2" s="1"/>
  <c r="J76" i="2" s="1"/>
  <c r="K177" i="2"/>
  <c r="L278" i="2" s="1"/>
  <c r="H80" i="2"/>
  <c r="I80" i="2" s="1"/>
  <c r="J80" i="2" s="1"/>
  <c r="K181" i="2"/>
  <c r="L282" i="2" s="1"/>
  <c r="H83" i="2"/>
  <c r="I83" i="2" s="1"/>
  <c r="J83" i="2" s="1"/>
  <c r="K184" i="2"/>
  <c r="L285" i="2" s="1"/>
  <c r="H85" i="2"/>
  <c r="I85" i="2" s="1"/>
  <c r="J85" i="2" s="1"/>
  <c r="K186" i="2"/>
  <c r="L287" i="2" s="1"/>
  <c r="H87" i="2"/>
  <c r="I87" i="2" s="1"/>
  <c r="J87" i="2" s="1"/>
  <c r="K188" i="2"/>
  <c r="L289" i="2" s="1"/>
  <c r="H89" i="2"/>
  <c r="I89" i="2" s="1"/>
  <c r="J89" i="2" s="1"/>
  <c r="K190" i="2"/>
  <c r="L291" i="2" s="1"/>
  <c r="H91" i="2"/>
  <c r="I91" i="2" s="1"/>
  <c r="J91" i="2" s="1"/>
  <c r="K192" i="2"/>
  <c r="L293" i="2" s="1"/>
  <c r="H93" i="2"/>
  <c r="I93" i="2" s="1"/>
  <c r="J93" i="2" s="1"/>
  <c r="K194" i="2"/>
  <c r="L295" i="2" s="1"/>
  <c r="H95" i="2"/>
  <c r="I95" i="2" s="1"/>
  <c r="J95" i="2" s="1"/>
  <c r="K196" i="2"/>
  <c r="L297" i="2" s="1"/>
  <c r="H97" i="2"/>
  <c r="I97" i="2" s="1"/>
  <c r="J97" i="2" s="1"/>
  <c r="K198" i="2"/>
  <c r="L299" i="2" s="1"/>
  <c r="H99" i="2"/>
  <c r="I99" i="2" s="1"/>
  <c r="J99" i="2" s="1"/>
  <c r="K200" i="2"/>
  <c r="L301" i="2" s="1"/>
  <c r="H101" i="2"/>
  <c r="I101" i="2" s="1"/>
  <c r="J101" i="2" s="1"/>
  <c r="K202" i="2"/>
  <c r="L303" i="2" s="1"/>
  <c r="H4" i="2"/>
  <c r="I4" i="2" s="1"/>
  <c r="J4" i="2" s="1"/>
  <c r="K105" i="2"/>
  <c r="L206" i="2" s="1"/>
  <c r="C208" i="2"/>
  <c r="C107" i="2"/>
  <c r="H8" i="2"/>
  <c r="I8" i="2" s="1"/>
  <c r="J8" i="2" s="1"/>
  <c r="K109" i="2"/>
  <c r="L210" i="2" s="1"/>
  <c r="C212" i="2"/>
  <c r="C111" i="2"/>
  <c r="H12" i="2"/>
  <c r="I12" i="2" s="1"/>
  <c r="J12" i="2" s="1"/>
  <c r="K113" i="2"/>
  <c r="L214" i="2" s="1"/>
  <c r="C216" i="2"/>
  <c r="C115" i="2"/>
  <c r="H16" i="2"/>
  <c r="I16" i="2" s="1"/>
  <c r="J16" i="2" s="1"/>
  <c r="K117" i="2"/>
  <c r="L218" i="2" s="1"/>
  <c r="C220" i="2"/>
  <c r="C119" i="2"/>
  <c r="H20" i="2"/>
  <c r="I20" i="2" s="1"/>
  <c r="J20" i="2" s="1"/>
  <c r="K121" i="2"/>
  <c r="L222" i="2" s="1"/>
  <c r="C224" i="2"/>
  <c r="C123" i="2"/>
  <c r="H24" i="2"/>
  <c r="I24" i="2" s="1"/>
  <c r="J24" i="2" s="1"/>
  <c r="K125" i="2"/>
  <c r="L226" i="2" s="1"/>
  <c r="C228" i="2"/>
  <c r="C127" i="2"/>
  <c r="H28" i="2"/>
  <c r="I28" i="2" s="1"/>
  <c r="J28" i="2" s="1"/>
  <c r="K129" i="2"/>
  <c r="L230" i="2" s="1"/>
  <c r="C232" i="2"/>
  <c r="C131" i="2"/>
  <c r="H32" i="2"/>
  <c r="I32" i="2" s="1"/>
  <c r="J32" i="2" s="1"/>
  <c r="K133" i="2"/>
  <c r="L234" i="2" s="1"/>
  <c r="C236" i="2"/>
  <c r="C135" i="2"/>
  <c r="H36" i="2"/>
  <c r="I36" i="2" s="1"/>
  <c r="J36" i="2" s="1"/>
  <c r="K137" i="2"/>
  <c r="L238" i="2" s="1"/>
  <c r="C240" i="2"/>
  <c r="C139" i="2"/>
  <c r="H40" i="2"/>
  <c r="I40" i="2" s="1"/>
  <c r="J40" i="2" s="1"/>
  <c r="K141" i="2"/>
  <c r="L242" i="2" s="1"/>
  <c r="C244" i="2"/>
  <c r="C143" i="2"/>
  <c r="H44" i="2"/>
  <c r="I44" i="2" s="1"/>
  <c r="J44" i="2" s="1"/>
  <c r="K145" i="2"/>
  <c r="L246" i="2" s="1"/>
  <c r="C248" i="2"/>
  <c r="C147" i="2"/>
  <c r="H48" i="2"/>
  <c r="I48" i="2" s="1"/>
  <c r="J48" i="2" s="1"/>
  <c r="K149" i="2"/>
  <c r="L250" i="2" s="1"/>
  <c r="C252" i="2"/>
  <c r="C151" i="2"/>
  <c r="H52" i="2"/>
  <c r="I52" i="2" s="1"/>
  <c r="J52" i="2" s="1"/>
  <c r="K153" i="2"/>
  <c r="L254" i="2" s="1"/>
  <c r="C155" i="2"/>
  <c r="C256" i="2"/>
  <c r="H56" i="2"/>
  <c r="I56" i="2" s="1"/>
  <c r="J56" i="2" s="1"/>
  <c r="K157" i="2"/>
  <c r="L258" i="2" s="1"/>
  <c r="C159" i="2"/>
  <c r="C260" i="2"/>
  <c r="H60" i="2"/>
  <c r="I60" i="2" s="1"/>
  <c r="J60" i="2" s="1"/>
  <c r="K161" i="2"/>
  <c r="L262" i="2" s="1"/>
  <c r="C163" i="2"/>
  <c r="C264" i="2"/>
  <c r="H64" i="2"/>
  <c r="I64" i="2" s="1"/>
  <c r="J64" i="2" s="1"/>
  <c r="K165" i="2"/>
  <c r="L266" i="2" s="1"/>
  <c r="C167" i="2"/>
  <c r="C268" i="2"/>
  <c r="H68" i="2"/>
  <c r="I68" i="2" s="1"/>
  <c r="J68" i="2" s="1"/>
  <c r="K169" i="2"/>
  <c r="L270" i="2" s="1"/>
  <c r="C171" i="2"/>
  <c r="C272" i="2"/>
  <c r="C173" i="2"/>
  <c r="C274" i="2"/>
  <c r="C175" i="2"/>
  <c r="C276" i="2"/>
  <c r="C177" i="2"/>
  <c r="C278" i="2"/>
  <c r="C179" i="2"/>
  <c r="C280" i="2"/>
  <c r="C181" i="2"/>
  <c r="C282" i="2"/>
  <c r="C183" i="2"/>
  <c r="C284" i="2"/>
  <c r="H75" i="2"/>
  <c r="I75" i="2" s="1"/>
  <c r="J75" i="2" s="1"/>
  <c r="K176" i="2"/>
  <c r="L277" i="2" s="1"/>
  <c r="H79" i="2"/>
  <c r="I79" i="2" s="1"/>
  <c r="J79" i="2" s="1"/>
  <c r="K180" i="2"/>
  <c r="L281" i="2" s="1"/>
  <c r="C285" i="2"/>
  <c r="C184" i="2"/>
  <c r="C287" i="2"/>
  <c r="C186" i="2"/>
  <c r="C289" i="2"/>
  <c r="C188" i="2"/>
  <c r="C291" i="2"/>
  <c r="C190" i="2"/>
  <c r="C293" i="2"/>
  <c r="C192" i="2"/>
  <c r="C295" i="2"/>
  <c r="C194" i="2"/>
  <c r="C297" i="2"/>
  <c r="C196" i="2"/>
  <c r="C299" i="2"/>
  <c r="C198" i="2"/>
  <c r="C301" i="2"/>
  <c r="C200" i="2"/>
  <c r="C303" i="2"/>
  <c r="C202" i="2"/>
  <c r="H3" i="2"/>
  <c r="I3" i="2" s="1"/>
  <c r="J3" i="2" s="1"/>
  <c r="K104" i="2"/>
  <c r="L205" i="2" s="1"/>
  <c r="C207" i="2"/>
  <c r="C106" i="2"/>
  <c r="H7" i="2"/>
  <c r="I7" i="2" s="1"/>
  <c r="J7" i="2" s="1"/>
  <c r="K108" i="2"/>
  <c r="L209" i="2" s="1"/>
  <c r="C211" i="2"/>
  <c r="C110" i="2"/>
  <c r="H11" i="2"/>
  <c r="I11" i="2" s="1"/>
  <c r="J11" i="2" s="1"/>
  <c r="K112" i="2"/>
  <c r="L213" i="2" s="1"/>
  <c r="C215" i="2"/>
  <c r="C114" i="2"/>
  <c r="H15" i="2"/>
  <c r="I15" i="2" s="1"/>
  <c r="J15" i="2" s="1"/>
  <c r="K116" i="2"/>
  <c r="L217" i="2" s="1"/>
  <c r="C219" i="2"/>
  <c r="C118" i="2"/>
  <c r="H19" i="2"/>
  <c r="I19" i="2" s="1"/>
  <c r="J19" i="2" s="1"/>
  <c r="K120" i="2"/>
  <c r="L221" i="2" s="1"/>
  <c r="C223" i="2"/>
  <c r="C122" i="2"/>
  <c r="H23" i="2"/>
  <c r="I23" i="2" s="1"/>
  <c r="J23" i="2" s="1"/>
  <c r="K124" i="2"/>
  <c r="L225" i="2" s="1"/>
  <c r="C227" i="2"/>
  <c r="C126" i="2"/>
  <c r="H27" i="2"/>
  <c r="I27" i="2" s="1"/>
  <c r="J27" i="2" s="1"/>
  <c r="K128" i="2"/>
  <c r="L229" i="2" s="1"/>
  <c r="C231" i="2"/>
  <c r="C130" i="2"/>
  <c r="H31" i="2"/>
  <c r="I31" i="2" s="1"/>
  <c r="J31" i="2" s="1"/>
  <c r="K132" i="2"/>
  <c r="L233" i="2" s="1"/>
  <c r="C235" i="2"/>
  <c r="C134" i="2"/>
  <c r="H35" i="2"/>
  <c r="I35" i="2" s="1"/>
  <c r="J35" i="2" s="1"/>
  <c r="K136" i="2"/>
  <c r="L237" i="2" s="1"/>
  <c r="C239" i="2"/>
  <c r="C138" i="2"/>
  <c r="H39" i="2"/>
  <c r="I39" i="2" s="1"/>
  <c r="J39" i="2" s="1"/>
  <c r="K140" i="2"/>
  <c r="L241" i="2" s="1"/>
  <c r="C243" i="2"/>
  <c r="C142" i="2"/>
  <c r="H43" i="2"/>
  <c r="I43" i="2" s="1"/>
  <c r="J43" i="2" s="1"/>
  <c r="K144" i="2"/>
  <c r="L245" i="2" s="1"/>
  <c r="C247" i="2"/>
  <c r="C146" i="2"/>
  <c r="H47" i="2"/>
  <c r="I47" i="2" s="1"/>
  <c r="J47" i="2" s="1"/>
  <c r="K148" i="2"/>
  <c r="L249" i="2" s="1"/>
  <c r="C251" i="2"/>
  <c r="C150" i="2"/>
  <c r="H51" i="2"/>
  <c r="I51" i="2" s="1"/>
  <c r="J51" i="2" s="1"/>
  <c r="K152" i="2"/>
  <c r="L253" i="2" s="1"/>
  <c r="C255" i="2"/>
  <c r="C154" i="2"/>
  <c r="H55" i="2"/>
  <c r="I55" i="2" s="1"/>
  <c r="J55" i="2" s="1"/>
  <c r="K156" i="2"/>
  <c r="L257" i="2" s="1"/>
  <c r="C259" i="2"/>
  <c r="C158" i="2"/>
  <c r="H59" i="2"/>
  <c r="I59" i="2" s="1"/>
  <c r="J59" i="2" s="1"/>
  <c r="K160" i="2"/>
  <c r="L261" i="2" s="1"/>
  <c r="C263" i="2"/>
  <c r="C162" i="2"/>
  <c r="H63" i="2"/>
  <c r="I63" i="2" s="1"/>
  <c r="J63" i="2" s="1"/>
  <c r="K164" i="2"/>
  <c r="L265" i="2" s="1"/>
  <c r="C267" i="2"/>
  <c r="C166" i="2"/>
  <c r="H67" i="2"/>
  <c r="I67" i="2" s="1"/>
  <c r="J67" i="2" s="1"/>
  <c r="K168" i="2"/>
  <c r="L269" i="2" s="1"/>
  <c r="C271" i="2"/>
  <c r="C170" i="2"/>
  <c r="H71" i="2"/>
  <c r="I71" i="2" s="1"/>
  <c r="J71" i="2" s="1"/>
  <c r="K172" i="2"/>
  <c r="L273" i="2" s="1"/>
  <c r="H74" i="2"/>
  <c r="I74" i="2" s="1"/>
  <c r="J74" i="2" s="1"/>
  <c r="K175" i="2"/>
  <c r="L276" i="2" s="1"/>
  <c r="H78" i="2"/>
  <c r="I78" i="2" s="1"/>
  <c r="J78" i="2" s="1"/>
  <c r="K179" i="2"/>
  <c r="L280" i="2" s="1"/>
  <c r="H82" i="2"/>
  <c r="I82" i="2" s="1"/>
  <c r="J82" i="2" s="1"/>
  <c r="K183" i="2"/>
  <c r="L284" i="2" s="1"/>
  <c r="H84" i="2"/>
  <c r="I84" i="2" s="1"/>
  <c r="J84" i="2" s="1"/>
  <c r="K185" i="2"/>
  <c r="L286" i="2" s="1"/>
  <c r="H86" i="2"/>
  <c r="I86" i="2" s="1"/>
  <c r="J86" i="2" s="1"/>
  <c r="K187" i="2"/>
  <c r="L288" i="2" s="1"/>
  <c r="H88" i="2"/>
  <c r="I88" i="2" s="1"/>
  <c r="J88" i="2" s="1"/>
  <c r="K189" i="2"/>
  <c r="L290" i="2" s="1"/>
  <c r="H90" i="2"/>
  <c r="I90" i="2" s="1"/>
  <c r="J90" i="2" s="1"/>
  <c r="K191" i="2"/>
  <c r="L292" i="2" s="1"/>
  <c r="H92" i="2"/>
  <c r="I92" i="2" s="1"/>
  <c r="J92" i="2" s="1"/>
  <c r="K193" i="2"/>
  <c r="L294" i="2" s="1"/>
  <c r="H94" i="2"/>
  <c r="I94" i="2" s="1"/>
  <c r="J94" i="2" s="1"/>
  <c r="K195" i="2"/>
  <c r="L296" i="2" s="1"/>
  <c r="H96" i="2"/>
  <c r="I96" i="2" s="1"/>
  <c r="J96" i="2" s="1"/>
  <c r="K197" i="2"/>
  <c r="L298" i="2" s="1"/>
  <c r="H98" i="2"/>
  <c r="I98" i="2" s="1"/>
  <c r="J98" i="2" s="1"/>
  <c r="K199" i="2"/>
  <c r="L300" i="2" s="1"/>
  <c r="H100" i="2"/>
  <c r="I100" i="2" s="1"/>
  <c r="J100" i="2" s="1"/>
  <c r="K201" i="2"/>
  <c r="L302" i="2" s="1"/>
  <c r="H102" i="2"/>
  <c r="I102" i="2" s="1"/>
  <c r="J102" i="2" s="1"/>
  <c r="K203" i="2"/>
  <c r="L304" i="2" s="1"/>
  <c r="C206" i="2"/>
  <c r="C105" i="2"/>
  <c r="H6" i="2"/>
  <c r="I6" i="2" s="1"/>
  <c r="J6" i="2" s="1"/>
  <c r="K107" i="2"/>
  <c r="L208" i="2" s="1"/>
  <c r="C210" i="2"/>
  <c r="C109" i="2"/>
  <c r="H10" i="2"/>
  <c r="I10" i="2" s="1"/>
  <c r="J10" i="2" s="1"/>
  <c r="K111" i="2"/>
  <c r="L212" i="2" s="1"/>
  <c r="C214" i="2"/>
  <c r="C113" i="2"/>
  <c r="H14" i="2"/>
  <c r="I14" i="2" s="1"/>
  <c r="J14" i="2" s="1"/>
  <c r="K115" i="2"/>
  <c r="L216" i="2" s="1"/>
  <c r="C218" i="2"/>
  <c r="C117" i="2"/>
  <c r="H18" i="2"/>
  <c r="I18" i="2" s="1"/>
  <c r="J18" i="2" s="1"/>
  <c r="K119" i="2"/>
  <c r="L220" i="2" s="1"/>
  <c r="C222" i="2"/>
  <c r="C121" i="2"/>
  <c r="H22" i="2"/>
  <c r="I22" i="2" s="1"/>
  <c r="J22" i="2" s="1"/>
  <c r="K123" i="2"/>
  <c r="L224" i="2" s="1"/>
  <c r="C226" i="2"/>
  <c r="C125" i="2"/>
  <c r="H26" i="2"/>
  <c r="I26" i="2" s="1"/>
  <c r="J26" i="2" s="1"/>
  <c r="K127" i="2"/>
  <c r="L228" i="2" s="1"/>
  <c r="C230" i="2"/>
  <c r="C129" i="2"/>
  <c r="H30" i="2"/>
  <c r="I30" i="2" s="1"/>
  <c r="J30" i="2" s="1"/>
  <c r="K131" i="2"/>
  <c r="L232" i="2" s="1"/>
  <c r="C234" i="2"/>
  <c r="C133" i="2"/>
  <c r="H34" i="2"/>
  <c r="I34" i="2" s="1"/>
  <c r="J34" i="2" s="1"/>
  <c r="K135" i="2"/>
  <c r="L236" i="2" s="1"/>
  <c r="C238" i="2"/>
  <c r="C137" i="2"/>
  <c r="H38" i="2"/>
  <c r="I38" i="2" s="1"/>
  <c r="J38" i="2" s="1"/>
  <c r="K139" i="2"/>
  <c r="L240" i="2" s="1"/>
  <c r="C242" i="2"/>
  <c r="C141" i="2"/>
  <c r="H42" i="2"/>
  <c r="I42" i="2" s="1"/>
  <c r="J42" i="2" s="1"/>
  <c r="K143" i="2"/>
  <c r="L244" i="2" s="1"/>
  <c r="C246" i="2"/>
  <c r="C145" i="2"/>
  <c r="H46" i="2"/>
  <c r="I46" i="2" s="1"/>
  <c r="J46" i="2" s="1"/>
  <c r="K147" i="2"/>
  <c r="L248" i="2" s="1"/>
  <c r="C250" i="2"/>
  <c r="C149" i="2"/>
  <c r="H50" i="2"/>
  <c r="I50" i="2" s="1"/>
  <c r="J50" i="2" s="1"/>
  <c r="K151" i="2"/>
  <c r="L252" i="2" s="1"/>
  <c r="C254" i="2"/>
  <c r="C153" i="2"/>
  <c r="H54" i="2"/>
  <c r="I54" i="2" s="1"/>
  <c r="J54" i="2" s="1"/>
  <c r="K155" i="2"/>
  <c r="L256" i="2" s="1"/>
  <c r="C157" i="2"/>
  <c r="C258" i="2"/>
  <c r="H58" i="2"/>
  <c r="I58" i="2" s="1"/>
  <c r="J58" i="2" s="1"/>
  <c r="K159" i="2"/>
  <c r="L260" i="2" s="1"/>
  <c r="C161" i="2"/>
  <c r="C262" i="2"/>
  <c r="H62" i="2"/>
  <c r="I62" i="2" s="1"/>
  <c r="J62" i="2" s="1"/>
  <c r="K163" i="2"/>
  <c r="L264" i="2" s="1"/>
  <c r="C165" i="2"/>
  <c r="C266" i="2"/>
  <c r="H66" i="2"/>
  <c r="I66" i="2" s="1"/>
  <c r="J66" i="2" s="1"/>
  <c r="K167" i="2"/>
  <c r="L268" i="2" s="1"/>
  <c r="C169" i="2"/>
  <c r="C270" i="2"/>
  <c r="H70" i="2"/>
  <c r="I70" i="2" s="1"/>
  <c r="J70" i="2" s="1"/>
  <c r="K171" i="2"/>
  <c r="L272" i="2" s="1"/>
  <c r="O327" i="2"/>
  <c r="I102" i="5" l="1"/>
  <c r="Q89" i="5"/>
  <c r="G67" i="5"/>
  <c r="I81" i="5" s="1"/>
  <c r="O91" i="5" s="1"/>
  <c r="S91" i="5" s="1"/>
  <c r="G65" i="5"/>
  <c r="G79" i="5" s="1"/>
  <c r="P91" i="5"/>
  <c r="T91" i="5" s="1"/>
  <c r="M101" i="5"/>
  <c r="O354" i="2"/>
  <c r="L105" i="5"/>
  <c r="P87" i="5"/>
  <c r="T87" i="5" s="1"/>
  <c r="Q86" i="5"/>
  <c r="Q85" i="5"/>
  <c r="A62" i="5"/>
  <c r="A63" i="5" s="1"/>
  <c r="L101" i="5"/>
  <c r="H105" i="5"/>
  <c r="J101" i="5"/>
  <c r="M106" i="5"/>
  <c r="G82" i="5"/>
  <c r="M105" i="5"/>
  <c r="J105" i="5"/>
  <c r="M102" i="5"/>
  <c r="I107" i="5"/>
  <c r="J103" i="5"/>
  <c r="M104" i="5"/>
  <c r="J107" i="5"/>
  <c r="M107" i="5"/>
  <c r="Q93" i="5"/>
  <c r="M93" i="5"/>
  <c r="N93" i="5" s="1"/>
  <c r="U93" i="5" s="1"/>
  <c r="H101" i="5"/>
  <c r="J104" i="5"/>
  <c r="K106" i="5"/>
  <c r="J106" i="5"/>
  <c r="L104" i="5"/>
  <c r="L107" i="5"/>
  <c r="L103" i="5"/>
  <c r="K104" i="5"/>
  <c r="I105" i="5"/>
  <c r="L106" i="5"/>
  <c r="K102" i="5"/>
  <c r="I103" i="5"/>
  <c r="I106" i="5"/>
  <c r="I101" i="5"/>
  <c r="H107" i="5"/>
  <c r="H103" i="5"/>
  <c r="H106" i="5"/>
  <c r="H102" i="5"/>
  <c r="K105" i="5"/>
  <c r="K101" i="5"/>
  <c r="K107" i="5"/>
  <c r="G81" i="5"/>
  <c r="G78" i="5"/>
  <c r="P85" i="5"/>
  <c r="T85" i="5" s="1"/>
  <c r="Q94" i="5"/>
  <c r="O94" i="5"/>
  <c r="M94" i="5"/>
  <c r="N94" i="5" s="1"/>
  <c r="Q96" i="5"/>
  <c r="O96" i="5"/>
  <c r="M96" i="5"/>
  <c r="N96" i="5" s="1"/>
  <c r="Q92" i="5"/>
  <c r="O92" i="5"/>
  <c r="M92" i="5"/>
  <c r="N92" i="5" s="1"/>
  <c r="Q95" i="5"/>
  <c r="O95" i="5"/>
  <c r="M95" i="5"/>
  <c r="N95" i="5" s="1"/>
  <c r="Q97" i="5"/>
  <c r="O97" i="5"/>
  <c r="M97" i="5"/>
  <c r="N97" i="5" s="1"/>
  <c r="I80" i="5"/>
  <c r="G80" i="5"/>
  <c r="Q52" i="5" a="1"/>
  <c r="L77" i="5"/>
  <c r="K77" i="5"/>
  <c r="P86" i="5"/>
  <c r="T86" i="5" s="1"/>
  <c r="P90" i="5"/>
  <c r="T90" i="5" s="1"/>
  <c r="G69" i="5"/>
  <c r="P88" i="5"/>
  <c r="T88" i="5" s="1"/>
  <c r="P89" i="5"/>
  <c r="T89" i="5" s="1"/>
  <c r="G77" i="5"/>
  <c r="I77" i="5"/>
  <c r="N86" i="5"/>
  <c r="A64" i="5"/>
  <c r="A70" i="5" s="1"/>
  <c r="C10" i="1" s="1"/>
  <c r="AG53" i="5" a="1"/>
  <c r="AF53" i="5" a="1"/>
  <c r="AE53" i="5" a="1"/>
  <c r="AD53" i="5" a="1"/>
  <c r="AC53" i="5" a="1"/>
  <c r="AB53" i="5" a="1"/>
  <c r="AA53" i="5" a="1"/>
  <c r="Z53" i="5" a="1"/>
  <c r="Y53" i="5" a="1"/>
  <c r="AI53" i="5" a="1"/>
  <c r="AK53" i="5" a="1"/>
  <c r="AH53" i="5" a="1"/>
  <c r="AJ53" i="5" a="1"/>
  <c r="AB45" i="5"/>
  <c r="AB44" i="5"/>
  <c r="AB43" i="5"/>
  <c r="AB42" i="5"/>
  <c r="AB41" i="5"/>
  <c r="AB40" i="5"/>
  <c r="AB39" i="5"/>
  <c r="AC45" i="5"/>
  <c r="AC44" i="5"/>
  <c r="AC43" i="5"/>
  <c r="AC42" i="5"/>
  <c r="AC41" i="5"/>
  <c r="AC40" i="5"/>
  <c r="AC39" i="5"/>
  <c r="Y45" i="5"/>
  <c r="Y44" i="5"/>
  <c r="Y43" i="5"/>
  <c r="Y42" i="5"/>
  <c r="Y41" i="5"/>
  <c r="Y40" i="5"/>
  <c r="Y39" i="5"/>
  <c r="Z45" i="5"/>
  <c r="Z44" i="5"/>
  <c r="Z43" i="5"/>
  <c r="Z42" i="5"/>
  <c r="Z41" i="5"/>
  <c r="Z40" i="5"/>
  <c r="Z39" i="5"/>
  <c r="AA45" i="5"/>
  <c r="AA44" i="5"/>
  <c r="AA43" i="5"/>
  <c r="AA42" i="5"/>
  <c r="AA41" i="5"/>
  <c r="AA40" i="5"/>
  <c r="AA39" i="5"/>
  <c r="AD45" i="5"/>
  <c r="AD44" i="5"/>
  <c r="AD43" i="5"/>
  <c r="AD42" i="5"/>
  <c r="AD41" i="5"/>
  <c r="AD40" i="5"/>
  <c r="AD39" i="5"/>
  <c r="A7" i="3"/>
  <c r="C6" i="3"/>
  <c r="B6" i="3"/>
  <c r="D6" i="3" s="1"/>
  <c r="O350" i="2"/>
  <c r="O357" i="2" s="1"/>
  <c r="N357" i="2" s="1"/>
  <c r="C345" i="2"/>
  <c r="O352" i="2"/>
  <c r="N352" i="2" s="1"/>
  <c r="M331" i="2"/>
  <c r="O353" i="2"/>
  <c r="O360" i="2" s="1"/>
  <c r="N360" i="2" s="1"/>
  <c r="O351" i="2"/>
  <c r="O358" i="2" s="1"/>
  <c r="N358" i="2" s="1"/>
  <c r="C348" i="2"/>
  <c r="M330" i="2"/>
  <c r="C353" i="2"/>
  <c r="C351" i="2"/>
  <c r="N349" i="2"/>
  <c r="O356" i="2"/>
  <c r="N356" i="2" s="1"/>
  <c r="N353" i="2"/>
  <c r="O348" i="2"/>
  <c r="N354" i="2"/>
  <c r="O361" i="2"/>
  <c r="N361" i="2" s="1"/>
  <c r="C330" i="2"/>
  <c r="C346" i="2"/>
  <c r="M346" i="2"/>
  <c r="M343" i="2"/>
  <c r="C343" i="2"/>
  <c r="C342" i="2"/>
  <c r="C334" i="2"/>
  <c r="M334" i="2"/>
  <c r="M333" i="2"/>
  <c r="M339" i="2"/>
  <c r="C340" i="2"/>
  <c r="C339" i="2"/>
  <c r="M340" i="2"/>
  <c r="C328" i="2"/>
  <c r="M328" i="2"/>
  <c r="C327" i="2"/>
  <c r="M327" i="2"/>
  <c r="N88" i="5" l="1"/>
  <c r="I79" i="5"/>
  <c r="O88" i="5" s="1"/>
  <c r="S88" i="5" s="1"/>
  <c r="I61" i="5" a="1"/>
  <c r="K62" i="5" s="1"/>
  <c r="N87" i="5"/>
  <c r="N91" i="5"/>
  <c r="N85" i="5"/>
  <c r="N89" i="5"/>
  <c r="N350" i="2"/>
  <c r="AC73" i="5"/>
  <c r="AC77" i="5"/>
  <c r="AC76" i="5"/>
  <c r="A65" i="5"/>
  <c r="A71" i="5" s="1"/>
  <c r="C11" i="1" s="1"/>
  <c r="C12" i="1" s="1"/>
  <c r="D12" i="1" s="1"/>
  <c r="O86" i="5"/>
  <c r="S86" i="5" s="1"/>
  <c r="O87" i="5"/>
  <c r="S87" i="5" s="1"/>
  <c r="F10" i="1"/>
  <c r="M10" i="5" s="1"/>
  <c r="N10" i="5" s="1"/>
  <c r="O10" i="5" s="1"/>
  <c r="P10" i="5" s="1"/>
  <c r="G10" i="1" s="1"/>
  <c r="U95" i="5"/>
  <c r="U96" i="5"/>
  <c r="U97" i="5"/>
  <c r="U92" i="5"/>
  <c r="U94" i="5"/>
  <c r="Q52" i="5"/>
  <c r="T52" i="5"/>
  <c r="R52" i="5"/>
  <c r="V52" i="5"/>
  <c r="U52" i="5"/>
  <c r="W52" i="5"/>
  <c r="S52" i="5"/>
  <c r="AC74" i="5"/>
  <c r="AC72" i="5"/>
  <c r="AC75" i="5"/>
  <c r="N90" i="5"/>
  <c r="I83" i="5"/>
  <c r="O85" i="5" s="1"/>
  <c r="S85" i="5" s="1"/>
  <c r="G83" i="5"/>
  <c r="I17" i="1"/>
  <c r="K17" i="1" s="1"/>
  <c r="Z46" i="5"/>
  <c r="Z47" i="5" s="1"/>
  <c r="A69" i="5"/>
  <c r="C9" i="1" s="1"/>
  <c r="F9" i="1" s="1"/>
  <c r="M9" i="5" s="1"/>
  <c r="I18" i="1"/>
  <c r="K18" i="1" s="1"/>
  <c r="I16" i="1"/>
  <c r="I19" i="1"/>
  <c r="K19" i="1" s="1"/>
  <c r="AD46" i="5"/>
  <c r="AD47" i="5" s="1"/>
  <c r="I21" i="1"/>
  <c r="K21" i="1" s="1"/>
  <c r="AC46" i="5"/>
  <c r="AC47" i="5" s="1"/>
  <c r="I20" i="1"/>
  <c r="AA46" i="5"/>
  <c r="AA47" i="5" s="1"/>
  <c r="Y46" i="5"/>
  <c r="AB46" i="5"/>
  <c r="AB47" i="5" s="1"/>
  <c r="AH58" i="5"/>
  <c r="AH59" i="5"/>
  <c r="AH57" i="5"/>
  <c r="AH55" i="5"/>
  <c r="AH56" i="5"/>
  <c r="AH54" i="5"/>
  <c r="AH53" i="5"/>
  <c r="AI59" i="5"/>
  <c r="AI58" i="5"/>
  <c r="AI56" i="5"/>
  <c r="AI54" i="5"/>
  <c r="AI57" i="5"/>
  <c r="AI55" i="5"/>
  <c r="AI53" i="5"/>
  <c r="Z59" i="5"/>
  <c r="Z57" i="5"/>
  <c r="Z55" i="5"/>
  <c r="Z58" i="5"/>
  <c r="Z56" i="5"/>
  <c r="Z54" i="5"/>
  <c r="Z53" i="5"/>
  <c r="AB58" i="5"/>
  <c r="AB59" i="5"/>
  <c r="AB57" i="5"/>
  <c r="AB55" i="5"/>
  <c r="AB56" i="5"/>
  <c r="AB54" i="5"/>
  <c r="AB53" i="5"/>
  <c r="AD58" i="5"/>
  <c r="AD59" i="5"/>
  <c r="AD57" i="5"/>
  <c r="AD55" i="5"/>
  <c r="AD56" i="5"/>
  <c r="AD54" i="5"/>
  <c r="AD53" i="5"/>
  <c r="AF58" i="5"/>
  <c r="AF59" i="5"/>
  <c r="AF57" i="5"/>
  <c r="AF55" i="5"/>
  <c r="AF56" i="5"/>
  <c r="AF54" i="5"/>
  <c r="AF53" i="5"/>
  <c r="AJ58" i="5"/>
  <c r="AJ59" i="5"/>
  <c r="AJ57" i="5"/>
  <c r="AJ55" i="5"/>
  <c r="AJ56" i="5"/>
  <c r="AJ54" i="5"/>
  <c r="AJ53" i="5"/>
  <c r="AK59" i="5"/>
  <c r="AK58" i="5"/>
  <c r="AK56" i="5"/>
  <c r="AK54" i="5"/>
  <c r="AK57" i="5"/>
  <c r="AK55" i="5"/>
  <c r="AK53" i="5"/>
  <c r="Y59" i="5"/>
  <c r="Y58" i="5"/>
  <c r="Y56" i="5"/>
  <c r="Y54" i="5"/>
  <c r="Y57" i="5"/>
  <c r="Y55" i="5"/>
  <c r="Y53" i="5"/>
  <c r="AA59" i="5"/>
  <c r="AA58" i="5"/>
  <c r="AA56" i="5"/>
  <c r="AA54" i="5"/>
  <c r="AA57" i="5"/>
  <c r="AA55" i="5"/>
  <c r="AA53" i="5"/>
  <c r="AC59" i="5"/>
  <c r="AC58" i="5"/>
  <c r="AC56" i="5"/>
  <c r="AC54" i="5"/>
  <c r="AC57" i="5"/>
  <c r="AC55" i="5"/>
  <c r="AC53" i="5"/>
  <c r="AE59" i="5"/>
  <c r="AE58" i="5"/>
  <c r="AE56" i="5"/>
  <c r="AE54" i="5"/>
  <c r="AE57" i="5"/>
  <c r="AE55" i="5"/>
  <c r="AE53" i="5"/>
  <c r="AG59" i="5"/>
  <c r="AG58" i="5"/>
  <c r="AG56" i="5"/>
  <c r="AG54" i="5"/>
  <c r="AG57" i="5"/>
  <c r="AG55" i="5"/>
  <c r="AG53" i="5"/>
  <c r="A8" i="3"/>
  <c r="C7" i="3"/>
  <c r="B7" i="3"/>
  <c r="D7" i="3" s="1"/>
  <c r="O359" i="2"/>
  <c r="N359" i="2" s="1"/>
  <c r="N351" i="2"/>
  <c r="P348" i="2"/>
  <c r="N348" i="2"/>
  <c r="O355" i="2"/>
  <c r="N355" i="2" s="1"/>
  <c r="N62" i="5" l="1"/>
  <c r="K61" i="5"/>
  <c r="L61" i="5"/>
  <c r="M62" i="5"/>
  <c r="I62" i="5"/>
  <c r="J62" i="5"/>
  <c r="L62" i="5"/>
  <c r="I61" i="5"/>
  <c r="M61" i="5"/>
  <c r="J61" i="5"/>
  <c r="O62" i="5"/>
  <c r="N61" i="5"/>
  <c r="O61" i="5"/>
  <c r="O90" i="5"/>
  <c r="S90" i="5" s="1"/>
  <c r="O89" i="5"/>
  <c r="S89" i="5" s="1"/>
  <c r="K20" i="1"/>
  <c r="O369" i="2"/>
  <c r="AG75" i="5"/>
  <c r="AG76" i="5"/>
  <c r="AG72" i="5"/>
  <c r="AG74" i="5"/>
  <c r="AG77" i="5"/>
  <c r="AG73" i="5"/>
  <c r="Y47" i="5"/>
  <c r="AB72" i="5" a="1"/>
  <c r="AE52" i="5" a="1"/>
  <c r="H17" i="1"/>
  <c r="J17" i="1" s="1"/>
  <c r="N9" i="5"/>
  <c r="O9" i="5" s="1"/>
  <c r="P9" i="5" s="1"/>
  <c r="G9" i="1" s="1"/>
  <c r="F11" i="1"/>
  <c r="M11" i="5" s="1"/>
  <c r="H20" i="1"/>
  <c r="H16" i="1"/>
  <c r="J16" i="1" s="1"/>
  <c r="H21" i="1"/>
  <c r="J21" i="1" s="1"/>
  <c r="H18" i="1"/>
  <c r="J18" i="1" s="1"/>
  <c r="H19" i="1"/>
  <c r="J19" i="1" s="1"/>
  <c r="AB1" i="2"/>
  <c r="K16" i="1"/>
  <c r="AG62" i="5"/>
  <c r="AG64" i="5" s="1"/>
  <c r="AG60" i="5"/>
  <c r="AG61" i="5" s="1"/>
  <c r="AC62" i="5"/>
  <c r="AC64" i="5" s="1"/>
  <c r="AC60" i="5"/>
  <c r="AC61" i="5" s="1"/>
  <c r="Y62" i="5"/>
  <c r="Y64" i="5" s="1"/>
  <c r="Y60" i="5"/>
  <c r="AJ62" i="5"/>
  <c r="AJ64" i="5" s="1"/>
  <c r="AJ60" i="5"/>
  <c r="AJ61" i="5" s="1"/>
  <c r="AD62" i="5"/>
  <c r="AD64" i="5" s="1"/>
  <c r="AD60" i="5"/>
  <c r="AD61" i="5" s="1"/>
  <c r="Z62" i="5"/>
  <c r="Z64" i="5" s="1"/>
  <c r="Z60" i="5"/>
  <c r="Z61" i="5" s="1"/>
  <c r="AH62" i="5"/>
  <c r="AH64" i="5" s="1"/>
  <c r="AH60" i="5"/>
  <c r="AH61" i="5" s="1"/>
  <c r="AE62" i="5"/>
  <c r="AE60" i="5"/>
  <c r="AE61" i="5" s="1"/>
  <c r="AA62" i="5"/>
  <c r="AA64" i="5" s="1"/>
  <c r="AA60" i="5"/>
  <c r="AA61" i="5" s="1"/>
  <c r="AK62" i="5"/>
  <c r="AK64" i="5" s="1"/>
  <c r="AK60" i="5"/>
  <c r="AK61" i="5" s="1"/>
  <c r="AF62" i="5"/>
  <c r="AF64" i="5" s="1"/>
  <c r="AF60" i="5"/>
  <c r="AF61" i="5" s="1"/>
  <c r="AB62" i="5"/>
  <c r="AB64" i="5" s="1"/>
  <c r="AB60" i="5"/>
  <c r="AB61" i="5" s="1"/>
  <c r="AI62" i="5"/>
  <c r="AI64" i="5" s="1"/>
  <c r="AI60" i="5"/>
  <c r="AI61" i="5" s="1"/>
  <c r="A9" i="3"/>
  <c r="C8" i="3"/>
  <c r="B8" i="3"/>
  <c r="D8" i="3" s="1"/>
  <c r="P354" i="2"/>
  <c r="P353" i="2"/>
  <c r="P349" i="2"/>
  <c r="P351" i="2"/>
  <c r="P352" i="2"/>
  <c r="P350" i="2"/>
  <c r="AD1" i="2"/>
  <c r="I71" i="5" l="1" a="1"/>
  <c r="I71" i="5" s="1"/>
  <c r="Z65" i="5"/>
  <c r="Z66" i="5" s="1"/>
  <c r="AC65" i="5"/>
  <c r="AC66" i="5" s="1"/>
  <c r="AB65" i="5"/>
  <c r="AB66" i="5" s="1"/>
  <c r="J20" i="1"/>
  <c r="O370" i="2"/>
  <c r="AA65" i="5"/>
  <c r="AA66" i="5" s="1"/>
  <c r="AD65" i="5"/>
  <c r="AD66" i="5" s="1"/>
  <c r="Y61" i="5"/>
  <c r="Y65" i="5" s="1"/>
  <c r="Y66" i="5" s="1"/>
  <c r="AF72" i="5" a="1"/>
  <c r="AE52" i="5"/>
  <c r="AH52" i="5"/>
  <c r="AF52" i="5"/>
  <c r="AJ52" i="5"/>
  <c r="AK52" i="5"/>
  <c r="AG52" i="5"/>
  <c r="AI52" i="5"/>
  <c r="AB72" i="5"/>
  <c r="AB75" i="5"/>
  <c r="AB73" i="5"/>
  <c r="AB77" i="5"/>
  <c r="AB74" i="5"/>
  <c r="AB76" i="5"/>
  <c r="AC1" i="2"/>
  <c r="N11" i="5"/>
  <c r="O11" i="5" s="1"/>
  <c r="P11" i="5" s="1"/>
  <c r="G11" i="1" s="1"/>
  <c r="A252" i="3"/>
  <c r="E5" i="3"/>
  <c r="E6" i="3"/>
  <c r="E3" i="3"/>
  <c r="E7" i="3"/>
  <c r="E4" i="3"/>
  <c r="E8" i="3"/>
  <c r="E2" i="3"/>
  <c r="AI65" i="5"/>
  <c r="AF65" i="5"/>
  <c r="AK65" i="5"/>
  <c r="AH65" i="5"/>
  <c r="AJ65" i="5"/>
  <c r="AG65" i="5"/>
  <c r="AM53" i="5" a="1"/>
  <c r="AE64" i="5"/>
  <c r="AE65" i="5" s="1"/>
  <c r="B252" i="3"/>
  <c r="B254" i="3" s="1"/>
  <c r="A10" i="3"/>
  <c r="C9" i="3"/>
  <c r="B9" i="3"/>
  <c r="D9" i="3" s="1"/>
  <c r="P358" i="2"/>
  <c r="P361" i="2"/>
  <c r="P357" i="2"/>
  <c r="P360" i="2"/>
  <c r="P356" i="2"/>
  <c r="J71" i="5" l="1"/>
  <c r="I72" i="5"/>
  <c r="J72" i="5"/>
  <c r="E9" i="3"/>
  <c r="AG70" i="5"/>
  <c r="AG66" i="5"/>
  <c r="AF70" i="5"/>
  <c r="AF66" i="5"/>
  <c r="AE66" i="5"/>
  <c r="AE70" i="5"/>
  <c r="AH66" i="5"/>
  <c r="AH70" i="5"/>
  <c r="AD74" i="5"/>
  <c r="AE74" i="5"/>
  <c r="AE95" i="5" s="1"/>
  <c r="AF95" i="5" s="1"/>
  <c r="W147" i="5" s="1"/>
  <c r="AE73" i="5"/>
  <c r="AD73" i="5"/>
  <c r="AD72" i="5"/>
  <c r="AC97" i="5" s="1"/>
  <c r="AD97" i="5" s="1"/>
  <c r="W152" i="5" s="1"/>
  <c r="AE72" i="5"/>
  <c r="AE97" i="5" s="1"/>
  <c r="AF97" i="5" s="1"/>
  <c r="W153" i="5" s="1"/>
  <c r="AF72" i="5"/>
  <c r="AF75" i="5"/>
  <c r="AF73" i="5"/>
  <c r="AF77" i="5"/>
  <c r="AF74" i="5"/>
  <c r="AF76" i="5"/>
  <c r="AJ66" i="5"/>
  <c r="AJ70" i="5"/>
  <c r="AK66" i="5"/>
  <c r="AK70" i="5"/>
  <c r="AI66" i="5"/>
  <c r="AI70" i="5"/>
  <c r="AE76" i="5"/>
  <c r="AE92" i="5" s="1"/>
  <c r="AF92" i="5" s="1"/>
  <c r="W138" i="5" s="1"/>
  <c r="AD76" i="5"/>
  <c r="AC92" i="5" s="1"/>
  <c r="AD92" i="5" s="1"/>
  <c r="W137" i="5" s="1"/>
  <c r="AE77" i="5"/>
  <c r="AD77" i="5"/>
  <c r="AE75" i="5"/>
  <c r="AD75" i="5"/>
  <c r="AJ1" i="2"/>
  <c r="AM59" i="5"/>
  <c r="AM58" i="5"/>
  <c r="AM56" i="5"/>
  <c r="AM54" i="5"/>
  <c r="AM57" i="5"/>
  <c r="AM55" i="5"/>
  <c r="AM53" i="5"/>
  <c r="A11" i="3"/>
  <c r="C10" i="3"/>
  <c r="B10" i="3"/>
  <c r="E10" i="3" s="1"/>
  <c r="P359" i="2"/>
  <c r="P355" i="2"/>
  <c r="AE1" i="2"/>
  <c r="I75" i="5" l="1"/>
  <c r="J74" i="5" s="1"/>
  <c r="A72" i="5" s="1"/>
  <c r="E12" i="1" s="1"/>
  <c r="F12" i="1" s="1"/>
  <c r="M12" i="5" s="1"/>
  <c r="N12" i="5" s="1"/>
  <c r="O12" i="5" s="1"/>
  <c r="P12" i="5" s="1"/>
  <c r="G12" i="1" s="1"/>
  <c r="AC93" i="5"/>
  <c r="AD93" i="5" s="1"/>
  <c r="W140" i="5" s="1"/>
  <c r="AE93" i="5"/>
  <c r="AF93" i="5" s="1"/>
  <c r="W141" i="5" s="1"/>
  <c r="AQ53" i="5" a="1"/>
  <c r="AC94" i="5"/>
  <c r="AD94" i="5" s="1"/>
  <c r="W143" i="5" s="1"/>
  <c r="AE94" i="5"/>
  <c r="AF94" i="5" s="1"/>
  <c r="W144" i="5" s="1"/>
  <c r="AC95" i="5"/>
  <c r="AD95" i="5" s="1"/>
  <c r="W146" i="5" s="1"/>
  <c r="AC96" i="5"/>
  <c r="AD96" i="5" s="1"/>
  <c r="W149" i="5" s="1"/>
  <c r="AE96" i="5"/>
  <c r="AF96" i="5" s="1"/>
  <c r="W150" i="5" s="1"/>
  <c r="H4" i="1"/>
  <c r="AN55" i="5"/>
  <c r="AN54" i="5"/>
  <c r="H3" i="1"/>
  <c r="AI74" i="5"/>
  <c r="AH74" i="5"/>
  <c r="AI73" i="5"/>
  <c r="AH73" i="5"/>
  <c r="AH72" i="5"/>
  <c r="Y97" i="5" s="1"/>
  <c r="Z97" i="5" s="1"/>
  <c r="V134" i="5" s="1"/>
  <c r="AI72" i="5"/>
  <c r="AA97" i="5" s="1"/>
  <c r="AB97" i="5" s="1"/>
  <c r="V135" i="5" s="1"/>
  <c r="AI76" i="5"/>
  <c r="AA92" i="5" s="1"/>
  <c r="AB92" i="5" s="1"/>
  <c r="V120" i="5" s="1"/>
  <c r="AH76" i="5"/>
  <c r="Y92" i="5" s="1"/>
  <c r="Z92" i="5" s="1"/>
  <c r="V119" i="5" s="1"/>
  <c r="AH77" i="5"/>
  <c r="AI77" i="5"/>
  <c r="AI75" i="5"/>
  <c r="AH75" i="5"/>
  <c r="H6" i="1"/>
  <c r="AN57" i="5"/>
  <c r="H2" i="1"/>
  <c r="K2" i="1" s="1"/>
  <c r="AN53" i="5"/>
  <c r="AN58" i="5"/>
  <c r="H7" i="1"/>
  <c r="AN56" i="5"/>
  <c r="H5" i="1"/>
  <c r="AN59" i="5"/>
  <c r="H8" i="1"/>
  <c r="A253" i="3"/>
  <c r="F4" i="3"/>
  <c r="F8" i="3"/>
  <c r="F5" i="3"/>
  <c r="F9" i="3"/>
  <c r="F2" i="3"/>
  <c r="F6" i="3"/>
  <c r="F10" i="3"/>
  <c r="F3" i="3"/>
  <c r="F7" i="3"/>
  <c r="A260" i="3"/>
  <c r="A261" i="3"/>
  <c r="B253" i="3"/>
  <c r="B256" i="3" s="1"/>
  <c r="D10" i="3"/>
  <c r="A12" i="3"/>
  <c r="C11" i="3"/>
  <c r="B11" i="3"/>
  <c r="E11" i="3" s="1"/>
  <c r="AK1" i="2"/>
  <c r="F11" i="3" l="1"/>
  <c r="AQ54" i="5"/>
  <c r="AR54" i="5" s="1"/>
  <c r="AQ57" i="5"/>
  <c r="AR57" i="5" s="1"/>
  <c r="AQ55" i="5"/>
  <c r="AR55" i="5" s="1"/>
  <c r="AQ53" i="5"/>
  <c r="AR53" i="5" s="1"/>
  <c r="AQ58" i="5"/>
  <c r="AR58" i="5" s="1"/>
  <c r="AQ56" i="5"/>
  <c r="AR56" i="5" s="1"/>
  <c r="AQ59" i="5"/>
  <c r="AR59" i="5" s="1"/>
  <c r="AA96" i="5"/>
  <c r="AB96" i="5" s="1"/>
  <c r="V132" i="5" s="1"/>
  <c r="Y93" i="5"/>
  <c r="Z93" i="5" s="1"/>
  <c r="V122" i="5" s="1"/>
  <c r="AA93" i="5"/>
  <c r="AB93" i="5" s="1"/>
  <c r="V123" i="5" s="1"/>
  <c r="Y96" i="5"/>
  <c r="Z96" i="5" s="1"/>
  <c r="V131" i="5" s="1"/>
  <c r="I4" i="1"/>
  <c r="I8" i="1"/>
  <c r="I6" i="1"/>
  <c r="I5" i="1"/>
  <c r="I3" i="1"/>
  <c r="I7" i="1"/>
  <c r="I2" i="1"/>
  <c r="AA95" i="5"/>
  <c r="AB95" i="5" s="1"/>
  <c r="V129" i="5" s="1"/>
  <c r="Y95" i="5"/>
  <c r="Z95" i="5" s="1"/>
  <c r="V128" i="5" s="1"/>
  <c r="Y94" i="5"/>
  <c r="Z94" i="5" s="1"/>
  <c r="V125" i="5" s="1"/>
  <c r="AA94" i="5"/>
  <c r="AB94" i="5" s="1"/>
  <c r="V126" i="5" s="1"/>
  <c r="AP53" i="5" a="1"/>
  <c r="AO53" i="5" a="1"/>
  <c r="A263" i="3"/>
  <c r="A262" i="3"/>
  <c r="D11" i="3"/>
  <c r="A13" i="3"/>
  <c r="C12" i="3"/>
  <c r="B12" i="3"/>
  <c r="M16" i="1" a="1"/>
  <c r="M18" i="1" s="1"/>
  <c r="J2" i="1" a="1"/>
  <c r="E12" i="3" l="1"/>
  <c r="F12" i="3"/>
  <c r="AG91" i="5"/>
  <c r="AG90" i="5"/>
  <c r="AG89" i="5"/>
  <c r="AG86" i="5"/>
  <c r="AG87" i="5"/>
  <c r="AG85" i="5"/>
  <c r="AG88" i="5"/>
  <c r="AO53" i="5"/>
  <c r="AO54" i="5"/>
  <c r="K78" i="5" s="1"/>
  <c r="AO58" i="5"/>
  <c r="K82" i="5" s="1"/>
  <c r="AO56" i="5"/>
  <c r="K80" i="5" s="1"/>
  <c r="AO59" i="5"/>
  <c r="K83" i="5" s="1"/>
  <c r="AO55" i="5"/>
  <c r="K79" i="5" s="1"/>
  <c r="AO57" i="5"/>
  <c r="K81" i="5" s="1"/>
  <c r="AP53" i="5"/>
  <c r="AP54" i="5"/>
  <c r="L78" i="5" s="1"/>
  <c r="AP58" i="5"/>
  <c r="L82" i="5" s="1"/>
  <c r="AP56" i="5"/>
  <c r="L80" i="5" s="1"/>
  <c r="AP57" i="5"/>
  <c r="L81" i="5" s="1"/>
  <c r="AP59" i="5"/>
  <c r="L83" i="5" s="1"/>
  <c r="AP55" i="5"/>
  <c r="L79" i="5" s="1"/>
  <c r="D12" i="3"/>
  <c r="A14" i="3"/>
  <c r="C13" i="3"/>
  <c r="B13" i="3"/>
  <c r="M19" i="1"/>
  <c r="M21" i="1"/>
  <c r="M17" i="1"/>
  <c r="M20" i="1"/>
  <c r="M16" i="1"/>
  <c r="J3" i="1"/>
  <c r="K3" i="1" s="1"/>
  <c r="J8" i="1"/>
  <c r="K8" i="1" s="1"/>
  <c r="J5" i="1"/>
  <c r="K5" i="1" s="1"/>
  <c r="J4" i="1"/>
  <c r="K4" i="1" s="1"/>
  <c r="J7" i="1"/>
  <c r="K7" i="1" s="1"/>
  <c r="J6" i="1"/>
  <c r="K6" i="1" s="1"/>
  <c r="J2" i="1"/>
  <c r="Y86" i="5" l="1"/>
  <c r="Z86" i="5" s="1"/>
  <c r="V101" i="5" s="1"/>
  <c r="AA91" i="5"/>
  <c r="AB91" i="5" s="1"/>
  <c r="E13" i="3"/>
  <c r="F13" i="3"/>
  <c r="AA86" i="5"/>
  <c r="AB86" i="5" s="1"/>
  <c r="V102" i="5" s="1"/>
  <c r="Y89" i="5"/>
  <c r="Z89" i="5" s="1"/>
  <c r="V110" i="5" s="1"/>
  <c r="Y91" i="5"/>
  <c r="Z91" i="5" s="1"/>
  <c r="V116" i="5" s="1"/>
  <c r="AA90" i="5"/>
  <c r="AB90" i="5" s="1"/>
  <c r="V114" i="5" s="1"/>
  <c r="Y90" i="5"/>
  <c r="Z90" i="5" s="1"/>
  <c r="V113" i="5" s="1"/>
  <c r="AA89" i="5"/>
  <c r="AB89" i="5" s="1"/>
  <c r="V111" i="5" s="1"/>
  <c r="Y88" i="5"/>
  <c r="Z88" i="5" s="1"/>
  <c r="V107" i="5" s="1"/>
  <c r="AA88" i="5"/>
  <c r="AB88" i="5" s="1"/>
  <c r="V108" i="5" s="1"/>
  <c r="AH1" i="2"/>
  <c r="F1" i="3" s="1"/>
  <c r="Y87" i="5"/>
  <c r="Z87" i="5" s="1"/>
  <c r="V104" i="5" s="1"/>
  <c r="Y85" i="5"/>
  <c r="Z85" i="5" s="1"/>
  <c r="V98" i="5" s="1"/>
  <c r="AA87" i="5"/>
  <c r="AB87" i="5" s="1"/>
  <c r="V105" i="5" s="1"/>
  <c r="AA85" i="5"/>
  <c r="AB85" i="5" s="1"/>
  <c r="V99" i="5" s="1"/>
  <c r="V117" i="5"/>
  <c r="D13" i="3"/>
  <c r="A15" i="3"/>
  <c r="C14" i="3"/>
  <c r="B14" i="3"/>
  <c r="E14" i="3" l="1"/>
  <c r="F14" i="3"/>
  <c r="D14" i="3"/>
  <c r="A16" i="3"/>
  <c r="C15" i="3"/>
  <c r="B15" i="3"/>
  <c r="E15" i="3" l="1"/>
  <c r="F15" i="3"/>
  <c r="D15" i="3"/>
  <c r="A17" i="3"/>
  <c r="C16" i="3"/>
  <c r="B16" i="3"/>
  <c r="E16" i="3" l="1"/>
  <c r="F16" i="3"/>
  <c r="D16" i="3"/>
  <c r="A18" i="3"/>
  <c r="C17" i="3"/>
  <c r="B17" i="3"/>
  <c r="E17" i="3" l="1"/>
  <c r="F17" i="3"/>
  <c r="D17" i="3"/>
  <c r="A19" i="3"/>
  <c r="C18" i="3"/>
  <c r="B18" i="3"/>
  <c r="E18" i="3" l="1"/>
  <c r="F18" i="3"/>
  <c r="D18" i="3"/>
  <c r="A20" i="3"/>
  <c r="C19" i="3"/>
  <c r="B19" i="3"/>
  <c r="E19" i="3" l="1"/>
  <c r="F19" i="3"/>
  <c r="D19" i="3"/>
  <c r="A21" i="3"/>
  <c r="C20" i="3"/>
  <c r="B20" i="3"/>
  <c r="E20" i="3" l="1"/>
  <c r="F20" i="3"/>
  <c r="D20" i="3"/>
  <c r="A22" i="3"/>
  <c r="C21" i="3"/>
  <c r="B21" i="3"/>
  <c r="E21" i="3" l="1"/>
  <c r="F21" i="3"/>
  <c r="D21" i="3"/>
  <c r="A23" i="3"/>
  <c r="C22" i="3"/>
  <c r="B22" i="3"/>
  <c r="E22" i="3" l="1"/>
  <c r="F22" i="3"/>
  <c r="D22" i="3"/>
  <c r="A24" i="3"/>
  <c r="C23" i="3"/>
  <c r="B23" i="3"/>
  <c r="E23" i="3" l="1"/>
  <c r="F23" i="3"/>
  <c r="D23" i="3"/>
  <c r="A25" i="3"/>
  <c r="C24" i="3"/>
  <c r="B24" i="3"/>
  <c r="E24" i="3" l="1"/>
  <c r="F24" i="3"/>
  <c r="D24" i="3"/>
  <c r="A26" i="3"/>
  <c r="C25" i="3"/>
  <c r="B25" i="3"/>
  <c r="E25" i="3" l="1"/>
  <c r="F25" i="3"/>
  <c r="D25" i="3"/>
  <c r="A27" i="3"/>
  <c r="C26" i="3"/>
  <c r="B26" i="3"/>
  <c r="E26" i="3" l="1"/>
  <c r="F26" i="3"/>
  <c r="D26" i="3"/>
  <c r="A28" i="3"/>
  <c r="C27" i="3"/>
  <c r="B27" i="3"/>
  <c r="E27" i="3" l="1"/>
  <c r="F27" i="3"/>
  <c r="D27" i="3"/>
  <c r="A29" i="3"/>
  <c r="C28" i="3"/>
  <c r="B28" i="3"/>
  <c r="E28" i="3" l="1"/>
  <c r="F28" i="3"/>
  <c r="D28" i="3"/>
  <c r="A30" i="3"/>
  <c r="C29" i="3"/>
  <c r="B29" i="3"/>
  <c r="E29" i="3" l="1"/>
  <c r="F29" i="3"/>
  <c r="D29" i="3"/>
  <c r="A31" i="3"/>
  <c r="C30" i="3"/>
  <c r="B30" i="3"/>
  <c r="E30" i="3" l="1"/>
  <c r="F30" i="3"/>
  <c r="D30" i="3"/>
  <c r="A32" i="3"/>
  <c r="C31" i="3"/>
  <c r="B31" i="3"/>
  <c r="E31" i="3" l="1"/>
  <c r="F31" i="3"/>
  <c r="D31" i="3"/>
  <c r="A33" i="3"/>
  <c r="C32" i="3"/>
  <c r="B32" i="3"/>
  <c r="E32" i="3" l="1"/>
  <c r="F32" i="3"/>
  <c r="D32" i="3"/>
  <c r="A34" i="3"/>
  <c r="C33" i="3"/>
  <c r="B33" i="3"/>
  <c r="E33" i="3" l="1"/>
  <c r="F33" i="3"/>
  <c r="D33" i="3"/>
  <c r="A35" i="3"/>
  <c r="C34" i="3"/>
  <c r="B34" i="3"/>
  <c r="E34" i="3" l="1"/>
  <c r="F34" i="3"/>
  <c r="D34" i="3"/>
  <c r="A36" i="3"/>
  <c r="C35" i="3"/>
  <c r="B35" i="3"/>
  <c r="E35" i="3" l="1"/>
  <c r="F35" i="3"/>
  <c r="D35" i="3"/>
  <c r="A37" i="3"/>
  <c r="C36" i="3"/>
  <c r="B36" i="3"/>
  <c r="E36" i="3" l="1"/>
  <c r="F36" i="3"/>
  <c r="D36" i="3"/>
  <c r="A38" i="3"/>
  <c r="C37" i="3"/>
  <c r="B37" i="3"/>
  <c r="E37" i="3" l="1"/>
  <c r="F37" i="3"/>
  <c r="D37" i="3"/>
  <c r="A39" i="3"/>
  <c r="C38" i="3"/>
  <c r="B38" i="3"/>
  <c r="E38" i="3" l="1"/>
  <c r="F38" i="3"/>
  <c r="D38" i="3"/>
  <c r="A40" i="3"/>
  <c r="C39" i="3"/>
  <c r="B39" i="3"/>
  <c r="E39" i="3" l="1"/>
  <c r="F39" i="3"/>
  <c r="D39" i="3"/>
  <c r="A41" i="3"/>
  <c r="C40" i="3"/>
  <c r="B40" i="3"/>
  <c r="E40" i="3" l="1"/>
  <c r="F40" i="3"/>
  <c r="D40" i="3"/>
  <c r="A42" i="3"/>
  <c r="C41" i="3"/>
  <c r="B41" i="3"/>
  <c r="E41" i="3" l="1"/>
  <c r="F41" i="3"/>
  <c r="D41" i="3"/>
  <c r="A43" i="3"/>
  <c r="C42" i="3"/>
  <c r="B42" i="3"/>
  <c r="E42" i="3" l="1"/>
  <c r="F42" i="3"/>
  <c r="D42" i="3"/>
  <c r="A44" i="3"/>
  <c r="C43" i="3"/>
  <c r="B43" i="3"/>
  <c r="E43" i="3" l="1"/>
  <c r="F43" i="3"/>
  <c r="D43" i="3"/>
  <c r="A45" i="3"/>
  <c r="C44" i="3"/>
  <c r="B44" i="3"/>
  <c r="E44" i="3" l="1"/>
  <c r="F44" i="3"/>
  <c r="D44" i="3"/>
  <c r="A46" i="3"/>
  <c r="C45" i="3"/>
  <c r="B45" i="3"/>
  <c r="E45" i="3" l="1"/>
  <c r="F45" i="3"/>
  <c r="D45" i="3"/>
  <c r="A47" i="3"/>
  <c r="C46" i="3"/>
  <c r="B46" i="3"/>
  <c r="E46" i="3" l="1"/>
  <c r="F46" i="3"/>
  <c r="D46" i="3"/>
  <c r="A48" i="3"/>
  <c r="C47" i="3"/>
  <c r="B47" i="3"/>
  <c r="E47" i="3" l="1"/>
  <c r="F47" i="3"/>
  <c r="D47" i="3"/>
  <c r="A49" i="3"/>
  <c r="C48" i="3"/>
  <c r="B48" i="3"/>
  <c r="E48" i="3" l="1"/>
  <c r="F48" i="3"/>
  <c r="D48" i="3"/>
  <c r="A50" i="3"/>
  <c r="C49" i="3"/>
  <c r="B49" i="3"/>
  <c r="E49" i="3" l="1"/>
  <c r="F49" i="3"/>
  <c r="D49" i="3"/>
  <c r="A51" i="3"/>
  <c r="C50" i="3"/>
  <c r="B50" i="3"/>
  <c r="E50" i="3" l="1"/>
  <c r="F50" i="3"/>
  <c r="D50" i="3"/>
  <c r="A52" i="3"/>
  <c r="C51" i="3"/>
  <c r="B51" i="3"/>
  <c r="E51" i="3" l="1"/>
  <c r="F51" i="3"/>
  <c r="D51" i="3"/>
  <c r="A53" i="3"/>
  <c r="C52" i="3"/>
  <c r="B52" i="3"/>
  <c r="E52" i="3" l="1"/>
  <c r="F52" i="3"/>
  <c r="D52" i="3"/>
  <c r="A54" i="3"/>
  <c r="C53" i="3"/>
  <c r="B53" i="3"/>
  <c r="E53" i="3" l="1"/>
  <c r="F53" i="3"/>
  <c r="D53" i="3"/>
  <c r="A55" i="3"/>
  <c r="C54" i="3"/>
  <c r="B54" i="3"/>
  <c r="E54" i="3" l="1"/>
  <c r="F54" i="3"/>
  <c r="D54" i="3"/>
  <c r="A56" i="3"/>
  <c r="C55" i="3"/>
  <c r="B55" i="3"/>
  <c r="E55" i="3" l="1"/>
  <c r="F55" i="3"/>
  <c r="D55" i="3"/>
  <c r="A57" i="3"/>
  <c r="C56" i="3"/>
  <c r="B56" i="3"/>
  <c r="E56" i="3" l="1"/>
  <c r="F56" i="3"/>
  <c r="D56" i="3"/>
  <c r="A58" i="3"/>
  <c r="C57" i="3"/>
  <c r="B57" i="3"/>
  <c r="E57" i="3" l="1"/>
  <c r="F57" i="3"/>
  <c r="D57" i="3"/>
  <c r="A59" i="3"/>
  <c r="C58" i="3"/>
  <c r="B58" i="3"/>
  <c r="E58" i="3" l="1"/>
  <c r="F58" i="3"/>
  <c r="D58" i="3"/>
  <c r="A60" i="3"/>
  <c r="C59" i="3"/>
  <c r="B59" i="3"/>
  <c r="E59" i="3" l="1"/>
  <c r="F59" i="3"/>
  <c r="D59" i="3"/>
  <c r="A61" i="3"/>
  <c r="C60" i="3"/>
  <c r="B60" i="3"/>
  <c r="E60" i="3" l="1"/>
  <c r="F60" i="3"/>
  <c r="D60" i="3"/>
  <c r="A62" i="3"/>
  <c r="C61" i="3"/>
  <c r="B61" i="3"/>
  <c r="E61" i="3" l="1"/>
  <c r="F61" i="3"/>
  <c r="D61" i="3"/>
  <c r="A63" i="3"/>
  <c r="C62" i="3"/>
  <c r="B62" i="3"/>
  <c r="E62" i="3" l="1"/>
  <c r="F62" i="3"/>
  <c r="D62" i="3"/>
  <c r="A64" i="3"/>
  <c r="C63" i="3"/>
  <c r="B63" i="3"/>
  <c r="E63" i="3" l="1"/>
  <c r="F63" i="3"/>
  <c r="D63" i="3"/>
  <c r="A65" i="3"/>
  <c r="C64" i="3"/>
  <c r="B64" i="3"/>
  <c r="E64" i="3" l="1"/>
  <c r="F64" i="3"/>
  <c r="D64" i="3"/>
  <c r="A66" i="3"/>
  <c r="C65" i="3"/>
  <c r="B65" i="3"/>
  <c r="E65" i="3" l="1"/>
  <c r="F65" i="3"/>
  <c r="D65" i="3"/>
  <c r="A67" i="3"/>
  <c r="C66" i="3"/>
  <c r="B66" i="3"/>
  <c r="E66" i="3" l="1"/>
  <c r="F66" i="3"/>
  <c r="D66" i="3"/>
  <c r="A68" i="3"/>
  <c r="C67" i="3"/>
  <c r="B67" i="3"/>
  <c r="E67" i="3" l="1"/>
  <c r="F67" i="3"/>
  <c r="D67" i="3"/>
  <c r="A69" i="3"/>
  <c r="C68" i="3"/>
  <c r="B68" i="3"/>
  <c r="E68" i="3" l="1"/>
  <c r="F68" i="3"/>
  <c r="D68" i="3"/>
  <c r="A70" i="3"/>
  <c r="C69" i="3"/>
  <c r="B69" i="3"/>
  <c r="E69" i="3" l="1"/>
  <c r="F69" i="3"/>
  <c r="D69" i="3"/>
  <c r="A71" i="3"/>
  <c r="C70" i="3"/>
  <c r="B70" i="3"/>
  <c r="E70" i="3" l="1"/>
  <c r="F70" i="3"/>
  <c r="D70" i="3"/>
  <c r="A72" i="3"/>
  <c r="C71" i="3"/>
  <c r="B71" i="3"/>
  <c r="E71" i="3" l="1"/>
  <c r="F71" i="3"/>
  <c r="D71" i="3"/>
  <c r="A73" i="3"/>
  <c r="C72" i="3"/>
  <c r="B72" i="3"/>
  <c r="E72" i="3" l="1"/>
  <c r="F72" i="3"/>
  <c r="D72" i="3"/>
  <c r="A74" i="3"/>
  <c r="C73" i="3"/>
  <c r="B73" i="3"/>
  <c r="E73" i="3" l="1"/>
  <c r="F73" i="3"/>
  <c r="D73" i="3"/>
  <c r="A75" i="3"/>
  <c r="C74" i="3"/>
  <c r="B74" i="3"/>
  <c r="E74" i="3" l="1"/>
  <c r="F74" i="3"/>
  <c r="D74" i="3"/>
  <c r="A76" i="3"/>
  <c r="C75" i="3"/>
  <c r="B75" i="3"/>
  <c r="E75" i="3" l="1"/>
  <c r="F75" i="3"/>
  <c r="D75" i="3"/>
  <c r="A77" i="3"/>
  <c r="C76" i="3"/>
  <c r="B76" i="3"/>
  <c r="E76" i="3" l="1"/>
  <c r="F76" i="3"/>
  <c r="D76" i="3"/>
  <c r="A78" i="3"/>
  <c r="C77" i="3"/>
  <c r="B77" i="3"/>
  <c r="E77" i="3" l="1"/>
  <c r="F77" i="3"/>
  <c r="D77" i="3"/>
  <c r="A79" i="3"/>
  <c r="C78" i="3"/>
  <c r="B78" i="3"/>
  <c r="E78" i="3" l="1"/>
  <c r="F78" i="3"/>
  <c r="D78" i="3"/>
  <c r="A80" i="3"/>
  <c r="C79" i="3"/>
  <c r="B79" i="3"/>
  <c r="E79" i="3" l="1"/>
  <c r="F79" i="3"/>
  <c r="D79" i="3"/>
  <c r="A81" i="3"/>
  <c r="C80" i="3"/>
  <c r="B80" i="3"/>
  <c r="E80" i="3" l="1"/>
  <c r="F80" i="3"/>
  <c r="D80" i="3"/>
  <c r="A82" i="3"/>
  <c r="C81" i="3"/>
  <c r="B81" i="3"/>
  <c r="E81" i="3" l="1"/>
  <c r="F81" i="3"/>
  <c r="D81" i="3"/>
  <c r="A83" i="3"/>
  <c r="C82" i="3"/>
  <c r="B82" i="3"/>
  <c r="E82" i="3" l="1"/>
  <c r="F82" i="3"/>
  <c r="D82" i="3"/>
  <c r="A84" i="3"/>
  <c r="C83" i="3"/>
  <c r="B83" i="3"/>
  <c r="E83" i="3" l="1"/>
  <c r="F83" i="3"/>
  <c r="D83" i="3"/>
  <c r="A85" i="3"/>
  <c r="C84" i="3"/>
  <c r="B84" i="3"/>
  <c r="E84" i="3" l="1"/>
  <c r="F84" i="3"/>
  <c r="D84" i="3"/>
  <c r="A86" i="3"/>
  <c r="C85" i="3"/>
  <c r="B85" i="3"/>
  <c r="E85" i="3" l="1"/>
  <c r="F85" i="3"/>
  <c r="D85" i="3"/>
  <c r="A87" i="3"/>
  <c r="C86" i="3"/>
  <c r="B86" i="3"/>
  <c r="E86" i="3" l="1"/>
  <c r="F86" i="3"/>
  <c r="D86" i="3"/>
  <c r="A88" i="3"/>
  <c r="C87" i="3"/>
  <c r="B87" i="3"/>
  <c r="E87" i="3" l="1"/>
  <c r="F87" i="3"/>
  <c r="D87" i="3"/>
  <c r="A89" i="3"/>
  <c r="C88" i="3"/>
  <c r="B88" i="3"/>
  <c r="E88" i="3" l="1"/>
  <c r="F88" i="3"/>
  <c r="D88" i="3"/>
  <c r="A90" i="3"/>
  <c r="C89" i="3"/>
  <c r="B89" i="3"/>
  <c r="E89" i="3" l="1"/>
  <c r="F89" i="3"/>
  <c r="D89" i="3"/>
  <c r="A91" i="3"/>
  <c r="C90" i="3"/>
  <c r="B90" i="3"/>
  <c r="E90" i="3" l="1"/>
  <c r="F90" i="3"/>
  <c r="D90" i="3"/>
  <c r="A92" i="3"/>
  <c r="C91" i="3"/>
  <c r="B91" i="3"/>
  <c r="E91" i="3" l="1"/>
  <c r="F91" i="3"/>
  <c r="D91" i="3"/>
  <c r="A93" i="3"/>
  <c r="C92" i="3"/>
  <c r="B92" i="3"/>
  <c r="E92" i="3" l="1"/>
  <c r="F92" i="3"/>
  <c r="D92" i="3"/>
  <c r="A94" i="3"/>
  <c r="C93" i="3"/>
  <c r="B93" i="3"/>
  <c r="E93" i="3" l="1"/>
  <c r="F93" i="3"/>
  <c r="D93" i="3"/>
  <c r="A95" i="3"/>
  <c r="C94" i="3"/>
  <c r="B94" i="3"/>
  <c r="E94" i="3" l="1"/>
  <c r="F94" i="3"/>
  <c r="D94" i="3"/>
  <c r="A96" i="3"/>
  <c r="C95" i="3"/>
  <c r="B95" i="3"/>
  <c r="E95" i="3" l="1"/>
  <c r="F95" i="3"/>
  <c r="D95" i="3"/>
  <c r="A97" i="3"/>
  <c r="C96" i="3"/>
  <c r="B96" i="3"/>
  <c r="E96" i="3" l="1"/>
  <c r="F96" i="3"/>
  <c r="D96" i="3"/>
  <c r="A98" i="3"/>
  <c r="C97" i="3"/>
  <c r="B97" i="3"/>
  <c r="E97" i="3" l="1"/>
  <c r="F97" i="3"/>
  <c r="D97" i="3"/>
  <c r="A99" i="3"/>
  <c r="C98" i="3"/>
  <c r="B98" i="3"/>
  <c r="E98" i="3" l="1"/>
  <c r="F98" i="3"/>
  <c r="D98" i="3"/>
  <c r="A100" i="3"/>
  <c r="C99" i="3"/>
  <c r="B99" i="3"/>
  <c r="E99" i="3" l="1"/>
  <c r="F99" i="3"/>
  <c r="D99" i="3"/>
  <c r="A101" i="3"/>
  <c r="C100" i="3"/>
  <c r="B100" i="3"/>
  <c r="E100" i="3" l="1"/>
  <c r="F100" i="3"/>
  <c r="D100" i="3"/>
  <c r="A102" i="3"/>
  <c r="C101" i="3"/>
  <c r="B101" i="3"/>
  <c r="E101" i="3" l="1"/>
  <c r="F101" i="3"/>
  <c r="D101" i="3"/>
  <c r="A103" i="3"/>
  <c r="C102" i="3"/>
  <c r="B102" i="3"/>
  <c r="E102" i="3" l="1"/>
  <c r="F102" i="3"/>
  <c r="D102" i="3"/>
  <c r="A104" i="3"/>
  <c r="C103" i="3"/>
  <c r="B103" i="3"/>
  <c r="E103" i="3" l="1"/>
  <c r="F103" i="3"/>
  <c r="D103" i="3"/>
  <c r="A105" i="3"/>
  <c r="C104" i="3"/>
  <c r="B104" i="3"/>
  <c r="E104" i="3" l="1"/>
  <c r="F104" i="3"/>
  <c r="D104" i="3"/>
  <c r="A106" i="3"/>
  <c r="C105" i="3"/>
  <c r="B105" i="3"/>
  <c r="E105" i="3" l="1"/>
  <c r="F105" i="3"/>
  <c r="D105" i="3"/>
  <c r="A107" i="3"/>
  <c r="C106" i="3"/>
  <c r="B106" i="3"/>
  <c r="E106" i="3" l="1"/>
  <c r="F106" i="3"/>
  <c r="D106" i="3"/>
  <c r="A108" i="3"/>
  <c r="C107" i="3"/>
  <c r="B107" i="3"/>
  <c r="E107" i="3" l="1"/>
  <c r="F107" i="3"/>
  <c r="D107" i="3"/>
  <c r="A109" i="3"/>
  <c r="C108" i="3"/>
  <c r="B108" i="3"/>
  <c r="E108" i="3" l="1"/>
  <c r="F108" i="3"/>
  <c r="D108" i="3"/>
  <c r="A110" i="3"/>
  <c r="C109" i="3"/>
  <c r="B109" i="3"/>
  <c r="E109" i="3" l="1"/>
  <c r="F109" i="3"/>
  <c r="D109" i="3"/>
  <c r="A111" i="3"/>
  <c r="C110" i="3"/>
  <c r="B110" i="3"/>
  <c r="E110" i="3" l="1"/>
  <c r="F110" i="3"/>
  <c r="D110" i="3"/>
  <c r="A112" i="3"/>
  <c r="C111" i="3"/>
  <c r="B111" i="3"/>
  <c r="E111" i="3" l="1"/>
  <c r="F111" i="3"/>
  <c r="D111" i="3"/>
  <c r="A113" i="3"/>
  <c r="C112" i="3"/>
  <c r="B112" i="3"/>
  <c r="E112" i="3" l="1"/>
  <c r="F112" i="3"/>
  <c r="D112" i="3"/>
  <c r="A114" i="3"/>
  <c r="C113" i="3"/>
  <c r="B113" i="3"/>
  <c r="E113" i="3" l="1"/>
  <c r="F113" i="3"/>
  <c r="D113" i="3"/>
  <c r="A115" i="3"/>
  <c r="C114" i="3"/>
  <c r="B114" i="3"/>
  <c r="E114" i="3" l="1"/>
  <c r="F114" i="3"/>
  <c r="D114" i="3"/>
  <c r="A116" i="3"/>
  <c r="C115" i="3"/>
  <c r="B115" i="3"/>
  <c r="E115" i="3" l="1"/>
  <c r="F115" i="3"/>
  <c r="D115" i="3"/>
  <c r="A117" i="3"/>
  <c r="C116" i="3"/>
  <c r="B116" i="3"/>
  <c r="E116" i="3" l="1"/>
  <c r="F116" i="3"/>
  <c r="D116" i="3"/>
  <c r="A118" i="3"/>
  <c r="C117" i="3"/>
  <c r="B117" i="3"/>
  <c r="E117" i="3" l="1"/>
  <c r="F117" i="3"/>
  <c r="D117" i="3"/>
  <c r="A119" i="3"/>
  <c r="C118" i="3"/>
  <c r="B118" i="3"/>
  <c r="E118" i="3" l="1"/>
  <c r="F118" i="3"/>
  <c r="D118" i="3"/>
  <c r="A120" i="3"/>
  <c r="C119" i="3"/>
  <c r="B119" i="3"/>
  <c r="E119" i="3" l="1"/>
  <c r="F119" i="3"/>
  <c r="D119" i="3"/>
  <c r="A121" i="3"/>
  <c r="C120" i="3"/>
  <c r="B120" i="3"/>
  <c r="E120" i="3" l="1"/>
  <c r="F120" i="3"/>
  <c r="D120" i="3"/>
  <c r="A122" i="3"/>
  <c r="C121" i="3"/>
  <c r="B121" i="3"/>
  <c r="E121" i="3" l="1"/>
  <c r="F121" i="3"/>
  <c r="D121" i="3"/>
  <c r="A123" i="3"/>
  <c r="C122" i="3"/>
  <c r="B122" i="3"/>
  <c r="E122" i="3" l="1"/>
  <c r="F122" i="3"/>
  <c r="D122" i="3"/>
  <c r="A124" i="3"/>
  <c r="C123" i="3"/>
  <c r="B123" i="3"/>
  <c r="E123" i="3" l="1"/>
  <c r="F123" i="3"/>
  <c r="D123" i="3"/>
  <c r="A125" i="3"/>
  <c r="C124" i="3"/>
  <c r="B124" i="3"/>
  <c r="E124" i="3" l="1"/>
  <c r="F124" i="3"/>
  <c r="D124" i="3"/>
  <c r="A126" i="3"/>
  <c r="C125" i="3"/>
  <c r="B125" i="3"/>
  <c r="E125" i="3" l="1"/>
  <c r="F125" i="3"/>
  <c r="D125" i="3"/>
  <c r="A127" i="3"/>
  <c r="C126" i="3"/>
  <c r="B126" i="3"/>
  <c r="E126" i="3" l="1"/>
  <c r="F126" i="3"/>
  <c r="D126" i="3"/>
  <c r="A128" i="3"/>
  <c r="C127" i="3"/>
  <c r="B127" i="3"/>
  <c r="E127" i="3" l="1"/>
  <c r="F127" i="3"/>
  <c r="D127" i="3"/>
  <c r="A129" i="3"/>
  <c r="C128" i="3"/>
  <c r="B128" i="3"/>
  <c r="E128" i="3" l="1"/>
  <c r="F128" i="3"/>
  <c r="D128" i="3"/>
  <c r="A130" i="3"/>
  <c r="C129" i="3"/>
  <c r="B129" i="3"/>
  <c r="E129" i="3" l="1"/>
  <c r="F129" i="3"/>
  <c r="D129" i="3"/>
  <c r="A131" i="3"/>
  <c r="C130" i="3"/>
  <c r="B130" i="3"/>
  <c r="E130" i="3" l="1"/>
  <c r="F130" i="3"/>
  <c r="D130" i="3"/>
  <c r="A132" i="3"/>
  <c r="C131" i="3"/>
  <c r="B131" i="3"/>
  <c r="E131" i="3" l="1"/>
  <c r="F131" i="3"/>
  <c r="D131" i="3"/>
  <c r="A133" i="3"/>
  <c r="C132" i="3"/>
  <c r="B132" i="3"/>
  <c r="E132" i="3" l="1"/>
  <c r="F132" i="3"/>
  <c r="D132" i="3"/>
  <c r="A134" i="3"/>
  <c r="C133" i="3"/>
  <c r="B133" i="3"/>
  <c r="E133" i="3" l="1"/>
  <c r="F133" i="3"/>
  <c r="D133" i="3"/>
  <c r="A135" i="3"/>
  <c r="C134" i="3"/>
  <c r="B134" i="3"/>
  <c r="E134" i="3" l="1"/>
  <c r="F134" i="3"/>
  <c r="D134" i="3"/>
  <c r="A136" i="3"/>
  <c r="C135" i="3"/>
  <c r="B135" i="3"/>
  <c r="E135" i="3" l="1"/>
  <c r="F135" i="3"/>
  <c r="D135" i="3"/>
  <c r="A137" i="3"/>
  <c r="C136" i="3"/>
  <c r="B136" i="3"/>
  <c r="E136" i="3" l="1"/>
  <c r="F136" i="3"/>
  <c r="D136" i="3"/>
  <c r="A138" i="3"/>
  <c r="C137" i="3"/>
  <c r="B137" i="3"/>
  <c r="E137" i="3" l="1"/>
  <c r="F137" i="3"/>
  <c r="D137" i="3"/>
  <c r="A139" i="3"/>
  <c r="C138" i="3"/>
  <c r="B138" i="3"/>
  <c r="E138" i="3" l="1"/>
  <c r="F138" i="3"/>
  <c r="D138" i="3"/>
  <c r="A140" i="3"/>
  <c r="C139" i="3"/>
  <c r="B139" i="3"/>
  <c r="E139" i="3" l="1"/>
  <c r="F139" i="3"/>
  <c r="D139" i="3"/>
  <c r="A141" i="3"/>
  <c r="C140" i="3"/>
  <c r="B140" i="3"/>
  <c r="E140" i="3" l="1"/>
  <c r="F140" i="3"/>
  <c r="D140" i="3"/>
  <c r="A142" i="3"/>
  <c r="C141" i="3"/>
  <c r="B141" i="3"/>
  <c r="E141" i="3" l="1"/>
  <c r="F141" i="3"/>
  <c r="D141" i="3"/>
  <c r="A143" i="3"/>
  <c r="C142" i="3"/>
  <c r="B142" i="3"/>
  <c r="E142" i="3" l="1"/>
  <c r="F142" i="3"/>
  <c r="D142" i="3"/>
  <c r="A144" i="3"/>
  <c r="C143" i="3"/>
  <c r="B143" i="3"/>
  <c r="E143" i="3" l="1"/>
  <c r="F143" i="3"/>
  <c r="D143" i="3"/>
  <c r="A145" i="3"/>
  <c r="C144" i="3"/>
  <c r="B144" i="3"/>
  <c r="E144" i="3" l="1"/>
  <c r="F144" i="3"/>
  <c r="D144" i="3"/>
  <c r="A146" i="3"/>
  <c r="C145" i="3"/>
  <c r="B145" i="3"/>
  <c r="E145" i="3" l="1"/>
  <c r="F145" i="3"/>
  <c r="D145" i="3"/>
  <c r="A147" i="3"/>
  <c r="C146" i="3"/>
  <c r="B146" i="3"/>
  <c r="E146" i="3" l="1"/>
  <c r="F146" i="3"/>
  <c r="D146" i="3"/>
  <c r="A148" i="3"/>
  <c r="C147" i="3"/>
  <c r="B147" i="3"/>
  <c r="E147" i="3" l="1"/>
  <c r="F147" i="3"/>
  <c r="D147" i="3"/>
  <c r="A149" i="3"/>
  <c r="C148" i="3"/>
  <c r="B148" i="3"/>
  <c r="E148" i="3" l="1"/>
  <c r="F148" i="3"/>
  <c r="D148" i="3"/>
  <c r="A150" i="3"/>
  <c r="C149" i="3"/>
  <c r="B149" i="3"/>
  <c r="E149" i="3" l="1"/>
  <c r="F149" i="3"/>
  <c r="D149" i="3"/>
  <c r="A151" i="3"/>
  <c r="C150" i="3"/>
  <c r="B150" i="3"/>
  <c r="E150" i="3" l="1"/>
  <c r="F150" i="3"/>
  <c r="D150" i="3"/>
  <c r="A152" i="3"/>
  <c r="C151" i="3"/>
  <c r="B151" i="3"/>
  <c r="E151" i="3" l="1"/>
  <c r="F151" i="3"/>
  <c r="D151" i="3"/>
  <c r="A153" i="3"/>
  <c r="C152" i="3"/>
  <c r="B152" i="3"/>
  <c r="E152" i="3" l="1"/>
  <c r="F152" i="3"/>
  <c r="D152" i="3"/>
  <c r="A154" i="3"/>
  <c r="C153" i="3"/>
  <c r="B153" i="3"/>
  <c r="E153" i="3" l="1"/>
  <c r="F153" i="3"/>
  <c r="D153" i="3"/>
  <c r="A155" i="3"/>
  <c r="C154" i="3"/>
  <c r="B154" i="3"/>
  <c r="E154" i="3" l="1"/>
  <c r="F154" i="3"/>
  <c r="D154" i="3"/>
  <c r="A156" i="3"/>
  <c r="C155" i="3"/>
  <c r="B155" i="3"/>
  <c r="E155" i="3" l="1"/>
  <c r="F155" i="3"/>
  <c r="D155" i="3"/>
  <c r="A157" i="3"/>
  <c r="C156" i="3"/>
  <c r="B156" i="3"/>
  <c r="E156" i="3" l="1"/>
  <c r="F156" i="3"/>
  <c r="D156" i="3"/>
  <c r="A158" i="3"/>
  <c r="C157" i="3"/>
  <c r="B157" i="3"/>
  <c r="E157" i="3" l="1"/>
  <c r="F157" i="3"/>
  <c r="D157" i="3"/>
  <c r="A159" i="3"/>
  <c r="C158" i="3"/>
  <c r="B158" i="3"/>
  <c r="E158" i="3" l="1"/>
  <c r="F158" i="3"/>
  <c r="D158" i="3"/>
  <c r="A160" i="3"/>
  <c r="C159" i="3"/>
  <c r="B159" i="3"/>
  <c r="E159" i="3" l="1"/>
  <c r="F159" i="3"/>
  <c r="D159" i="3"/>
  <c r="A161" i="3"/>
  <c r="C160" i="3"/>
  <c r="B160" i="3"/>
  <c r="E160" i="3" l="1"/>
  <c r="F160" i="3"/>
  <c r="D160" i="3"/>
  <c r="A162" i="3"/>
  <c r="C161" i="3"/>
  <c r="B161" i="3"/>
  <c r="E161" i="3" l="1"/>
  <c r="F161" i="3"/>
  <c r="D161" i="3"/>
  <c r="A163" i="3"/>
  <c r="C162" i="3"/>
  <c r="B162" i="3"/>
  <c r="E162" i="3" l="1"/>
  <c r="F162" i="3"/>
  <c r="D162" i="3"/>
  <c r="A164" i="3"/>
  <c r="C163" i="3"/>
  <c r="B163" i="3"/>
  <c r="E163" i="3" l="1"/>
  <c r="F163" i="3"/>
  <c r="D163" i="3"/>
  <c r="A165" i="3"/>
  <c r="C164" i="3"/>
  <c r="B164" i="3"/>
  <c r="E164" i="3" l="1"/>
  <c r="F164" i="3"/>
  <c r="D164" i="3"/>
  <c r="A166" i="3"/>
  <c r="C165" i="3"/>
  <c r="B165" i="3"/>
  <c r="E165" i="3" l="1"/>
  <c r="F165" i="3"/>
  <c r="D165" i="3"/>
  <c r="A167" i="3"/>
  <c r="C166" i="3"/>
  <c r="B166" i="3"/>
  <c r="E166" i="3" l="1"/>
  <c r="F166" i="3"/>
  <c r="D166" i="3"/>
  <c r="A168" i="3"/>
  <c r="C167" i="3"/>
  <c r="B167" i="3"/>
  <c r="E167" i="3" l="1"/>
  <c r="F167" i="3"/>
  <c r="D167" i="3"/>
  <c r="A169" i="3"/>
  <c r="C168" i="3"/>
  <c r="B168" i="3"/>
  <c r="E168" i="3" l="1"/>
  <c r="F168" i="3"/>
  <c r="D168" i="3"/>
  <c r="A170" i="3"/>
  <c r="C169" i="3"/>
  <c r="B169" i="3"/>
  <c r="E169" i="3" l="1"/>
  <c r="F169" i="3"/>
  <c r="D169" i="3"/>
  <c r="A171" i="3"/>
  <c r="C170" i="3"/>
  <c r="B170" i="3"/>
  <c r="E170" i="3" l="1"/>
  <c r="F170" i="3"/>
  <c r="D170" i="3"/>
  <c r="A172" i="3"/>
  <c r="C171" i="3"/>
  <c r="B171" i="3"/>
  <c r="E171" i="3" l="1"/>
  <c r="F171" i="3"/>
  <c r="D171" i="3"/>
  <c r="A173" i="3"/>
  <c r="C172" i="3"/>
  <c r="B172" i="3"/>
  <c r="E172" i="3" l="1"/>
  <c r="F172" i="3"/>
  <c r="D172" i="3"/>
  <c r="A174" i="3"/>
  <c r="C173" i="3"/>
  <c r="B173" i="3"/>
  <c r="E173" i="3" l="1"/>
  <c r="F173" i="3"/>
  <c r="D173" i="3"/>
  <c r="A175" i="3"/>
  <c r="C174" i="3"/>
  <c r="B174" i="3"/>
  <c r="E174" i="3" l="1"/>
  <c r="F174" i="3"/>
  <c r="D174" i="3"/>
  <c r="A176" i="3"/>
  <c r="C175" i="3"/>
  <c r="B175" i="3"/>
  <c r="E175" i="3" l="1"/>
  <c r="F175" i="3"/>
  <c r="D175" i="3"/>
  <c r="A177" i="3"/>
  <c r="C176" i="3"/>
  <c r="B176" i="3"/>
  <c r="E176" i="3" l="1"/>
  <c r="F176" i="3"/>
  <c r="D176" i="3"/>
  <c r="A178" i="3"/>
  <c r="C177" i="3"/>
  <c r="B177" i="3"/>
  <c r="E177" i="3" l="1"/>
  <c r="F177" i="3"/>
  <c r="D177" i="3"/>
  <c r="A179" i="3"/>
  <c r="C178" i="3"/>
  <c r="B178" i="3"/>
  <c r="E178" i="3" l="1"/>
  <c r="F178" i="3"/>
  <c r="D178" i="3"/>
  <c r="A180" i="3"/>
  <c r="C179" i="3"/>
  <c r="B179" i="3"/>
  <c r="E179" i="3" l="1"/>
  <c r="F179" i="3"/>
  <c r="D179" i="3"/>
  <c r="A181" i="3"/>
  <c r="C180" i="3"/>
  <c r="B180" i="3"/>
  <c r="E180" i="3" l="1"/>
  <c r="F180" i="3"/>
  <c r="D180" i="3"/>
  <c r="A182" i="3"/>
  <c r="C181" i="3"/>
  <c r="B181" i="3"/>
  <c r="E181" i="3" l="1"/>
  <c r="F181" i="3"/>
  <c r="D181" i="3"/>
  <c r="A183" i="3"/>
  <c r="C182" i="3"/>
  <c r="B182" i="3"/>
  <c r="E182" i="3" l="1"/>
  <c r="F182" i="3"/>
  <c r="D182" i="3"/>
  <c r="A184" i="3"/>
  <c r="C183" i="3"/>
  <c r="B183" i="3"/>
  <c r="E183" i="3" l="1"/>
  <c r="F183" i="3"/>
  <c r="D183" i="3"/>
  <c r="A185" i="3"/>
  <c r="C184" i="3"/>
  <c r="B184" i="3"/>
  <c r="E184" i="3" l="1"/>
  <c r="F184" i="3"/>
  <c r="D184" i="3"/>
  <c r="A186" i="3"/>
  <c r="C185" i="3"/>
  <c r="B185" i="3"/>
  <c r="E185" i="3" l="1"/>
  <c r="F185" i="3"/>
  <c r="D185" i="3"/>
  <c r="A187" i="3"/>
  <c r="C186" i="3"/>
  <c r="B186" i="3"/>
  <c r="E186" i="3" l="1"/>
  <c r="F186" i="3"/>
  <c r="D186" i="3"/>
  <c r="A188" i="3"/>
  <c r="C187" i="3"/>
  <c r="B187" i="3"/>
  <c r="E187" i="3" l="1"/>
  <c r="F187" i="3"/>
  <c r="D187" i="3"/>
  <c r="A189" i="3"/>
  <c r="C188" i="3"/>
  <c r="B188" i="3"/>
  <c r="E188" i="3" l="1"/>
  <c r="F188" i="3"/>
  <c r="D188" i="3"/>
  <c r="A190" i="3"/>
  <c r="C189" i="3"/>
  <c r="B189" i="3"/>
  <c r="E189" i="3" l="1"/>
  <c r="F189" i="3"/>
  <c r="D189" i="3"/>
  <c r="A191" i="3"/>
  <c r="C190" i="3"/>
  <c r="B190" i="3"/>
  <c r="E190" i="3" l="1"/>
  <c r="F190" i="3"/>
  <c r="D190" i="3"/>
  <c r="A192" i="3"/>
  <c r="C191" i="3"/>
  <c r="B191" i="3"/>
  <c r="E191" i="3" l="1"/>
  <c r="F191" i="3"/>
  <c r="D191" i="3"/>
  <c r="A193" i="3"/>
  <c r="C192" i="3"/>
  <c r="B192" i="3"/>
  <c r="E192" i="3" l="1"/>
  <c r="F192" i="3"/>
  <c r="D192" i="3"/>
  <c r="A194" i="3"/>
  <c r="C193" i="3"/>
  <c r="B193" i="3"/>
  <c r="E193" i="3" l="1"/>
  <c r="F193" i="3"/>
  <c r="D193" i="3"/>
  <c r="A195" i="3"/>
  <c r="C194" i="3"/>
  <c r="B194" i="3"/>
  <c r="E194" i="3" l="1"/>
  <c r="F194" i="3"/>
  <c r="D194" i="3"/>
  <c r="A196" i="3"/>
  <c r="C195" i="3"/>
  <c r="B195" i="3"/>
  <c r="E195" i="3" l="1"/>
  <c r="F195" i="3"/>
  <c r="D195" i="3"/>
  <c r="A197" i="3"/>
  <c r="C196" i="3"/>
  <c r="B196" i="3"/>
  <c r="E196" i="3" l="1"/>
  <c r="F196" i="3"/>
  <c r="A198" i="3"/>
  <c r="C197" i="3"/>
  <c r="B197" i="3"/>
  <c r="D196" i="3"/>
  <c r="E197" i="3" l="1"/>
  <c r="F197" i="3"/>
  <c r="D197" i="3"/>
  <c r="A199" i="3"/>
  <c r="C198" i="3"/>
  <c r="B198" i="3"/>
  <c r="E198" i="3" l="1"/>
  <c r="F198" i="3"/>
  <c r="A200" i="3"/>
  <c r="C199" i="3"/>
  <c r="B199" i="3"/>
  <c r="D198" i="3"/>
  <c r="E199" i="3" l="1"/>
  <c r="F199" i="3"/>
  <c r="D199" i="3"/>
  <c r="A201" i="3"/>
  <c r="C200" i="3"/>
  <c r="B200" i="3"/>
  <c r="E200" i="3" l="1"/>
  <c r="F200" i="3"/>
  <c r="D200" i="3"/>
  <c r="A202" i="3"/>
  <c r="C201" i="3"/>
  <c r="B201" i="3"/>
  <c r="E201" i="3" l="1"/>
  <c r="F201" i="3"/>
  <c r="D201" i="3"/>
  <c r="A203" i="3"/>
  <c r="C202" i="3"/>
  <c r="B202" i="3"/>
  <c r="E202" i="3" l="1"/>
  <c r="F202" i="3"/>
  <c r="D202" i="3"/>
  <c r="A204" i="3"/>
  <c r="C203" i="3"/>
  <c r="B203" i="3"/>
  <c r="E203" i="3" l="1"/>
  <c r="F203" i="3"/>
  <c r="D203" i="3"/>
  <c r="A205" i="3"/>
  <c r="C204" i="3"/>
  <c r="B204" i="3"/>
  <c r="E204" i="3" l="1"/>
  <c r="F204" i="3"/>
  <c r="A206" i="3"/>
  <c r="C205" i="3"/>
  <c r="B205" i="3"/>
  <c r="D204" i="3"/>
  <c r="E205" i="3" l="1"/>
  <c r="F205" i="3"/>
  <c r="D205" i="3"/>
  <c r="A207" i="3"/>
  <c r="C206" i="3"/>
  <c r="B206" i="3"/>
  <c r="E206" i="3" l="1"/>
  <c r="F206" i="3"/>
  <c r="A208" i="3"/>
  <c r="C207" i="3"/>
  <c r="B207" i="3"/>
  <c r="D206" i="3"/>
  <c r="E207" i="3" l="1"/>
  <c r="F207" i="3"/>
  <c r="D207" i="3"/>
  <c r="A209" i="3"/>
  <c r="C208" i="3"/>
  <c r="B208" i="3"/>
  <c r="E208" i="3" l="1"/>
  <c r="F208" i="3"/>
  <c r="A210" i="3"/>
  <c r="C209" i="3"/>
  <c r="B209" i="3"/>
  <c r="D208" i="3"/>
  <c r="E209" i="3" l="1"/>
  <c r="F209" i="3"/>
  <c r="D209" i="3"/>
  <c r="A211" i="3"/>
  <c r="C210" i="3"/>
  <c r="B210" i="3"/>
  <c r="E210" i="3" l="1"/>
  <c r="F210" i="3"/>
  <c r="A212" i="3"/>
  <c r="C211" i="3"/>
  <c r="B211" i="3"/>
  <c r="D210" i="3"/>
  <c r="E211" i="3" l="1"/>
  <c r="F211" i="3"/>
  <c r="D211" i="3"/>
  <c r="A213" i="3"/>
  <c r="C212" i="3"/>
  <c r="B212" i="3"/>
  <c r="E212" i="3" l="1"/>
  <c r="F212" i="3"/>
  <c r="A214" i="3"/>
  <c r="C213" i="3"/>
  <c r="B213" i="3"/>
  <c r="D212" i="3"/>
  <c r="E213" i="3" l="1"/>
  <c r="F213" i="3"/>
  <c r="D213" i="3"/>
  <c r="A215" i="3"/>
  <c r="C214" i="3"/>
  <c r="B214" i="3"/>
  <c r="E214" i="3" l="1"/>
  <c r="F214" i="3"/>
  <c r="A216" i="3"/>
  <c r="C215" i="3"/>
  <c r="B215" i="3"/>
  <c r="D214" i="3"/>
  <c r="E215" i="3" l="1"/>
  <c r="F215" i="3"/>
  <c r="D215" i="3"/>
  <c r="A217" i="3"/>
  <c r="C216" i="3"/>
  <c r="B216" i="3"/>
  <c r="E216" i="3" l="1"/>
  <c r="F216" i="3"/>
  <c r="A218" i="3"/>
  <c r="C217" i="3"/>
  <c r="B217" i="3"/>
  <c r="D216" i="3"/>
  <c r="E217" i="3" l="1"/>
  <c r="F217" i="3"/>
  <c r="D217" i="3"/>
  <c r="A219" i="3"/>
  <c r="C218" i="3"/>
  <c r="B218" i="3"/>
  <c r="E218" i="3" l="1"/>
  <c r="F218" i="3"/>
  <c r="A220" i="3"/>
  <c r="C219" i="3"/>
  <c r="B219" i="3"/>
  <c r="D218" i="3"/>
  <c r="E219" i="3" l="1"/>
  <c r="F219" i="3"/>
  <c r="D219" i="3"/>
  <c r="A221" i="3"/>
  <c r="C220" i="3"/>
  <c r="B220" i="3"/>
  <c r="E220" i="3" l="1"/>
  <c r="F220" i="3"/>
  <c r="A222" i="3"/>
  <c r="C221" i="3"/>
  <c r="B221" i="3"/>
  <c r="D220" i="3"/>
  <c r="E221" i="3" l="1"/>
  <c r="F221" i="3"/>
  <c r="D221" i="3"/>
  <c r="A223" i="3"/>
  <c r="C222" i="3"/>
  <c r="B222" i="3"/>
  <c r="E222" i="3" l="1"/>
  <c r="F222" i="3"/>
  <c r="A224" i="3"/>
  <c r="C223" i="3"/>
  <c r="B223" i="3"/>
  <c r="D222" i="3"/>
  <c r="E223" i="3" l="1"/>
  <c r="F223" i="3"/>
  <c r="D223" i="3"/>
  <c r="A225" i="3"/>
  <c r="C224" i="3"/>
  <c r="B224" i="3"/>
  <c r="E224" i="3" l="1"/>
  <c r="F224" i="3"/>
  <c r="A226" i="3"/>
  <c r="C225" i="3"/>
  <c r="B225" i="3"/>
  <c r="D224" i="3"/>
  <c r="E225" i="3" l="1"/>
  <c r="F225" i="3"/>
  <c r="D225" i="3"/>
  <c r="A227" i="3"/>
  <c r="C226" i="3"/>
  <c r="B226" i="3"/>
  <c r="E226" i="3" l="1"/>
  <c r="F226" i="3"/>
  <c r="D226" i="3"/>
  <c r="A228" i="3"/>
  <c r="C227" i="3"/>
  <c r="B227" i="3"/>
  <c r="E227" i="3" l="1"/>
  <c r="F227" i="3"/>
  <c r="D227" i="3"/>
  <c r="A229" i="3"/>
  <c r="C228" i="3"/>
  <c r="B228" i="3"/>
  <c r="E228" i="3" l="1"/>
  <c r="F228" i="3"/>
  <c r="D228" i="3"/>
  <c r="A230" i="3"/>
  <c r="C229" i="3"/>
  <c r="B229" i="3"/>
  <c r="E229" i="3" l="1"/>
  <c r="F229" i="3"/>
  <c r="A231" i="3"/>
  <c r="C230" i="3"/>
  <c r="B230" i="3"/>
  <c r="D229" i="3"/>
  <c r="E230" i="3" l="1"/>
  <c r="F230" i="3"/>
  <c r="D230" i="3"/>
  <c r="A232" i="3"/>
  <c r="C231" i="3"/>
  <c r="B231" i="3"/>
  <c r="E231" i="3" l="1"/>
  <c r="F231" i="3"/>
  <c r="D231" i="3"/>
  <c r="A233" i="3"/>
  <c r="C232" i="3"/>
  <c r="B232" i="3"/>
  <c r="E232" i="3" l="1"/>
  <c r="F232" i="3"/>
  <c r="D232" i="3"/>
  <c r="A234" i="3"/>
  <c r="C233" i="3"/>
  <c r="B233" i="3"/>
  <c r="E233" i="3" l="1"/>
  <c r="F233" i="3"/>
  <c r="D233" i="3"/>
  <c r="A235" i="3"/>
  <c r="C234" i="3"/>
  <c r="B234" i="3"/>
  <c r="E234" i="3" l="1"/>
  <c r="F234" i="3"/>
  <c r="D234" i="3"/>
  <c r="A236" i="3"/>
  <c r="C235" i="3"/>
  <c r="B235" i="3"/>
  <c r="E235" i="3" l="1"/>
  <c r="F235" i="3"/>
  <c r="A237" i="3"/>
  <c r="C236" i="3"/>
  <c r="B236" i="3"/>
  <c r="D235" i="3"/>
  <c r="E236" i="3" l="1"/>
  <c r="F236" i="3"/>
  <c r="D236" i="3"/>
  <c r="A238" i="3"/>
  <c r="C237" i="3"/>
  <c r="B237" i="3"/>
  <c r="E237" i="3" l="1"/>
  <c r="F237" i="3"/>
  <c r="D237" i="3"/>
  <c r="A239" i="3"/>
  <c r="C238" i="3"/>
  <c r="B238" i="3"/>
  <c r="E238" i="3" l="1"/>
  <c r="F238" i="3"/>
  <c r="D238" i="3"/>
  <c r="A240" i="3"/>
  <c r="C239" i="3"/>
  <c r="B239" i="3"/>
  <c r="E239" i="3" l="1"/>
  <c r="F239" i="3"/>
  <c r="D239" i="3"/>
  <c r="A241" i="3"/>
  <c r="C240" i="3"/>
  <c r="B240" i="3"/>
  <c r="E240" i="3" l="1"/>
  <c r="F240" i="3"/>
  <c r="D240" i="3"/>
  <c r="A242" i="3"/>
  <c r="C241" i="3"/>
  <c r="B241" i="3"/>
  <c r="E241" i="3" l="1"/>
  <c r="F241" i="3"/>
  <c r="D241" i="3"/>
  <c r="C242" i="3"/>
  <c r="B242" i="3"/>
  <c r="E242" i="3" l="1"/>
  <c r="F242" i="3"/>
  <c r="D242" i="3"/>
  <c r="Y48" i="5" l="1" a="1"/>
  <c r="AD48" i="5" s="1"/>
  <c r="AC48" i="5" l="1"/>
  <c r="AC49" i="5" s="1"/>
  <c r="AC50" i="5" s="1"/>
  <c r="AC67" i="5" s="1"/>
  <c r="AB48" i="5"/>
  <c r="AB68" i="5" s="1"/>
  <c r="AB69" i="5" s="1"/>
  <c r="Y48" i="5"/>
  <c r="Y49" i="5" s="1"/>
  <c r="Y50" i="5" s="1"/>
  <c r="Y67" i="5" s="1"/>
  <c r="Z48" i="5"/>
  <c r="Z68" i="5" s="1"/>
  <c r="Z69" i="5" s="1"/>
  <c r="AA48" i="5"/>
  <c r="AA49" i="5" s="1"/>
  <c r="AA50" i="5" s="1"/>
  <c r="AA67" i="5" s="1"/>
  <c r="AB49" i="5"/>
  <c r="AB50" i="5" s="1"/>
  <c r="AB67" i="5" s="1"/>
  <c r="AD49" i="5"/>
  <c r="AD50" i="5" s="1"/>
  <c r="AD67" i="5" s="1"/>
  <c r="AD68" i="5"/>
  <c r="AD69" i="5" s="1"/>
  <c r="Z49" i="5" l="1"/>
  <c r="Z50" i="5" s="1"/>
  <c r="Z67" i="5" s="1"/>
  <c r="AA68" i="5"/>
  <c r="AA69" i="5" s="1"/>
  <c r="Y68" i="5"/>
  <c r="Y69" i="5" s="1"/>
  <c r="AC68" i="5"/>
  <c r="AC69" i="5" l="1"/>
  <c r="L16" i="1" s="1" a="1"/>
  <c r="O16" i="1" a="1"/>
  <c r="O21" i="1" s="1"/>
  <c r="N16" i="1" a="1"/>
  <c r="L21" i="1" l="1"/>
  <c r="L16" i="1"/>
  <c r="L17" i="1"/>
  <c r="L20" i="1"/>
  <c r="L19" i="1"/>
  <c r="L18" i="1"/>
  <c r="O17" i="1"/>
  <c r="O16" i="1"/>
  <c r="O20" i="1"/>
  <c r="O18" i="1"/>
  <c r="O19" i="1"/>
  <c r="N17" i="1"/>
  <c r="N20" i="1"/>
  <c r="P20" i="1" s="1"/>
  <c r="N19" i="1"/>
  <c r="N18" i="1"/>
  <c r="N21" i="1"/>
  <c r="P21" i="1" s="1"/>
  <c r="N16" i="1"/>
  <c r="P16" i="1" s="1"/>
  <c r="P18" i="1" l="1"/>
  <c r="P19" i="1"/>
  <c r="P17" i="1"/>
  <c r="AG1" i="2"/>
  <c r="E1" i="3" s="1"/>
</calcChain>
</file>

<file path=xl/sharedStrings.xml><?xml version="1.0" encoding="utf-8"?>
<sst xmlns="http://schemas.openxmlformats.org/spreadsheetml/2006/main" count="180" uniqueCount="93">
  <si>
    <t>Academic Outcomes</t>
  </si>
  <si>
    <t>Basic Reading Skills</t>
  </si>
  <si>
    <t>Reading Comprehension</t>
  </si>
  <si>
    <t>Math Calculation Skills</t>
  </si>
  <si>
    <t>Math Reasoning</t>
  </si>
  <si>
    <t>Basic Writing Skills</t>
  </si>
  <si>
    <t>Written Expression</t>
  </si>
  <si>
    <t>Score</t>
  </si>
  <si>
    <t>Mean</t>
  </si>
  <si>
    <t>SD</t>
  </si>
  <si>
    <t>Correlations with Predictors</t>
  </si>
  <si>
    <t>Gc</t>
  </si>
  <si>
    <t>Glr</t>
  </si>
  <si>
    <t>Gv</t>
  </si>
  <si>
    <t>Ga</t>
  </si>
  <si>
    <t>Gf</t>
  </si>
  <si>
    <t>Gs</t>
  </si>
  <si>
    <t>Gsm</t>
  </si>
  <si>
    <t>Cognitive Predictors</t>
  </si>
  <si>
    <t>Full</t>
  </si>
  <si>
    <t>Strengths</t>
  </si>
  <si>
    <t>z</t>
  </si>
  <si>
    <t>R2</t>
  </si>
  <si>
    <t>SEE</t>
  </si>
  <si>
    <t>t</t>
  </si>
  <si>
    <t>Weaknesses</t>
  </si>
  <si>
    <r>
      <t>Predicted (</t>
    </r>
    <r>
      <rPr>
        <b/>
        <sz val="11"/>
        <color theme="1"/>
        <rFont val="Calibri"/>
        <family val="2"/>
      </rPr>
      <t>Ŷ</t>
    </r>
    <r>
      <rPr>
        <b/>
        <sz val="11"/>
        <color theme="1"/>
        <rFont val="Calibri"/>
        <family val="2"/>
        <scheme val="minor"/>
      </rPr>
      <t>)</t>
    </r>
  </si>
  <si>
    <r>
      <t xml:space="preserve">Residual (Y - </t>
    </r>
    <r>
      <rPr>
        <b/>
        <sz val="11"/>
        <color theme="1"/>
        <rFont val="Calibri"/>
        <family val="2"/>
      </rPr>
      <t>Ŷ)</t>
    </r>
  </si>
  <si>
    <t>Error Prevalance</t>
  </si>
  <si>
    <t>RC</t>
  </si>
  <si>
    <t>WE</t>
  </si>
  <si>
    <t>MR</t>
  </si>
  <si>
    <t>BR</t>
  </si>
  <si>
    <t>BW</t>
  </si>
  <si>
    <t>MC</t>
  </si>
  <si>
    <t>Scores</t>
  </si>
  <si>
    <t>error</t>
  </si>
  <si>
    <t>yhat</t>
  </si>
  <si>
    <t>prevalence</t>
  </si>
  <si>
    <t>Predicted</t>
  </si>
  <si>
    <t>Residual</t>
  </si>
  <si>
    <t>Prevalence</t>
  </si>
  <si>
    <t>relative risk</t>
  </si>
  <si>
    <t>Reduction</t>
  </si>
  <si>
    <t>Error</t>
  </si>
  <si>
    <t>error size reduction</t>
  </si>
  <si>
    <t>Relative</t>
  </si>
  <si>
    <t>Risk</t>
  </si>
  <si>
    <t>PopBelow</t>
  </si>
  <si>
    <t>Strengths Model</t>
  </si>
  <si>
    <t>X</t>
  </si>
  <si>
    <t>Weakness</t>
  </si>
  <si>
    <t>d</t>
  </si>
  <si>
    <t>Strengths Composite</t>
  </si>
  <si>
    <t>Weaknesses Composite</t>
  </si>
  <si>
    <t>Number of Strengths</t>
  </si>
  <si>
    <t>Number of Weaknesses</t>
  </si>
  <si>
    <t>SD Strengths</t>
  </si>
  <si>
    <t>SD Weaknesses</t>
  </si>
  <si>
    <t>SD Overall</t>
  </si>
  <si>
    <t>z sum Overall</t>
  </si>
  <si>
    <t>Overall Composite</t>
  </si>
  <si>
    <t>z sum Strengths</t>
  </si>
  <si>
    <t>weaknesses</t>
  </si>
  <si>
    <t>z sum weaknesses</t>
  </si>
  <si>
    <t>z Overall</t>
  </si>
  <si>
    <t>z Strengths</t>
  </si>
  <si>
    <t>z Weaknesses</t>
  </si>
  <si>
    <t>SD Difference</t>
  </si>
  <si>
    <t>Percentile</t>
  </si>
  <si>
    <t>Weaknesses-Strengths</t>
  </si>
  <si>
    <t>line</t>
  </si>
  <si>
    <t>Academic</t>
  </si>
  <si>
    <t>LB</t>
  </si>
  <si>
    <t>UB</t>
  </si>
  <si>
    <t>zSEE</t>
  </si>
  <si>
    <t>zLB</t>
  </si>
  <si>
    <t>zUB</t>
  </si>
  <si>
    <t>Labels</t>
  </si>
  <si>
    <t>zyhat full</t>
  </si>
  <si>
    <t>zLB full</t>
  </si>
  <si>
    <t>zUB full</t>
  </si>
  <si>
    <t>zyhat strengths</t>
  </si>
  <si>
    <t>zUB strengths</t>
  </si>
  <si>
    <t>zLB strengths</t>
  </si>
  <si>
    <t>zSEE full</t>
  </si>
  <si>
    <t>zSEE stengths</t>
  </si>
  <si>
    <t>Predicted Range (Strengths)</t>
  </si>
  <si>
    <t>Predicted Range (Full)</t>
  </si>
  <si>
    <t>Effects</t>
  </si>
  <si>
    <t>Gwm</t>
  </si>
  <si>
    <t>Rank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</si>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</sst>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gradientFill degree="45">
        <stop position="0">
          <color theme="0" tint="-0.1490218817712943"/>
        </stop>
        <stop position="1">
          <color theme="1" tint="0.49803155613879818"/>
        </stop>
      </gradientFill>
    </fill>
    <fill>
      <gradientFill degree="45">
        <stop position="0">
          <color theme="0" tint="-0.1490218817712943"/>
        </stop>
        <stop position="1">
          <color theme="0" tint="-0.49803155613879818"/>
        </stop>
      </gradientFill>
    </fill>
    <fill>
      <gradientFill degree="45">
        <stop position="0">
          <color theme="0" tint="-5.0965910824915313E-2"/>
        </stop>
        <stop position="1">
          <color theme="0" tint="-0.1490218817712943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65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vertical="center"/>
    </xf>
    <xf numFmtId="2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Alignment="1"/>
    <xf numFmtId="0" fontId="1" fillId="0" borderId="0" xfId="0" applyFont="1" applyFill="1"/>
    <xf numFmtId="1" fontId="0" fillId="2" borderId="0" xfId="0" applyNumberFormat="1" applyFill="1" applyAlignment="1">
      <alignment horizontal="center"/>
    </xf>
    <xf numFmtId="2" fontId="0" fillId="0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2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  <protection locked="0"/>
    </xf>
    <xf numFmtId="1" fontId="0" fillId="5" borderId="1" xfId="0" applyNumberForma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165" fontId="8" fillId="5" borderId="1" xfId="0" applyNumberFormat="1" applyFont="1" applyFill="1" applyBorder="1" applyAlignment="1">
      <alignment horizontal="center"/>
    </xf>
    <xf numFmtId="9" fontId="0" fillId="5" borderId="8" xfId="0" applyNumberForma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2" fontId="0" fillId="2" borderId="0" xfId="0" applyNumberForma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165" fontId="6" fillId="5" borderId="8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Model!$V$369</c:f>
          <c:strCache>
            <c:ptCount val="1"/>
            <c:pt idx="0">
              <c:v>Basic Reading Skills = 75</c:v>
            </c:pt>
          </c:strCache>
        </c:strRef>
      </c:tx>
      <c:overlay val="0"/>
      <c:txPr>
        <a:bodyPr/>
        <a:lstStyle/>
        <a:p>
          <a:pPr>
            <a:defRPr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509803921568626E-2"/>
          <c:y val="6.6953431768896177E-2"/>
          <c:w val="0.94980392156862747"/>
          <c:h val="0.90942866738814043"/>
        </c:manualLayout>
      </c:layout>
      <c:scatterChart>
        <c:scatterStyle val="smoothMarker"/>
        <c:varyColors val="0"/>
        <c:ser>
          <c:idx val="9"/>
          <c:order val="0"/>
          <c:tx>
            <c:strRef>
              <c:f>Model!$M$1</c:f>
              <c:strCache>
                <c:ptCount val="1"/>
                <c:pt idx="0">
                  <c:v>Effects</c:v>
                </c:pt>
              </c:strCache>
            </c:strRef>
          </c:tx>
          <c:spPr>
            <a:ln>
              <a:tailEnd type="triangle" w="sm" len="lg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Pt>
            <c:idx val="305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8020-4E64-BFFA-A90294058748}"/>
              </c:ext>
            </c:extLst>
          </c:dPt>
          <c:dPt>
            <c:idx val="308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A-8020-4E64-BFFA-A90294058748}"/>
              </c:ext>
            </c:extLst>
          </c:dPt>
          <c:dPt>
            <c:idx val="311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8020-4E64-BFFA-A90294058748}"/>
              </c:ext>
            </c:extLst>
          </c:dPt>
          <c:dPt>
            <c:idx val="314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8020-4E64-BFFA-A90294058748}"/>
              </c:ext>
            </c:extLst>
          </c:dPt>
          <c:dPt>
            <c:idx val="317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8020-4E64-BFFA-A90294058748}"/>
              </c:ext>
            </c:extLst>
          </c:dPt>
          <c:dPt>
            <c:idx val="320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8020-4E64-BFFA-A90294058748}"/>
              </c:ext>
            </c:extLst>
          </c:dPt>
          <c:dPt>
            <c:idx val="323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E-8020-4E64-BFFA-A90294058748}"/>
              </c:ext>
            </c:extLst>
          </c:dPt>
          <c:dPt>
            <c:idx val="326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8020-4E64-BFFA-A90294058748}"/>
              </c:ext>
            </c:extLst>
          </c:dPt>
          <c:dPt>
            <c:idx val="329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8020-4E64-BFFA-A90294058748}"/>
              </c:ext>
            </c:extLst>
          </c:dPt>
          <c:dPt>
            <c:idx val="332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8020-4E64-BFFA-A90294058748}"/>
              </c:ext>
            </c:extLst>
          </c:dPt>
          <c:dPt>
            <c:idx val="335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8020-4E64-BFFA-A90294058748}"/>
              </c:ext>
            </c:extLst>
          </c:dPt>
          <c:dPt>
            <c:idx val="338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8020-4E64-BFFA-A90294058748}"/>
              </c:ext>
            </c:extLst>
          </c:dPt>
          <c:dPt>
            <c:idx val="341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0-8020-4E64-BFFA-A90294058748}"/>
              </c:ext>
            </c:extLst>
          </c:dPt>
          <c:dPt>
            <c:idx val="344"/>
            <c:marker/>
            <c:bubble3D val="0"/>
            <c:spPr>
              <a:ln>
                <a:tailEnd type="triangle" w="sm" len="lg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8020-4E64-BFFA-A90294058748}"/>
              </c:ext>
            </c:extLst>
          </c:dPt>
          <c:xVal>
            <c:numRef>
              <c:f>Model!$C$2:$C$372</c:f>
              <c:numCache>
                <c:formatCode>General</c:formatCode>
                <c:ptCount val="371"/>
                <c:pt idx="0">
                  <c:v>1</c:v>
                </c:pt>
                <c:pt idx="1">
                  <c:v>0.99802672842827156</c:v>
                </c:pt>
                <c:pt idx="2">
                  <c:v>0.99211470131447788</c:v>
                </c:pt>
                <c:pt idx="3">
                  <c:v>0.98228725072868872</c:v>
                </c:pt>
                <c:pt idx="4">
                  <c:v>0.96858316112863108</c:v>
                </c:pt>
                <c:pt idx="5">
                  <c:v>0.95105651629515353</c:v>
                </c:pt>
                <c:pt idx="6">
                  <c:v>0.92977648588825146</c:v>
                </c:pt>
                <c:pt idx="7">
                  <c:v>0.90482705246601947</c:v>
                </c:pt>
                <c:pt idx="8">
                  <c:v>0.87630668004386358</c:v>
                </c:pt>
                <c:pt idx="9">
                  <c:v>0.84432792550201508</c:v>
                </c:pt>
                <c:pt idx="10">
                  <c:v>0.80901699437494745</c:v>
                </c:pt>
                <c:pt idx="11">
                  <c:v>0.77051324277578925</c:v>
                </c:pt>
                <c:pt idx="12">
                  <c:v>0.72896862742141155</c:v>
                </c:pt>
                <c:pt idx="13">
                  <c:v>0.68454710592868862</c:v>
                </c:pt>
                <c:pt idx="14">
                  <c:v>0.63742398974868963</c:v>
                </c:pt>
                <c:pt idx="15">
                  <c:v>0.58778525229247314</c:v>
                </c:pt>
                <c:pt idx="16">
                  <c:v>0.53582679497899655</c:v>
                </c:pt>
                <c:pt idx="17">
                  <c:v>0.48175367410171516</c:v>
                </c:pt>
                <c:pt idx="18">
                  <c:v>0.42577929156507266</c:v>
                </c:pt>
                <c:pt idx="19">
                  <c:v>0.36812455268467809</c:v>
                </c:pt>
                <c:pt idx="20">
                  <c:v>0.30901699437494745</c:v>
                </c:pt>
                <c:pt idx="21">
                  <c:v>0.24868988716485496</c:v>
                </c:pt>
                <c:pt idx="22">
                  <c:v>0.18738131458572474</c:v>
                </c:pt>
                <c:pt idx="23">
                  <c:v>0.12533323356430426</c:v>
                </c:pt>
                <c:pt idx="24">
                  <c:v>6.2790519529313527E-2</c:v>
                </c:pt>
                <c:pt idx="25">
                  <c:v>6.1257422745431001E-17</c:v>
                </c:pt>
                <c:pt idx="26">
                  <c:v>-6.2790519529313402E-2</c:v>
                </c:pt>
                <c:pt idx="27">
                  <c:v>-0.12533323356430437</c:v>
                </c:pt>
                <c:pt idx="28">
                  <c:v>-0.18738131458572482</c:v>
                </c:pt>
                <c:pt idx="29">
                  <c:v>-0.24868988716485463</c:v>
                </c:pt>
                <c:pt idx="30">
                  <c:v>-0.30901699437494734</c:v>
                </c:pt>
                <c:pt idx="31">
                  <c:v>-0.36812455268467797</c:v>
                </c:pt>
                <c:pt idx="32">
                  <c:v>-0.42577929156507272</c:v>
                </c:pt>
                <c:pt idx="33">
                  <c:v>-0.48175367410171543</c:v>
                </c:pt>
                <c:pt idx="34">
                  <c:v>-0.53582679497899688</c:v>
                </c:pt>
                <c:pt idx="35">
                  <c:v>-0.58778525229247303</c:v>
                </c:pt>
                <c:pt idx="36">
                  <c:v>-0.63742398974868975</c:v>
                </c:pt>
                <c:pt idx="37">
                  <c:v>-0.68454710592868873</c:v>
                </c:pt>
                <c:pt idx="38">
                  <c:v>-0.72896862742141133</c:v>
                </c:pt>
                <c:pt idx="39">
                  <c:v>-0.77051324277578914</c:v>
                </c:pt>
                <c:pt idx="40">
                  <c:v>-0.80901699437494734</c:v>
                </c:pt>
                <c:pt idx="41">
                  <c:v>-0.84432792550201485</c:v>
                </c:pt>
                <c:pt idx="42">
                  <c:v>-0.87630668004386336</c:v>
                </c:pt>
                <c:pt idx="43">
                  <c:v>-0.90482705246601935</c:v>
                </c:pt>
                <c:pt idx="44">
                  <c:v>-0.92977648588825135</c:v>
                </c:pt>
                <c:pt idx="45">
                  <c:v>-0.95105651629515353</c:v>
                </c:pt>
                <c:pt idx="46">
                  <c:v>-0.96858316112863108</c:v>
                </c:pt>
                <c:pt idx="47">
                  <c:v>-0.98228725072868861</c:v>
                </c:pt>
                <c:pt idx="48">
                  <c:v>-0.99211470131447776</c:v>
                </c:pt>
                <c:pt idx="49">
                  <c:v>-0.99802672842827156</c:v>
                </c:pt>
                <c:pt idx="50">
                  <c:v>-1</c:v>
                </c:pt>
                <c:pt idx="51">
                  <c:v>-0.99802672842827156</c:v>
                </c:pt>
                <c:pt idx="52">
                  <c:v>-0.99211470131447788</c:v>
                </c:pt>
                <c:pt idx="53">
                  <c:v>-0.98228725072868861</c:v>
                </c:pt>
                <c:pt idx="54">
                  <c:v>-0.96858316112863108</c:v>
                </c:pt>
                <c:pt idx="55">
                  <c:v>-0.95105651629515353</c:v>
                </c:pt>
                <c:pt idx="56">
                  <c:v>-0.92977648588825124</c:v>
                </c:pt>
                <c:pt idx="57">
                  <c:v>-0.90482705246601969</c:v>
                </c:pt>
                <c:pt idx="58">
                  <c:v>-0.87630668004386369</c:v>
                </c:pt>
                <c:pt idx="59">
                  <c:v>-0.84432792550201519</c:v>
                </c:pt>
                <c:pt idx="60">
                  <c:v>-0.80901699437494756</c:v>
                </c:pt>
                <c:pt idx="61">
                  <c:v>-0.77051324277578925</c:v>
                </c:pt>
                <c:pt idx="62">
                  <c:v>-0.72896862742141155</c:v>
                </c:pt>
                <c:pt idx="63">
                  <c:v>-0.68454710592868895</c:v>
                </c:pt>
                <c:pt idx="64">
                  <c:v>-0.63742398974868952</c:v>
                </c:pt>
                <c:pt idx="65">
                  <c:v>-0.58778525229247325</c:v>
                </c:pt>
                <c:pt idx="66">
                  <c:v>-0.53582679497899632</c:v>
                </c:pt>
                <c:pt idx="67">
                  <c:v>-0.48175367410171527</c:v>
                </c:pt>
                <c:pt idx="68">
                  <c:v>-0.42577929156507216</c:v>
                </c:pt>
                <c:pt idx="69">
                  <c:v>-0.36812455268467859</c:v>
                </c:pt>
                <c:pt idx="70">
                  <c:v>-0.30901699437494756</c:v>
                </c:pt>
                <c:pt idx="71">
                  <c:v>-0.24868988716485529</c:v>
                </c:pt>
                <c:pt idx="72">
                  <c:v>-0.18738131458572463</c:v>
                </c:pt>
                <c:pt idx="73">
                  <c:v>-0.12533323356430459</c:v>
                </c:pt>
                <c:pt idx="74">
                  <c:v>-6.2790519529313207E-2</c:v>
                </c:pt>
                <c:pt idx="75">
                  <c:v>-1.83772268236293E-16</c:v>
                </c:pt>
                <c:pt idx="76">
                  <c:v>6.2790519529312833E-2</c:v>
                </c:pt>
                <c:pt idx="77">
                  <c:v>0.12533323356430423</c:v>
                </c:pt>
                <c:pt idx="78">
                  <c:v>0.18738131458572427</c:v>
                </c:pt>
                <c:pt idx="79">
                  <c:v>0.24868988716485493</c:v>
                </c:pt>
                <c:pt idx="80">
                  <c:v>0.30901699437494723</c:v>
                </c:pt>
                <c:pt idx="81">
                  <c:v>0.36812455268467825</c:v>
                </c:pt>
                <c:pt idx="82">
                  <c:v>0.42577929156507183</c:v>
                </c:pt>
                <c:pt idx="83">
                  <c:v>0.48175367410171493</c:v>
                </c:pt>
                <c:pt idx="84">
                  <c:v>0.53582679497899599</c:v>
                </c:pt>
                <c:pt idx="85">
                  <c:v>0.58778525229247292</c:v>
                </c:pt>
                <c:pt idx="86">
                  <c:v>0.6374239897486893</c:v>
                </c:pt>
                <c:pt idx="87">
                  <c:v>0.68454710592868862</c:v>
                </c:pt>
                <c:pt idx="88">
                  <c:v>0.72896862742141122</c:v>
                </c:pt>
                <c:pt idx="89">
                  <c:v>0.77051324277578936</c:v>
                </c:pt>
                <c:pt idx="90">
                  <c:v>0.80901699437494734</c:v>
                </c:pt>
                <c:pt idx="91">
                  <c:v>0.8443279255020153</c:v>
                </c:pt>
                <c:pt idx="92">
                  <c:v>0.87630668004386358</c:v>
                </c:pt>
                <c:pt idx="93">
                  <c:v>0.90482705246601969</c:v>
                </c:pt>
                <c:pt idx="94">
                  <c:v>0.92977648588825113</c:v>
                </c:pt>
                <c:pt idx="95">
                  <c:v>0.95105651629515353</c:v>
                </c:pt>
                <c:pt idx="96">
                  <c:v>0.96858316112863097</c:v>
                </c:pt>
                <c:pt idx="97">
                  <c:v>0.98228725072868872</c:v>
                </c:pt>
                <c:pt idx="98">
                  <c:v>0.99211470131447776</c:v>
                </c:pt>
                <c:pt idx="99">
                  <c:v>0.99802672842827156</c:v>
                </c:pt>
                <c:pt idx="100">
                  <c:v>1</c:v>
                </c:pt>
                <c:pt idx="101">
                  <c:v>-3.4000000000000004</c:v>
                </c:pt>
                <c:pt idx="102">
                  <c:v>-3.4019732715717286</c:v>
                </c:pt>
                <c:pt idx="103">
                  <c:v>-3.4078852986855224</c:v>
                </c:pt>
                <c:pt idx="104">
                  <c:v>-3.4177127492713115</c:v>
                </c:pt>
                <c:pt idx="105">
                  <c:v>-3.4314168388713693</c:v>
                </c:pt>
                <c:pt idx="106">
                  <c:v>-3.4489434837048467</c:v>
                </c:pt>
                <c:pt idx="107">
                  <c:v>-3.470223514111749</c:v>
                </c:pt>
                <c:pt idx="108">
                  <c:v>-3.4951729475339808</c:v>
                </c:pt>
                <c:pt idx="109">
                  <c:v>-3.5236933199561369</c:v>
                </c:pt>
                <c:pt idx="110">
                  <c:v>-3.5556720744979851</c:v>
                </c:pt>
                <c:pt idx="111">
                  <c:v>-3.5909830056250529</c:v>
                </c:pt>
                <c:pt idx="112">
                  <c:v>-3.6294867572242113</c:v>
                </c:pt>
                <c:pt idx="113">
                  <c:v>-3.6710313725785886</c:v>
                </c:pt>
                <c:pt idx="114">
                  <c:v>-3.7154528940713116</c:v>
                </c:pt>
                <c:pt idx="115">
                  <c:v>-3.7625760102513106</c:v>
                </c:pt>
                <c:pt idx="116">
                  <c:v>-3.812214747707527</c:v>
                </c:pt>
                <c:pt idx="117">
                  <c:v>-3.8641732050210038</c:v>
                </c:pt>
                <c:pt idx="118">
                  <c:v>-3.9182463258982851</c:v>
                </c:pt>
                <c:pt idx="119">
                  <c:v>-3.9742207084349275</c:v>
                </c:pt>
                <c:pt idx="120">
                  <c:v>-4.031875447315322</c:v>
                </c:pt>
                <c:pt idx="121">
                  <c:v>-4.0909830056250529</c:v>
                </c:pt>
                <c:pt idx="122">
                  <c:v>-4.1513101128351453</c:v>
                </c:pt>
                <c:pt idx="123">
                  <c:v>-4.2126186854142755</c:v>
                </c:pt>
                <c:pt idx="124">
                  <c:v>-4.2746667664356961</c:v>
                </c:pt>
                <c:pt idx="125">
                  <c:v>-4.3372094804706869</c:v>
                </c:pt>
                <c:pt idx="126">
                  <c:v>-4.4000000000000004</c:v>
                </c:pt>
                <c:pt idx="127">
                  <c:v>-4.4627905195293138</c:v>
                </c:pt>
                <c:pt idx="128">
                  <c:v>-4.5253332335643046</c:v>
                </c:pt>
                <c:pt idx="129">
                  <c:v>-4.5873813145857252</c:v>
                </c:pt>
                <c:pt idx="130">
                  <c:v>-4.6486898871648545</c:v>
                </c:pt>
                <c:pt idx="131">
                  <c:v>-4.7090169943749478</c:v>
                </c:pt>
                <c:pt idx="132">
                  <c:v>-4.7681245526846787</c:v>
                </c:pt>
                <c:pt idx="133">
                  <c:v>-4.8257792915650732</c:v>
                </c:pt>
                <c:pt idx="134">
                  <c:v>-4.8817536741017156</c:v>
                </c:pt>
                <c:pt idx="135">
                  <c:v>-4.9358267949789969</c:v>
                </c:pt>
                <c:pt idx="136">
                  <c:v>-4.9877852522924737</c:v>
                </c:pt>
                <c:pt idx="137">
                  <c:v>-5.0374239897486905</c:v>
                </c:pt>
                <c:pt idx="138">
                  <c:v>-5.0845471059286886</c:v>
                </c:pt>
                <c:pt idx="139">
                  <c:v>-5.1289686274214112</c:v>
                </c:pt>
                <c:pt idx="140">
                  <c:v>-5.1705132427757894</c:v>
                </c:pt>
                <c:pt idx="141">
                  <c:v>-5.2090169943749478</c:v>
                </c:pt>
                <c:pt idx="142">
                  <c:v>-5.2443279255020148</c:v>
                </c:pt>
                <c:pt idx="143">
                  <c:v>-5.2763066800438638</c:v>
                </c:pt>
                <c:pt idx="144">
                  <c:v>-5.3048270524660195</c:v>
                </c:pt>
                <c:pt idx="145">
                  <c:v>-5.3297764858882513</c:v>
                </c:pt>
                <c:pt idx="146">
                  <c:v>-5.351056516295154</c:v>
                </c:pt>
                <c:pt idx="147">
                  <c:v>-5.3685831611286314</c:v>
                </c:pt>
                <c:pt idx="148">
                  <c:v>-5.3822872507286892</c:v>
                </c:pt>
                <c:pt idx="149">
                  <c:v>-5.3921147013144779</c:v>
                </c:pt>
                <c:pt idx="150">
                  <c:v>-5.3980267284282721</c:v>
                </c:pt>
                <c:pt idx="151">
                  <c:v>-5.4</c:v>
                </c:pt>
                <c:pt idx="152">
                  <c:v>-5.3980267284282721</c:v>
                </c:pt>
                <c:pt idx="153">
                  <c:v>-5.3921147013144779</c:v>
                </c:pt>
                <c:pt idx="154">
                  <c:v>-5.3822872507286892</c:v>
                </c:pt>
                <c:pt idx="155">
                  <c:v>-5.3685831611286314</c:v>
                </c:pt>
                <c:pt idx="156">
                  <c:v>-5.351056516295154</c:v>
                </c:pt>
                <c:pt idx="157">
                  <c:v>-5.3297764858882513</c:v>
                </c:pt>
                <c:pt idx="158">
                  <c:v>-5.3048270524660204</c:v>
                </c:pt>
                <c:pt idx="159">
                  <c:v>-5.2763066800438638</c:v>
                </c:pt>
                <c:pt idx="160">
                  <c:v>-5.2443279255020157</c:v>
                </c:pt>
                <c:pt idx="161">
                  <c:v>-5.2090169943749478</c:v>
                </c:pt>
                <c:pt idx="162">
                  <c:v>-5.1705132427757894</c:v>
                </c:pt>
                <c:pt idx="163">
                  <c:v>-5.1289686274214121</c:v>
                </c:pt>
                <c:pt idx="164">
                  <c:v>-5.0845471059286895</c:v>
                </c:pt>
                <c:pt idx="165">
                  <c:v>-5.0374239897486897</c:v>
                </c:pt>
                <c:pt idx="166">
                  <c:v>-4.9877852522924737</c:v>
                </c:pt>
                <c:pt idx="167">
                  <c:v>-4.9358267949789969</c:v>
                </c:pt>
                <c:pt idx="168">
                  <c:v>-4.8817536741017156</c:v>
                </c:pt>
                <c:pt idx="169">
                  <c:v>-4.8257792915650723</c:v>
                </c:pt>
                <c:pt idx="170">
                  <c:v>-4.7681245526846787</c:v>
                </c:pt>
                <c:pt idx="171">
                  <c:v>-4.7090169943749478</c:v>
                </c:pt>
                <c:pt idx="172">
                  <c:v>-4.6486898871648554</c:v>
                </c:pt>
                <c:pt idx="173">
                  <c:v>-4.5873813145857252</c:v>
                </c:pt>
                <c:pt idx="174">
                  <c:v>-4.5253332335643046</c:v>
                </c:pt>
                <c:pt idx="175">
                  <c:v>-4.4627905195293138</c:v>
                </c:pt>
                <c:pt idx="176">
                  <c:v>-4.4000000000000004</c:v>
                </c:pt>
                <c:pt idx="177">
                  <c:v>-4.3372094804706878</c:v>
                </c:pt>
                <c:pt idx="178">
                  <c:v>-4.2746667664356961</c:v>
                </c:pt>
                <c:pt idx="179">
                  <c:v>-4.2126186854142764</c:v>
                </c:pt>
                <c:pt idx="180">
                  <c:v>-4.1513101128351453</c:v>
                </c:pt>
                <c:pt idx="181">
                  <c:v>-4.0909830056250529</c:v>
                </c:pt>
                <c:pt idx="182">
                  <c:v>-4.031875447315322</c:v>
                </c:pt>
                <c:pt idx="183">
                  <c:v>-3.9742207084349284</c:v>
                </c:pt>
                <c:pt idx="184">
                  <c:v>-3.9182463258982856</c:v>
                </c:pt>
                <c:pt idx="185">
                  <c:v>-3.8641732050210043</c:v>
                </c:pt>
                <c:pt idx="186">
                  <c:v>-3.8122147477075274</c:v>
                </c:pt>
                <c:pt idx="187">
                  <c:v>-3.7625760102513111</c:v>
                </c:pt>
                <c:pt idx="188">
                  <c:v>-3.7154528940713116</c:v>
                </c:pt>
                <c:pt idx="189">
                  <c:v>-3.671031372578589</c:v>
                </c:pt>
                <c:pt idx="190">
                  <c:v>-3.6294867572242109</c:v>
                </c:pt>
                <c:pt idx="191">
                  <c:v>-3.5909830056250529</c:v>
                </c:pt>
                <c:pt idx="192">
                  <c:v>-3.5556720744979851</c:v>
                </c:pt>
                <c:pt idx="193">
                  <c:v>-3.5236933199561369</c:v>
                </c:pt>
                <c:pt idx="194">
                  <c:v>-3.4951729475339808</c:v>
                </c:pt>
                <c:pt idx="195">
                  <c:v>-3.4702235141117495</c:v>
                </c:pt>
                <c:pt idx="196">
                  <c:v>-3.4489434837048467</c:v>
                </c:pt>
                <c:pt idx="197">
                  <c:v>-3.4314168388713693</c:v>
                </c:pt>
                <c:pt idx="198">
                  <c:v>-3.4177127492713115</c:v>
                </c:pt>
                <c:pt idx="199">
                  <c:v>-3.4078852986855228</c:v>
                </c:pt>
                <c:pt idx="200">
                  <c:v>-3.4019732715717286</c:v>
                </c:pt>
                <c:pt idx="201">
                  <c:v>-3.4000000000000004</c:v>
                </c:pt>
                <c:pt idx="202">
                  <c:v>5.4</c:v>
                </c:pt>
                <c:pt idx="203">
                  <c:v>5.3980267284282721</c:v>
                </c:pt>
                <c:pt idx="204">
                  <c:v>5.3921147013144779</c:v>
                </c:pt>
                <c:pt idx="205">
                  <c:v>5.3822872507286892</c:v>
                </c:pt>
                <c:pt idx="206">
                  <c:v>5.3685831611286314</c:v>
                </c:pt>
                <c:pt idx="207">
                  <c:v>5.351056516295154</c:v>
                </c:pt>
                <c:pt idx="208">
                  <c:v>5.3297764858882521</c:v>
                </c:pt>
                <c:pt idx="209">
                  <c:v>5.3048270524660195</c:v>
                </c:pt>
                <c:pt idx="210">
                  <c:v>5.2763066800438638</c:v>
                </c:pt>
                <c:pt idx="211">
                  <c:v>5.2443279255020157</c:v>
                </c:pt>
                <c:pt idx="212">
                  <c:v>5.2090169943749478</c:v>
                </c:pt>
                <c:pt idx="213">
                  <c:v>5.1705132427757894</c:v>
                </c:pt>
                <c:pt idx="214">
                  <c:v>5.1289686274214121</c:v>
                </c:pt>
                <c:pt idx="215">
                  <c:v>5.0845471059286886</c:v>
                </c:pt>
                <c:pt idx="216">
                  <c:v>5.0374239897486897</c:v>
                </c:pt>
                <c:pt idx="217">
                  <c:v>4.9877852522924737</c:v>
                </c:pt>
                <c:pt idx="218">
                  <c:v>4.9358267949789969</c:v>
                </c:pt>
                <c:pt idx="219">
                  <c:v>4.8817536741017156</c:v>
                </c:pt>
                <c:pt idx="220">
                  <c:v>4.8257792915650732</c:v>
                </c:pt>
                <c:pt idx="221">
                  <c:v>4.7681245526846787</c:v>
                </c:pt>
                <c:pt idx="222">
                  <c:v>4.7090169943749478</c:v>
                </c:pt>
                <c:pt idx="223">
                  <c:v>4.6486898871648554</c:v>
                </c:pt>
                <c:pt idx="224">
                  <c:v>4.5873813145857252</c:v>
                </c:pt>
                <c:pt idx="225">
                  <c:v>4.5253332335643046</c:v>
                </c:pt>
                <c:pt idx="226">
                  <c:v>4.4627905195293138</c:v>
                </c:pt>
                <c:pt idx="227">
                  <c:v>4.4000000000000004</c:v>
                </c:pt>
                <c:pt idx="228">
                  <c:v>4.3372094804706869</c:v>
                </c:pt>
                <c:pt idx="229">
                  <c:v>4.2746667664356961</c:v>
                </c:pt>
                <c:pt idx="230">
                  <c:v>4.2126186854142755</c:v>
                </c:pt>
                <c:pt idx="231">
                  <c:v>4.1513101128351462</c:v>
                </c:pt>
                <c:pt idx="232">
                  <c:v>4.0909830056250529</c:v>
                </c:pt>
                <c:pt idx="233">
                  <c:v>4.031875447315322</c:v>
                </c:pt>
                <c:pt idx="234">
                  <c:v>3.9742207084349275</c:v>
                </c:pt>
                <c:pt idx="235">
                  <c:v>3.9182463258982851</c:v>
                </c:pt>
                <c:pt idx="236">
                  <c:v>3.8641732050210034</c:v>
                </c:pt>
                <c:pt idx="237">
                  <c:v>3.8122147477075274</c:v>
                </c:pt>
                <c:pt idx="238">
                  <c:v>3.7625760102513106</c:v>
                </c:pt>
                <c:pt idx="239">
                  <c:v>3.7154528940713116</c:v>
                </c:pt>
                <c:pt idx="240">
                  <c:v>3.671031372578589</c:v>
                </c:pt>
                <c:pt idx="241">
                  <c:v>3.6294867572242113</c:v>
                </c:pt>
                <c:pt idx="242">
                  <c:v>3.5909830056250529</c:v>
                </c:pt>
                <c:pt idx="243">
                  <c:v>3.5556720744979855</c:v>
                </c:pt>
                <c:pt idx="244">
                  <c:v>3.5236933199561369</c:v>
                </c:pt>
                <c:pt idx="245">
                  <c:v>3.4951729475339812</c:v>
                </c:pt>
                <c:pt idx="246">
                  <c:v>3.470223514111749</c:v>
                </c:pt>
                <c:pt idx="247">
                  <c:v>3.4489434837048467</c:v>
                </c:pt>
                <c:pt idx="248">
                  <c:v>3.4314168388713693</c:v>
                </c:pt>
                <c:pt idx="249">
                  <c:v>3.4177127492713115</c:v>
                </c:pt>
                <c:pt idx="250">
                  <c:v>3.4078852986855228</c:v>
                </c:pt>
                <c:pt idx="251">
                  <c:v>3.4019732715717286</c:v>
                </c:pt>
                <c:pt idx="252">
                  <c:v>3.4000000000000004</c:v>
                </c:pt>
                <c:pt idx="253">
                  <c:v>3.4019732715717286</c:v>
                </c:pt>
                <c:pt idx="254">
                  <c:v>3.4078852986855224</c:v>
                </c:pt>
                <c:pt idx="255">
                  <c:v>3.4177127492713115</c:v>
                </c:pt>
                <c:pt idx="256">
                  <c:v>3.4314168388713693</c:v>
                </c:pt>
                <c:pt idx="257">
                  <c:v>3.4489434837048467</c:v>
                </c:pt>
                <c:pt idx="258">
                  <c:v>3.470223514111749</c:v>
                </c:pt>
                <c:pt idx="259">
                  <c:v>3.4951729475339808</c:v>
                </c:pt>
                <c:pt idx="260">
                  <c:v>3.5236933199561369</c:v>
                </c:pt>
                <c:pt idx="261">
                  <c:v>3.5556720744979851</c:v>
                </c:pt>
                <c:pt idx="262">
                  <c:v>3.5909830056250529</c:v>
                </c:pt>
                <c:pt idx="263">
                  <c:v>3.6294867572242113</c:v>
                </c:pt>
                <c:pt idx="264">
                  <c:v>3.6710313725785886</c:v>
                </c:pt>
                <c:pt idx="265">
                  <c:v>3.7154528940713112</c:v>
                </c:pt>
                <c:pt idx="266">
                  <c:v>3.7625760102513111</c:v>
                </c:pt>
                <c:pt idx="267">
                  <c:v>3.812214747707527</c:v>
                </c:pt>
                <c:pt idx="268">
                  <c:v>3.8641732050210038</c:v>
                </c:pt>
                <c:pt idx="269">
                  <c:v>3.9182463258982851</c:v>
                </c:pt>
                <c:pt idx="270">
                  <c:v>3.9742207084349284</c:v>
                </c:pt>
                <c:pt idx="271">
                  <c:v>4.031875447315322</c:v>
                </c:pt>
                <c:pt idx="272">
                  <c:v>4.0909830056250529</c:v>
                </c:pt>
                <c:pt idx="273">
                  <c:v>4.1513101128351453</c:v>
                </c:pt>
                <c:pt idx="274">
                  <c:v>4.2126186854142755</c:v>
                </c:pt>
                <c:pt idx="275">
                  <c:v>4.2746667664356961</c:v>
                </c:pt>
                <c:pt idx="276">
                  <c:v>4.3372094804706869</c:v>
                </c:pt>
                <c:pt idx="277">
                  <c:v>4.4000000000000004</c:v>
                </c:pt>
                <c:pt idx="278">
                  <c:v>4.4627905195293129</c:v>
                </c:pt>
                <c:pt idx="279">
                  <c:v>4.5253332335643046</c:v>
                </c:pt>
                <c:pt idx="280">
                  <c:v>4.5873813145857243</c:v>
                </c:pt>
                <c:pt idx="281">
                  <c:v>4.6486898871648554</c:v>
                </c:pt>
                <c:pt idx="282">
                  <c:v>4.7090169943749478</c:v>
                </c:pt>
                <c:pt idx="283">
                  <c:v>4.7681245526846787</c:v>
                </c:pt>
                <c:pt idx="284">
                  <c:v>4.8257792915650723</c:v>
                </c:pt>
                <c:pt idx="285">
                  <c:v>4.8817536741017156</c:v>
                </c:pt>
                <c:pt idx="286">
                  <c:v>4.935826794978996</c:v>
                </c:pt>
                <c:pt idx="287">
                  <c:v>4.9877852522924737</c:v>
                </c:pt>
                <c:pt idx="288">
                  <c:v>5.0374239897486897</c:v>
                </c:pt>
                <c:pt idx="289">
                  <c:v>5.0845471059286886</c:v>
                </c:pt>
                <c:pt idx="290">
                  <c:v>5.1289686274214112</c:v>
                </c:pt>
                <c:pt idx="291">
                  <c:v>5.1705132427757894</c:v>
                </c:pt>
                <c:pt idx="292">
                  <c:v>5.2090169943749478</c:v>
                </c:pt>
                <c:pt idx="293">
                  <c:v>5.2443279255020157</c:v>
                </c:pt>
                <c:pt idx="294">
                  <c:v>5.2763066800438638</c:v>
                </c:pt>
                <c:pt idx="295">
                  <c:v>5.3048270524660204</c:v>
                </c:pt>
                <c:pt idx="296">
                  <c:v>5.3297764858882513</c:v>
                </c:pt>
                <c:pt idx="297">
                  <c:v>5.351056516295154</c:v>
                </c:pt>
                <c:pt idx="298">
                  <c:v>5.3685831611286314</c:v>
                </c:pt>
                <c:pt idx="299">
                  <c:v>5.3822872507286892</c:v>
                </c:pt>
                <c:pt idx="300">
                  <c:v>5.3921147013144779</c:v>
                </c:pt>
                <c:pt idx="301">
                  <c:v>5.3980267284282721</c:v>
                </c:pt>
                <c:pt idx="302">
                  <c:v>5.4</c:v>
                </c:pt>
                <c:pt idx="304">
                  <c:v>-0.55470019622522881</c:v>
                </c:pt>
                <c:pt idx="305">
                  <c:v>-3.845299803774771</c:v>
                </c:pt>
                <c:pt idx="307">
                  <c:v>-0.70710678118654768</c:v>
                </c:pt>
                <c:pt idx="308">
                  <c:v>-3.6928932188134529</c:v>
                </c:pt>
                <c:pt idx="310">
                  <c:v>-0.89442719099991608</c:v>
                </c:pt>
                <c:pt idx="311">
                  <c:v>-3.5055728090000846</c:v>
                </c:pt>
                <c:pt idx="313">
                  <c:v>-1</c:v>
                </c:pt>
                <c:pt idx="314">
                  <c:v>-3.4000000000000004</c:v>
                </c:pt>
                <c:pt idx="316">
                  <c:v>-0.89442719099991597</c:v>
                </c:pt>
                <c:pt idx="317">
                  <c:v>-3.5055728090000846</c:v>
                </c:pt>
                <c:pt idx="319">
                  <c:v>-0.70710678118654746</c:v>
                </c:pt>
                <c:pt idx="320">
                  <c:v>-3.6928932188134529</c:v>
                </c:pt>
                <c:pt idx="322">
                  <c:v>-0.55470019622522893</c:v>
                </c:pt>
                <c:pt idx="323">
                  <c:v>-3.845299803774771</c:v>
                </c:pt>
                <c:pt idx="325">
                  <c:v>0.55470019622522915</c:v>
                </c:pt>
                <c:pt idx="326">
                  <c:v>3.8452998037747714</c:v>
                </c:pt>
                <c:pt idx="328">
                  <c:v>0.70710678118654757</c:v>
                </c:pt>
                <c:pt idx="329">
                  <c:v>3.6928932188134529</c:v>
                </c:pt>
                <c:pt idx="331">
                  <c:v>0.89442719099991586</c:v>
                </c:pt>
                <c:pt idx="332">
                  <c:v>3.5055728090000846</c:v>
                </c:pt>
                <c:pt idx="334">
                  <c:v>1</c:v>
                </c:pt>
                <c:pt idx="335">
                  <c:v>3.4000000000000004</c:v>
                </c:pt>
                <c:pt idx="337">
                  <c:v>#N/A</c:v>
                </c:pt>
                <c:pt idx="338">
                  <c:v>#N/A</c:v>
                </c:pt>
                <c:pt idx="340">
                  <c:v>#N/A</c:v>
                </c:pt>
                <c:pt idx="341">
                  <c:v>#N/A</c:v>
                </c:pt>
                <c:pt idx="343">
                  <c:v>#N/A</c:v>
                </c:pt>
                <c:pt idx="344">
                  <c:v>#N/A</c:v>
                </c:pt>
                <c:pt idx="346">
                  <c:v>-2.1999999999999997</c:v>
                </c:pt>
                <c:pt idx="347">
                  <c:v>-2.2000000000000002</c:v>
                </c:pt>
                <c:pt idx="348">
                  <c:v>-2.2000000000000002</c:v>
                </c:pt>
                <c:pt idx="349">
                  <c:v>-2.2000000000000002</c:v>
                </c:pt>
                <c:pt idx="350">
                  <c:v>-2.2000000000000002</c:v>
                </c:pt>
                <c:pt idx="351">
                  <c:v>-2.2000000000000002</c:v>
                </c:pt>
                <c:pt idx="352">
                  <c:v>-2.2000000000000002</c:v>
                </c:pt>
                <c:pt idx="353">
                  <c:v>2.2000000000000002</c:v>
                </c:pt>
                <c:pt idx="354">
                  <c:v>2.2000000000000002</c:v>
                </c:pt>
                <c:pt idx="355">
                  <c:v>2.2000000000000002</c:v>
                </c:pt>
                <c:pt idx="356">
                  <c:v>2.2000000000000002</c:v>
                </c:pt>
                <c:pt idx="357">
                  <c:v>2.2000000000000002</c:v>
                </c:pt>
                <c:pt idx="358">
                  <c:v>2.2000000000000002</c:v>
                </c:pt>
                <c:pt idx="359">
                  <c:v>2.2000000000000002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-4.4000000000000004</c:v>
                </c:pt>
                <c:pt idx="368">
                  <c:v>4.4000000000000004</c:v>
                </c:pt>
                <c:pt idx="369">
                  <c:v>-4.4000000000000004</c:v>
                </c:pt>
                <c:pt idx="370">
                  <c:v>4.4000000000000004</c:v>
                </c:pt>
              </c:numCache>
            </c:numRef>
          </c:xVal>
          <c:yVal>
            <c:numRef>
              <c:f>Model!$M$2:$M$372</c:f>
              <c:numCache>
                <c:formatCode>General</c:formatCode>
                <c:ptCount val="371"/>
                <c:pt idx="304">
                  <c:v>-0.83205029433784394</c:v>
                </c:pt>
                <c:pt idx="305">
                  <c:v>-5.7679497056621569</c:v>
                </c:pt>
                <c:pt idx="307">
                  <c:v>-2.9071067811865476</c:v>
                </c:pt>
                <c:pt idx="308">
                  <c:v>-5.8928932188134535</c:v>
                </c:pt>
                <c:pt idx="310">
                  <c:v>-4.8472135954999578</c:v>
                </c:pt>
                <c:pt idx="311">
                  <c:v>-6.1527864045000422</c:v>
                </c:pt>
                <c:pt idx="313">
                  <c:v>-6.6000000000000005</c:v>
                </c:pt>
                <c:pt idx="314">
                  <c:v>-6.6000000000000005</c:v>
                </c:pt>
                <c:pt idx="316">
                  <c:v>-8.3527864045000424</c:v>
                </c:pt>
                <c:pt idx="317">
                  <c:v>-7.0472135954999588</c:v>
                </c:pt>
                <c:pt idx="319">
                  <c:v>-10.292893218813452</c:v>
                </c:pt>
                <c:pt idx="320">
                  <c:v>-7.3071067811865476</c:v>
                </c:pt>
                <c:pt idx="322">
                  <c:v>-12.367949705662157</c:v>
                </c:pt>
                <c:pt idx="323">
                  <c:v>-7.4320502943378441</c:v>
                </c:pt>
                <c:pt idx="325">
                  <c:v>-0.83205029433784372</c:v>
                </c:pt>
                <c:pt idx="326">
                  <c:v>-5.7679497056621569</c:v>
                </c:pt>
                <c:pt idx="328">
                  <c:v>-2.9071067811865476</c:v>
                </c:pt>
                <c:pt idx="329">
                  <c:v>-5.8928932188134526</c:v>
                </c:pt>
                <c:pt idx="331">
                  <c:v>-4.8472135954999587</c:v>
                </c:pt>
                <c:pt idx="332">
                  <c:v>-6.1527864045000431</c:v>
                </c:pt>
                <c:pt idx="334">
                  <c:v>-6.6000000000000005</c:v>
                </c:pt>
                <c:pt idx="335">
                  <c:v>-6.6000000000000005</c:v>
                </c:pt>
                <c:pt idx="337">
                  <c:v>#N/A</c:v>
                </c:pt>
                <c:pt idx="338">
                  <c:v>#N/A</c:v>
                </c:pt>
                <c:pt idx="340">
                  <c:v>#N/A</c:v>
                </c:pt>
                <c:pt idx="341">
                  <c:v>#N/A</c:v>
                </c:pt>
                <c:pt idx="343">
                  <c:v>#N/A</c:v>
                </c:pt>
                <c:pt idx="3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20-4E64-BFFA-A90294058748}"/>
            </c:ext>
          </c:extLst>
        </c:ser>
        <c:ser>
          <c:idx val="0"/>
          <c:order val="1"/>
          <c:tx>
            <c:strRef>
              <c:f>Model!$D$1</c:f>
              <c:strCache>
                <c:ptCount val="1"/>
                <c:pt idx="0">
                  <c:v>Gc</c:v>
                </c:pt>
              </c:strCache>
            </c:strRef>
          </c:tx>
          <c:spPr>
            <a:ln>
              <a:solidFill>
                <a:srgbClr val="7030A0"/>
              </a:solidFill>
            </a:ln>
            <a:effectLst>
              <a:outerShdw blurRad="50800" dist="127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Model!$C$2:$C$372</c:f>
              <c:numCache>
                <c:formatCode>General</c:formatCode>
                <c:ptCount val="371"/>
                <c:pt idx="0">
                  <c:v>1</c:v>
                </c:pt>
                <c:pt idx="1">
                  <c:v>0.99802672842827156</c:v>
                </c:pt>
                <c:pt idx="2">
                  <c:v>0.99211470131447788</c:v>
                </c:pt>
                <c:pt idx="3">
                  <c:v>0.98228725072868872</c:v>
                </c:pt>
                <c:pt idx="4">
                  <c:v>0.96858316112863108</c:v>
                </c:pt>
                <c:pt idx="5">
                  <c:v>0.95105651629515353</c:v>
                </c:pt>
                <c:pt idx="6">
                  <c:v>0.92977648588825146</c:v>
                </c:pt>
                <c:pt idx="7">
                  <c:v>0.90482705246601947</c:v>
                </c:pt>
                <c:pt idx="8">
                  <c:v>0.87630668004386358</c:v>
                </c:pt>
                <c:pt idx="9">
                  <c:v>0.84432792550201508</c:v>
                </c:pt>
                <c:pt idx="10">
                  <c:v>0.80901699437494745</c:v>
                </c:pt>
                <c:pt idx="11">
                  <c:v>0.77051324277578925</c:v>
                </c:pt>
                <c:pt idx="12">
                  <c:v>0.72896862742141155</c:v>
                </c:pt>
                <c:pt idx="13">
                  <c:v>0.68454710592868862</c:v>
                </c:pt>
                <c:pt idx="14">
                  <c:v>0.63742398974868963</c:v>
                </c:pt>
                <c:pt idx="15">
                  <c:v>0.58778525229247314</c:v>
                </c:pt>
                <c:pt idx="16">
                  <c:v>0.53582679497899655</c:v>
                </c:pt>
                <c:pt idx="17">
                  <c:v>0.48175367410171516</c:v>
                </c:pt>
                <c:pt idx="18">
                  <c:v>0.42577929156507266</c:v>
                </c:pt>
                <c:pt idx="19">
                  <c:v>0.36812455268467809</c:v>
                </c:pt>
                <c:pt idx="20">
                  <c:v>0.30901699437494745</c:v>
                </c:pt>
                <c:pt idx="21">
                  <c:v>0.24868988716485496</c:v>
                </c:pt>
                <c:pt idx="22">
                  <c:v>0.18738131458572474</c:v>
                </c:pt>
                <c:pt idx="23">
                  <c:v>0.12533323356430426</c:v>
                </c:pt>
                <c:pt idx="24">
                  <c:v>6.2790519529313527E-2</c:v>
                </c:pt>
                <c:pt idx="25">
                  <c:v>6.1257422745431001E-17</c:v>
                </c:pt>
                <c:pt idx="26">
                  <c:v>-6.2790519529313402E-2</c:v>
                </c:pt>
                <c:pt idx="27">
                  <c:v>-0.12533323356430437</c:v>
                </c:pt>
                <c:pt idx="28">
                  <c:v>-0.18738131458572482</c:v>
                </c:pt>
                <c:pt idx="29">
                  <c:v>-0.24868988716485463</c:v>
                </c:pt>
                <c:pt idx="30">
                  <c:v>-0.30901699437494734</c:v>
                </c:pt>
                <c:pt idx="31">
                  <c:v>-0.36812455268467797</c:v>
                </c:pt>
                <c:pt idx="32">
                  <c:v>-0.42577929156507272</c:v>
                </c:pt>
                <c:pt idx="33">
                  <c:v>-0.48175367410171543</c:v>
                </c:pt>
                <c:pt idx="34">
                  <c:v>-0.53582679497899688</c:v>
                </c:pt>
                <c:pt idx="35">
                  <c:v>-0.58778525229247303</c:v>
                </c:pt>
                <c:pt idx="36">
                  <c:v>-0.63742398974868975</c:v>
                </c:pt>
                <c:pt idx="37">
                  <c:v>-0.68454710592868873</c:v>
                </c:pt>
                <c:pt idx="38">
                  <c:v>-0.72896862742141133</c:v>
                </c:pt>
                <c:pt idx="39">
                  <c:v>-0.77051324277578914</c:v>
                </c:pt>
                <c:pt idx="40">
                  <c:v>-0.80901699437494734</c:v>
                </c:pt>
                <c:pt idx="41">
                  <c:v>-0.84432792550201485</c:v>
                </c:pt>
                <c:pt idx="42">
                  <c:v>-0.87630668004386336</c:v>
                </c:pt>
                <c:pt idx="43">
                  <c:v>-0.90482705246601935</c:v>
                </c:pt>
                <c:pt idx="44">
                  <c:v>-0.92977648588825135</c:v>
                </c:pt>
                <c:pt idx="45">
                  <c:v>-0.95105651629515353</c:v>
                </c:pt>
                <c:pt idx="46">
                  <c:v>-0.96858316112863108</c:v>
                </c:pt>
                <c:pt idx="47">
                  <c:v>-0.98228725072868861</c:v>
                </c:pt>
                <c:pt idx="48">
                  <c:v>-0.99211470131447776</c:v>
                </c:pt>
                <c:pt idx="49">
                  <c:v>-0.99802672842827156</c:v>
                </c:pt>
                <c:pt idx="50">
                  <c:v>-1</c:v>
                </c:pt>
                <c:pt idx="51">
                  <c:v>-0.99802672842827156</c:v>
                </c:pt>
                <c:pt idx="52">
                  <c:v>-0.99211470131447788</c:v>
                </c:pt>
                <c:pt idx="53">
                  <c:v>-0.98228725072868861</c:v>
                </c:pt>
                <c:pt idx="54">
                  <c:v>-0.96858316112863108</c:v>
                </c:pt>
                <c:pt idx="55">
                  <c:v>-0.95105651629515353</c:v>
                </c:pt>
                <c:pt idx="56">
                  <c:v>-0.92977648588825124</c:v>
                </c:pt>
                <c:pt idx="57">
                  <c:v>-0.90482705246601969</c:v>
                </c:pt>
                <c:pt idx="58">
                  <c:v>-0.87630668004386369</c:v>
                </c:pt>
                <c:pt idx="59">
                  <c:v>-0.84432792550201519</c:v>
                </c:pt>
                <c:pt idx="60">
                  <c:v>-0.80901699437494756</c:v>
                </c:pt>
                <c:pt idx="61">
                  <c:v>-0.77051324277578925</c:v>
                </c:pt>
                <c:pt idx="62">
                  <c:v>-0.72896862742141155</c:v>
                </c:pt>
                <c:pt idx="63">
                  <c:v>-0.68454710592868895</c:v>
                </c:pt>
                <c:pt idx="64">
                  <c:v>-0.63742398974868952</c:v>
                </c:pt>
                <c:pt idx="65">
                  <c:v>-0.58778525229247325</c:v>
                </c:pt>
                <c:pt idx="66">
                  <c:v>-0.53582679497899632</c:v>
                </c:pt>
                <c:pt idx="67">
                  <c:v>-0.48175367410171527</c:v>
                </c:pt>
                <c:pt idx="68">
                  <c:v>-0.42577929156507216</c:v>
                </c:pt>
                <c:pt idx="69">
                  <c:v>-0.36812455268467859</c:v>
                </c:pt>
                <c:pt idx="70">
                  <c:v>-0.30901699437494756</c:v>
                </c:pt>
                <c:pt idx="71">
                  <c:v>-0.24868988716485529</c:v>
                </c:pt>
                <c:pt idx="72">
                  <c:v>-0.18738131458572463</c:v>
                </c:pt>
                <c:pt idx="73">
                  <c:v>-0.12533323356430459</c:v>
                </c:pt>
                <c:pt idx="74">
                  <c:v>-6.2790519529313207E-2</c:v>
                </c:pt>
                <c:pt idx="75">
                  <c:v>-1.83772268236293E-16</c:v>
                </c:pt>
                <c:pt idx="76">
                  <c:v>6.2790519529312833E-2</c:v>
                </c:pt>
                <c:pt idx="77">
                  <c:v>0.12533323356430423</c:v>
                </c:pt>
                <c:pt idx="78">
                  <c:v>0.18738131458572427</c:v>
                </c:pt>
                <c:pt idx="79">
                  <c:v>0.24868988716485493</c:v>
                </c:pt>
                <c:pt idx="80">
                  <c:v>0.30901699437494723</c:v>
                </c:pt>
                <c:pt idx="81">
                  <c:v>0.36812455268467825</c:v>
                </c:pt>
                <c:pt idx="82">
                  <c:v>0.42577929156507183</c:v>
                </c:pt>
                <c:pt idx="83">
                  <c:v>0.48175367410171493</c:v>
                </c:pt>
                <c:pt idx="84">
                  <c:v>0.53582679497899599</c:v>
                </c:pt>
                <c:pt idx="85">
                  <c:v>0.58778525229247292</c:v>
                </c:pt>
                <c:pt idx="86">
                  <c:v>0.6374239897486893</c:v>
                </c:pt>
                <c:pt idx="87">
                  <c:v>0.68454710592868862</c:v>
                </c:pt>
                <c:pt idx="88">
                  <c:v>0.72896862742141122</c:v>
                </c:pt>
                <c:pt idx="89">
                  <c:v>0.77051324277578936</c:v>
                </c:pt>
                <c:pt idx="90">
                  <c:v>0.80901699437494734</c:v>
                </c:pt>
                <c:pt idx="91">
                  <c:v>0.8443279255020153</c:v>
                </c:pt>
                <c:pt idx="92">
                  <c:v>0.87630668004386358</c:v>
                </c:pt>
                <c:pt idx="93">
                  <c:v>0.90482705246601969</c:v>
                </c:pt>
                <c:pt idx="94">
                  <c:v>0.92977648588825113</c:v>
                </c:pt>
                <c:pt idx="95">
                  <c:v>0.95105651629515353</c:v>
                </c:pt>
                <c:pt idx="96">
                  <c:v>0.96858316112863097</c:v>
                </c:pt>
                <c:pt idx="97">
                  <c:v>0.98228725072868872</c:v>
                </c:pt>
                <c:pt idx="98">
                  <c:v>0.99211470131447776</c:v>
                </c:pt>
                <c:pt idx="99">
                  <c:v>0.99802672842827156</c:v>
                </c:pt>
                <c:pt idx="100">
                  <c:v>1</c:v>
                </c:pt>
                <c:pt idx="101">
                  <c:v>-3.4000000000000004</c:v>
                </c:pt>
                <c:pt idx="102">
                  <c:v>-3.4019732715717286</c:v>
                </c:pt>
                <c:pt idx="103">
                  <c:v>-3.4078852986855224</c:v>
                </c:pt>
                <c:pt idx="104">
                  <c:v>-3.4177127492713115</c:v>
                </c:pt>
                <c:pt idx="105">
                  <c:v>-3.4314168388713693</c:v>
                </c:pt>
                <c:pt idx="106">
                  <c:v>-3.4489434837048467</c:v>
                </c:pt>
                <c:pt idx="107">
                  <c:v>-3.470223514111749</c:v>
                </c:pt>
                <c:pt idx="108">
                  <c:v>-3.4951729475339808</c:v>
                </c:pt>
                <c:pt idx="109">
                  <c:v>-3.5236933199561369</c:v>
                </c:pt>
                <c:pt idx="110">
                  <c:v>-3.5556720744979851</c:v>
                </c:pt>
                <c:pt idx="111">
                  <c:v>-3.5909830056250529</c:v>
                </c:pt>
                <c:pt idx="112">
                  <c:v>-3.6294867572242113</c:v>
                </c:pt>
                <c:pt idx="113">
                  <c:v>-3.6710313725785886</c:v>
                </c:pt>
                <c:pt idx="114">
                  <c:v>-3.7154528940713116</c:v>
                </c:pt>
                <c:pt idx="115">
                  <c:v>-3.7625760102513106</c:v>
                </c:pt>
                <c:pt idx="116">
                  <c:v>-3.812214747707527</c:v>
                </c:pt>
                <c:pt idx="117">
                  <c:v>-3.8641732050210038</c:v>
                </c:pt>
                <c:pt idx="118">
                  <c:v>-3.9182463258982851</c:v>
                </c:pt>
                <c:pt idx="119">
                  <c:v>-3.9742207084349275</c:v>
                </c:pt>
                <c:pt idx="120">
                  <c:v>-4.031875447315322</c:v>
                </c:pt>
                <c:pt idx="121">
                  <c:v>-4.0909830056250529</c:v>
                </c:pt>
                <c:pt idx="122">
                  <c:v>-4.1513101128351453</c:v>
                </c:pt>
                <c:pt idx="123">
                  <c:v>-4.2126186854142755</c:v>
                </c:pt>
                <c:pt idx="124">
                  <c:v>-4.2746667664356961</c:v>
                </c:pt>
                <c:pt idx="125">
                  <c:v>-4.3372094804706869</c:v>
                </c:pt>
                <c:pt idx="126">
                  <c:v>-4.4000000000000004</c:v>
                </c:pt>
                <c:pt idx="127">
                  <c:v>-4.4627905195293138</c:v>
                </c:pt>
                <c:pt idx="128">
                  <c:v>-4.5253332335643046</c:v>
                </c:pt>
                <c:pt idx="129">
                  <c:v>-4.5873813145857252</c:v>
                </c:pt>
                <c:pt idx="130">
                  <c:v>-4.6486898871648545</c:v>
                </c:pt>
                <c:pt idx="131">
                  <c:v>-4.7090169943749478</c:v>
                </c:pt>
                <c:pt idx="132">
                  <c:v>-4.7681245526846787</c:v>
                </c:pt>
                <c:pt idx="133">
                  <c:v>-4.8257792915650732</c:v>
                </c:pt>
                <c:pt idx="134">
                  <c:v>-4.8817536741017156</c:v>
                </c:pt>
                <c:pt idx="135">
                  <c:v>-4.9358267949789969</c:v>
                </c:pt>
                <c:pt idx="136">
                  <c:v>-4.9877852522924737</c:v>
                </c:pt>
                <c:pt idx="137">
                  <c:v>-5.0374239897486905</c:v>
                </c:pt>
                <c:pt idx="138">
                  <c:v>-5.0845471059286886</c:v>
                </c:pt>
                <c:pt idx="139">
                  <c:v>-5.1289686274214112</c:v>
                </c:pt>
                <c:pt idx="140">
                  <c:v>-5.1705132427757894</c:v>
                </c:pt>
                <c:pt idx="141">
                  <c:v>-5.2090169943749478</c:v>
                </c:pt>
                <c:pt idx="142">
                  <c:v>-5.2443279255020148</c:v>
                </c:pt>
                <c:pt idx="143">
                  <c:v>-5.2763066800438638</c:v>
                </c:pt>
                <c:pt idx="144">
                  <c:v>-5.3048270524660195</c:v>
                </c:pt>
                <c:pt idx="145">
                  <c:v>-5.3297764858882513</c:v>
                </c:pt>
                <c:pt idx="146">
                  <c:v>-5.351056516295154</c:v>
                </c:pt>
                <c:pt idx="147">
                  <c:v>-5.3685831611286314</c:v>
                </c:pt>
                <c:pt idx="148">
                  <c:v>-5.3822872507286892</c:v>
                </c:pt>
                <c:pt idx="149">
                  <c:v>-5.3921147013144779</c:v>
                </c:pt>
                <c:pt idx="150">
                  <c:v>-5.3980267284282721</c:v>
                </c:pt>
                <c:pt idx="151">
                  <c:v>-5.4</c:v>
                </c:pt>
                <c:pt idx="152">
                  <c:v>-5.3980267284282721</c:v>
                </c:pt>
                <c:pt idx="153">
                  <c:v>-5.3921147013144779</c:v>
                </c:pt>
                <c:pt idx="154">
                  <c:v>-5.3822872507286892</c:v>
                </c:pt>
                <c:pt idx="155">
                  <c:v>-5.3685831611286314</c:v>
                </c:pt>
                <c:pt idx="156">
                  <c:v>-5.351056516295154</c:v>
                </c:pt>
                <c:pt idx="157">
                  <c:v>-5.3297764858882513</c:v>
                </c:pt>
                <c:pt idx="158">
                  <c:v>-5.3048270524660204</c:v>
                </c:pt>
                <c:pt idx="159">
                  <c:v>-5.2763066800438638</c:v>
                </c:pt>
                <c:pt idx="160">
                  <c:v>-5.2443279255020157</c:v>
                </c:pt>
                <c:pt idx="161">
                  <c:v>-5.2090169943749478</c:v>
                </c:pt>
                <c:pt idx="162">
                  <c:v>-5.1705132427757894</c:v>
                </c:pt>
                <c:pt idx="163">
                  <c:v>-5.1289686274214121</c:v>
                </c:pt>
                <c:pt idx="164">
                  <c:v>-5.0845471059286895</c:v>
                </c:pt>
                <c:pt idx="165">
                  <c:v>-5.0374239897486897</c:v>
                </c:pt>
                <c:pt idx="166">
                  <c:v>-4.9877852522924737</c:v>
                </c:pt>
                <c:pt idx="167">
                  <c:v>-4.9358267949789969</c:v>
                </c:pt>
                <c:pt idx="168">
                  <c:v>-4.8817536741017156</c:v>
                </c:pt>
                <c:pt idx="169">
                  <c:v>-4.8257792915650723</c:v>
                </c:pt>
                <c:pt idx="170">
                  <c:v>-4.7681245526846787</c:v>
                </c:pt>
                <c:pt idx="171">
                  <c:v>-4.7090169943749478</c:v>
                </c:pt>
                <c:pt idx="172">
                  <c:v>-4.6486898871648554</c:v>
                </c:pt>
                <c:pt idx="173">
                  <c:v>-4.5873813145857252</c:v>
                </c:pt>
                <c:pt idx="174">
                  <c:v>-4.5253332335643046</c:v>
                </c:pt>
                <c:pt idx="175">
                  <c:v>-4.4627905195293138</c:v>
                </c:pt>
                <c:pt idx="176">
                  <c:v>-4.4000000000000004</c:v>
                </c:pt>
                <c:pt idx="177">
                  <c:v>-4.3372094804706878</c:v>
                </c:pt>
                <c:pt idx="178">
                  <c:v>-4.2746667664356961</c:v>
                </c:pt>
                <c:pt idx="179">
                  <c:v>-4.2126186854142764</c:v>
                </c:pt>
                <c:pt idx="180">
                  <c:v>-4.1513101128351453</c:v>
                </c:pt>
                <c:pt idx="181">
                  <c:v>-4.0909830056250529</c:v>
                </c:pt>
                <c:pt idx="182">
                  <c:v>-4.031875447315322</c:v>
                </c:pt>
                <c:pt idx="183">
                  <c:v>-3.9742207084349284</c:v>
                </c:pt>
                <c:pt idx="184">
                  <c:v>-3.9182463258982856</c:v>
                </c:pt>
                <c:pt idx="185">
                  <c:v>-3.8641732050210043</c:v>
                </c:pt>
                <c:pt idx="186">
                  <c:v>-3.8122147477075274</c:v>
                </c:pt>
                <c:pt idx="187">
                  <c:v>-3.7625760102513111</c:v>
                </c:pt>
                <c:pt idx="188">
                  <c:v>-3.7154528940713116</c:v>
                </c:pt>
                <c:pt idx="189">
                  <c:v>-3.671031372578589</c:v>
                </c:pt>
                <c:pt idx="190">
                  <c:v>-3.6294867572242109</c:v>
                </c:pt>
                <c:pt idx="191">
                  <c:v>-3.5909830056250529</c:v>
                </c:pt>
                <c:pt idx="192">
                  <c:v>-3.5556720744979851</c:v>
                </c:pt>
                <c:pt idx="193">
                  <c:v>-3.5236933199561369</c:v>
                </c:pt>
                <c:pt idx="194">
                  <c:v>-3.4951729475339808</c:v>
                </c:pt>
                <c:pt idx="195">
                  <c:v>-3.4702235141117495</c:v>
                </c:pt>
                <c:pt idx="196">
                  <c:v>-3.4489434837048467</c:v>
                </c:pt>
                <c:pt idx="197">
                  <c:v>-3.4314168388713693</c:v>
                </c:pt>
                <c:pt idx="198">
                  <c:v>-3.4177127492713115</c:v>
                </c:pt>
                <c:pt idx="199">
                  <c:v>-3.4078852986855228</c:v>
                </c:pt>
                <c:pt idx="200">
                  <c:v>-3.4019732715717286</c:v>
                </c:pt>
                <c:pt idx="201">
                  <c:v>-3.4000000000000004</c:v>
                </c:pt>
                <c:pt idx="202">
                  <c:v>5.4</c:v>
                </c:pt>
                <c:pt idx="203">
                  <c:v>5.3980267284282721</c:v>
                </c:pt>
                <c:pt idx="204">
                  <c:v>5.3921147013144779</c:v>
                </c:pt>
                <c:pt idx="205">
                  <c:v>5.3822872507286892</c:v>
                </c:pt>
                <c:pt idx="206">
                  <c:v>5.3685831611286314</c:v>
                </c:pt>
                <c:pt idx="207">
                  <c:v>5.351056516295154</c:v>
                </c:pt>
                <c:pt idx="208">
                  <c:v>5.3297764858882521</c:v>
                </c:pt>
                <c:pt idx="209">
                  <c:v>5.3048270524660195</c:v>
                </c:pt>
                <c:pt idx="210">
                  <c:v>5.2763066800438638</c:v>
                </c:pt>
                <c:pt idx="211">
                  <c:v>5.2443279255020157</c:v>
                </c:pt>
                <c:pt idx="212">
                  <c:v>5.2090169943749478</c:v>
                </c:pt>
                <c:pt idx="213">
                  <c:v>5.1705132427757894</c:v>
                </c:pt>
                <c:pt idx="214">
                  <c:v>5.1289686274214121</c:v>
                </c:pt>
                <c:pt idx="215">
                  <c:v>5.0845471059286886</c:v>
                </c:pt>
                <c:pt idx="216">
                  <c:v>5.0374239897486897</c:v>
                </c:pt>
                <c:pt idx="217">
                  <c:v>4.9877852522924737</c:v>
                </c:pt>
                <c:pt idx="218">
                  <c:v>4.9358267949789969</c:v>
                </c:pt>
                <c:pt idx="219">
                  <c:v>4.8817536741017156</c:v>
                </c:pt>
                <c:pt idx="220">
                  <c:v>4.8257792915650732</c:v>
                </c:pt>
                <c:pt idx="221">
                  <c:v>4.7681245526846787</c:v>
                </c:pt>
                <c:pt idx="222">
                  <c:v>4.7090169943749478</c:v>
                </c:pt>
                <c:pt idx="223">
                  <c:v>4.6486898871648554</c:v>
                </c:pt>
                <c:pt idx="224">
                  <c:v>4.5873813145857252</c:v>
                </c:pt>
                <c:pt idx="225">
                  <c:v>4.5253332335643046</c:v>
                </c:pt>
                <c:pt idx="226">
                  <c:v>4.4627905195293138</c:v>
                </c:pt>
                <c:pt idx="227">
                  <c:v>4.4000000000000004</c:v>
                </c:pt>
                <c:pt idx="228">
                  <c:v>4.3372094804706869</c:v>
                </c:pt>
                <c:pt idx="229">
                  <c:v>4.2746667664356961</c:v>
                </c:pt>
                <c:pt idx="230">
                  <c:v>4.2126186854142755</c:v>
                </c:pt>
                <c:pt idx="231">
                  <c:v>4.1513101128351462</c:v>
                </c:pt>
                <c:pt idx="232">
                  <c:v>4.0909830056250529</c:v>
                </c:pt>
                <c:pt idx="233">
                  <c:v>4.031875447315322</c:v>
                </c:pt>
                <c:pt idx="234">
                  <c:v>3.9742207084349275</c:v>
                </c:pt>
                <c:pt idx="235">
                  <c:v>3.9182463258982851</c:v>
                </c:pt>
                <c:pt idx="236">
                  <c:v>3.8641732050210034</c:v>
                </c:pt>
                <c:pt idx="237">
                  <c:v>3.8122147477075274</c:v>
                </c:pt>
                <c:pt idx="238">
                  <c:v>3.7625760102513106</c:v>
                </c:pt>
                <c:pt idx="239">
                  <c:v>3.7154528940713116</c:v>
                </c:pt>
                <c:pt idx="240">
                  <c:v>3.671031372578589</c:v>
                </c:pt>
                <c:pt idx="241">
                  <c:v>3.6294867572242113</c:v>
                </c:pt>
                <c:pt idx="242">
                  <c:v>3.5909830056250529</c:v>
                </c:pt>
                <c:pt idx="243">
                  <c:v>3.5556720744979855</c:v>
                </c:pt>
                <c:pt idx="244">
                  <c:v>3.5236933199561369</c:v>
                </c:pt>
                <c:pt idx="245">
                  <c:v>3.4951729475339812</c:v>
                </c:pt>
                <c:pt idx="246">
                  <c:v>3.470223514111749</c:v>
                </c:pt>
                <c:pt idx="247">
                  <c:v>3.4489434837048467</c:v>
                </c:pt>
                <c:pt idx="248">
                  <c:v>3.4314168388713693</c:v>
                </c:pt>
                <c:pt idx="249">
                  <c:v>3.4177127492713115</c:v>
                </c:pt>
                <c:pt idx="250">
                  <c:v>3.4078852986855228</c:v>
                </c:pt>
                <c:pt idx="251">
                  <c:v>3.4019732715717286</c:v>
                </c:pt>
                <c:pt idx="252">
                  <c:v>3.4000000000000004</c:v>
                </c:pt>
                <c:pt idx="253">
                  <c:v>3.4019732715717286</c:v>
                </c:pt>
                <c:pt idx="254">
                  <c:v>3.4078852986855224</c:v>
                </c:pt>
                <c:pt idx="255">
                  <c:v>3.4177127492713115</c:v>
                </c:pt>
                <c:pt idx="256">
                  <c:v>3.4314168388713693</c:v>
                </c:pt>
                <c:pt idx="257">
                  <c:v>3.4489434837048467</c:v>
                </c:pt>
                <c:pt idx="258">
                  <c:v>3.470223514111749</c:v>
                </c:pt>
                <c:pt idx="259">
                  <c:v>3.4951729475339808</c:v>
                </c:pt>
                <c:pt idx="260">
                  <c:v>3.5236933199561369</c:v>
                </c:pt>
                <c:pt idx="261">
                  <c:v>3.5556720744979851</c:v>
                </c:pt>
                <c:pt idx="262">
                  <c:v>3.5909830056250529</c:v>
                </c:pt>
                <c:pt idx="263">
                  <c:v>3.6294867572242113</c:v>
                </c:pt>
                <c:pt idx="264">
                  <c:v>3.6710313725785886</c:v>
                </c:pt>
                <c:pt idx="265">
                  <c:v>3.7154528940713112</c:v>
                </c:pt>
                <c:pt idx="266">
                  <c:v>3.7625760102513111</c:v>
                </c:pt>
                <c:pt idx="267">
                  <c:v>3.812214747707527</c:v>
                </c:pt>
                <c:pt idx="268">
                  <c:v>3.8641732050210038</c:v>
                </c:pt>
                <c:pt idx="269">
                  <c:v>3.9182463258982851</c:v>
                </c:pt>
                <c:pt idx="270">
                  <c:v>3.9742207084349284</c:v>
                </c:pt>
                <c:pt idx="271">
                  <c:v>4.031875447315322</c:v>
                </c:pt>
                <c:pt idx="272">
                  <c:v>4.0909830056250529</c:v>
                </c:pt>
                <c:pt idx="273">
                  <c:v>4.1513101128351453</c:v>
                </c:pt>
                <c:pt idx="274">
                  <c:v>4.2126186854142755</c:v>
                </c:pt>
                <c:pt idx="275">
                  <c:v>4.2746667664356961</c:v>
                </c:pt>
                <c:pt idx="276">
                  <c:v>4.3372094804706869</c:v>
                </c:pt>
                <c:pt idx="277">
                  <c:v>4.4000000000000004</c:v>
                </c:pt>
                <c:pt idx="278">
                  <c:v>4.4627905195293129</c:v>
                </c:pt>
                <c:pt idx="279">
                  <c:v>4.5253332335643046</c:v>
                </c:pt>
                <c:pt idx="280">
                  <c:v>4.5873813145857243</c:v>
                </c:pt>
                <c:pt idx="281">
                  <c:v>4.6486898871648554</c:v>
                </c:pt>
                <c:pt idx="282">
                  <c:v>4.7090169943749478</c:v>
                </c:pt>
                <c:pt idx="283">
                  <c:v>4.7681245526846787</c:v>
                </c:pt>
                <c:pt idx="284">
                  <c:v>4.8257792915650723</c:v>
                </c:pt>
                <c:pt idx="285">
                  <c:v>4.8817536741017156</c:v>
                </c:pt>
                <c:pt idx="286">
                  <c:v>4.935826794978996</c:v>
                </c:pt>
                <c:pt idx="287">
                  <c:v>4.9877852522924737</c:v>
                </c:pt>
                <c:pt idx="288">
                  <c:v>5.0374239897486897</c:v>
                </c:pt>
                <c:pt idx="289">
                  <c:v>5.0845471059286886</c:v>
                </c:pt>
                <c:pt idx="290">
                  <c:v>5.1289686274214112</c:v>
                </c:pt>
                <c:pt idx="291">
                  <c:v>5.1705132427757894</c:v>
                </c:pt>
                <c:pt idx="292">
                  <c:v>5.2090169943749478</c:v>
                </c:pt>
                <c:pt idx="293">
                  <c:v>5.2443279255020157</c:v>
                </c:pt>
                <c:pt idx="294">
                  <c:v>5.2763066800438638</c:v>
                </c:pt>
                <c:pt idx="295">
                  <c:v>5.3048270524660204</c:v>
                </c:pt>
                <c:pt idx="296">
                  <c:v>5.3297764858882513</c:v>
                </c:pt>
                <c:pt idx="297">
                  <c:v>5.351056516295154</c:v>
                </c:pt>
                <c:pt idx="298">
                  <c:v>5.3685831611286314</c:v>
                </c:pt>
                <c:pt idx="299">
                  <c:v>5.3822872507286892</c:v>
                </c:pt>
                <c:pt idx="300">
                  <c:v>5.3921147013144779</c:v>
                </c:pt>
                <c:pt idx="301">
                  <c:v>5.3980267284282721</c:v>
                </c:pt>
                <c:pt idx="302">
                  <c:v>5.4</c:v>
                </c:pt>
                <c:pt idx="304">
                  <c:v>-0.55470019622522881</c:v>
                </c:pt>
                <c:pt idx="305">
                  <c:v>-3.845299803774771</c:v>
                </c:pt>
                <c:pt idx="307">
                  <c:v>-0.70710678118654768</c:v>
                </c:pt>
                <c:pt idx="308">
                  <c:v>-3.6928932188134529</c:v>
                </c:pt>
                <c:pt idx="310">
                  <c:v>-0.89442719099991608</c:v>
                </c:pt>
                <c:pt idx="311">
                  <c:v>-3.5055728090000846</c:v>
                </c:pt>
                <c:pt idx="313">
                  <c:v>-1</c:v>
                </c:pt>
                <c:pt idx="314">
                  <c:v>-3.4000000000000004</c:v>
                </c:pt>
                <c:pt idx="316">
                  <c:v>-0.89442719099991597</c:v>
                </c:pt>
                <c:pt idx="317">
                  <c:v>-3.5055728090000846</c:v>
                </c:pt>
                <c:pt idx="319">
                  <c:v>-0.70710678118654746</c:v>
                </c:pt>
                <c:pt idx="320">
                  <c:v>-3.6928932188134529</c:v>
                </c:pt>
                <c:pt idx="322">
                  <c:v>-0.55470019622522893</c:v>
                </c:pt>
                <c:pt idx="323">
                  <c:v>-3.845299803774771</c:v>
                </c:pt>
                <c:pt idx="325">
                  <c:v>0.55470019622522915</c:v>
                </c:pt>
                <c:pt idx="326">
                  <c:v>3.8452998037747714</c:v>
                </c:pt>
                <c:pt idx="328">
                  <c:v>0.70710678118654757</c:v>
                </c:pt>
                <c:pt idx="329">
                  <c:v>3.6928932188134529</c:v>
                </c:pt>
                <c:pt idx="331">
                  <c:v>0.89442719099991586</c:v>
                </c:pt>
                <c:pt idx="332">
                  <c:v>3.5055728090000846</c:v>
                </c:pt>
                <c:pt idx="334">
                  <c:v>1</c:v>
                </c:pt>
                <c:pt idx="335">
                  <c:v>3.4000000000000004</c:v>
                </c:pt>
                <c:pt idx="337">
                  <c:v>#N/A</c:v>
                </c:pt>
                <c:pt idx="338">
                  <c:v>#N/A</c:v>
                </c:pt>
                <c:pt idx="340">
                  <c:v>#N/A</c:v>
                </c:pt>
                <c:pt idx="341">
                  <c:v>#N/A</c:v>
                </c:pt>
                <c:pt idx="343">
                  <c:v>#N/A</c:v>
                </c:pt>
                <c:pt idx="344">
                  <c:v>#N/A</c:v>
                </c:pt>
                <c:pt idx="346">
                  <c:v>-2.1999999999999997</c:v>
                </c:pt>
                <c:pt idx="347">
                  <c:v>-2.2000000000000002</c:v>
                </c:pt>
                <c:pt idx="348">
                  <c:v>-2.2000000000000002</c:v>
                </c:pt>
                <c:pt idx="349">
                  <c:v>-2.2000000000000002</c:v>
                </c:pt>
                <c:pt idx="350">
                  <c:v>-2.2000000000000002</c:v>
                </c:pt>
                <c:pt idx="351">
                  <c:v>-2.2000000000000002</c:v>
                </c:pt>
                <c:pt idx="352">
                  <c:v>-2.2000000000000002</c:v>
                </c:pt>
                <c:pt idx="353">
                  <c:v>2.2000000000000002</c:v>
                </c:pt>
                <c:pt idx="354">
                  <c:v>2.2000000000000002</c:v>
                </c:pt>
                <c:pt idx="355">
                  <c:v>2.2000000000000002</c:v>
                </c:pt>
                <c:pt idx="356">
                  <c:v>2.2000000000000002</c:v>
                </c:pt>
                <c:pt idx="357">
                  <c:v>2.2000000000000002</c:v>
                </c:pt>
                <c:pt idx="358">
                  <c:v>2.2000000000000002</c:v>
                </c:pt>
                <c:pt idx="359">
                  <c:v>2.2000000000000002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-4.4000000000000004</c:v>
                </c:pt>
                <c:pt idx="368">
                  <c:v>4.4000000000000004</c:v>
                </c:pt>
                <c:pt idx="369">
                  <c:v>-4.4000000000000004</c:v>
                </c:pt>
                <c:pt idx="370">
                  <c:v>4.4000000000000004</c:v>
                </c:pt>
              </c:numCache>
            </c:numRef>
          </c:xVal>
          <c:yVal>
            <c:numRef>
              <c:f>Model!$D$2:$D$372</c:f>
              <c:numCache>
                <c:formatCode>General</c:formatCode>
                <c:ptCount val="371"/>
                <c:pt idx="0">
                  <c:v>0</c:v>
                </c:pt>
                <c:pt idx="1">
                  <c:v>6.2790519529313374E-2</c:v>
                </c:pt>
                <c:pt idx="2">
                  <c:v>0.12533323356430426</c:v>
                </c:pt>
                <c:pt idx="3">
                  <c:v>0.1873813145857246</c:v>
                </c:pt>
                <c:pt idx="4">
                  <c:v>0.24868988716485479</c:v>
                </c:pt>
                <c:pt idx="5">
                  <c:v>0.3090169943749474</c:v>
                </c:pt>
                <c:pt idx="6">
                  <c:v>0.36812455268467792</c:v>
                </c:pt>
                <c:pt idx="7">
                  <c:v>0.42577929156507272</c:v>
                </c:pt>
                <c:pt idx="8">
                  <c:v>0.48175367410171532</c:v>
                </c:pt>
                <c:pt idx="9">
                  <c:v>0.53582679497899666</c:v>
                </c:pt>
                <c:pt idx="10">
                  <c:v>0.58778525229247314</c:v>
                </c:pt>
                <c:pt idx="11">
                  <c:v>0.63742398974868963</c:v>
                </c:pt>
                <c:pt idx="12">
                  <c:v>0.68454710592868862</c:v>
                </c:pt>
                <c:pt idx="13">
                  <c:v>0.72896862742141155</c:v>
                </c:pt>
                <c:pt idx="14">
                  <c:v>0.77051324277578925</c:v>
                </c:pt>
                <c:pt idx="15">
                  <c:v>0.80901699437494745</c:v>
                </c:pt>
                <c:pt idx="16">
                  <c:v>0.84432792550201508</c:v>
                </c:pt>
                <c:pt idx="17">
                  <c:v>0.87630668004386369</c:v>
                </c:pt>
                <c:pt idx="18">
                  <c:v>0.90482705246601958</c:v>
                </c:pt>
                <c:pt idx="19">
                  <c:v>0.92977648588825135</c:v>
                </c:pt>
                <c:pt idx="20">
                  <c:v>0.95105651629515353</c:v>
                </c:pt>
                <c:pt idx="21">
                  <c:v>0.96858316112863108</c:v>
                </c:pt>
                <c:pt idx="22">
                  <c:v>0.98228725072868861</c:v>
                </c:pt>
                <c:pt idx="23">
                  <c:v>0.99211470131447788</c:v>
                </c:pt>
                <c:pt idx="24">
                  <c:v>0.99802672842827156</c:v>
                </c:pt>
                <c:pt idx="25">
                  <c:v>1</c:v>
                </c:pt>
                <c:pt idx="26">
                  <c:v>0.99802672842827156</c:v>
                </c:pt>
                <c:pt idx="27">
                  <c:v>0.99211470131447776</c:v>
                </c:pt>
                <c:pt idx="28">
                  <c:v>0.98228725072868861</c:v>
                </c:pt>
                <c:pt idx="29">
                  <c:v>0.96858316112863119</c:v>
                </c:pt>
                <c:pt idx="30">
                  <c:v>0.95105651629515364</c:v>
                </c:pt>
                <c:pt idx="31">
                  <c:v>0.92977648588825135</c:v>
                </c:pt>
                <c:pt idx="32">
                  <c:v>0.90482705246601947</c:v>
                </c:pt>
                <c:pt idx="33">
                  <c:v>0.87630668004386347</c:v>
                </c:pt>
                <c:pt idx="34">
                  <c:v>0.84432792550201496</c:v>
                </c:pt>
                <c:pt idx="35">
                  <c:v>0.80901699437494745</c:v>
                </c:pt>
                <c:pt idx="36">
                  <c:v>0.77051324277578925</c:v>
                </c:pt>
                <c:pt idx="37">
                  <c:v>0.72896862742141144</c:v>
                </c:pt>
                <c:pt idx="38">
                  <c:v>0.68454710592868884</c:v>
                </c:pt>
                <c:pt idx="39">
                  <c:v>0.63742398974868986</c:v>
                </c:pt>
                <c:pt idx="40">
                  <c:v>0.58778525229247325</c:v>
                </c:pt>
                <c:pt idx="41">
                  <c:v>0.53582679497899699</c:v>
                </c:pt>
                <c:pt idx="42">
                  <c:v>0.4817536741017156</c:v>
                </c:pt>
                <c:pt idx="43">
                  <c:v>0.42577929156507288</c:v>
                </c:pt>
                <c:pt idx="44">
                  <c:v>0.36812455268467814</c:v>
                </c:pt>
                <c:pt idx="45">
                  <c:v>0.30901699437494751</c:v>
                </c:pt>
                <c:pt idx="46">
                  <c:v>0.24868988716485482</c:v>
                </c:pt>
                <c:pt idx="47">
                  <c:v>0.18738131458572502</c:v>
                </c:pt>
                <c:pt idx="48">
                  <c:v>0.12533323356430454</c:v>
                </c:pt>
                <c:pt idx="49">
                  <c:v>6.2790519529313582E-2</c:v>
                </c:pt>
                <c:pt idx="50">
                  <c:v>1.22514845490862E-16</c:v>
                </c:pt>
                <c:pt idx="51">
                  <c:v>-6.2790519529313346E-2</c:v>
                </c:pt>
                <c:pt idx="52">
                  <c:v>-0.12533323356430429</c:v>
                </c:pt>
                <c:pt idx="53">
                  <c:v>-0.18738131458572477</c:v>
                </c:pt>
                <c:pt idx="54">
                  <c:v>-0.24868988716485502</c:v>
                </c:pt>
                <c:pt idx="55">
                  <c:v>-0.30901699437494773</c:v>
                </c:pt>
                <c:pt idx="56">
                  <c:v>-0.36812455268467831</c:v>
                </c:pt>
                <c:pt idx="57">
                  <c:v>-0.42577929156507227</c:v>
                </c:pt>
                <c:pt idx="58">
                  <c:v>-0.48175367410171499</c:v>
                </c:pt>
                <c:pt idx="59">
                  <c:v>-0.53582679497899643</c:v>
                </c:pt>
                <c:pt idx="60">
                  <c:v>-0.58778525229247303</c:v>
                </c:pt>
                <c:pt idx="61">
                  <c:v>-0.63742398974868963</c:v>
                </c:pt>
                <c:pt idx="62">
                  <c:v>-0.68454710592868873</c:v>
                </c:pt>
                <c:pt idx="63">
                  <c:v>-0.72896862742141133</c:v>
                </c:pt>
                <c:pt idx="64">
                  <c:v>-0.77051324277578936</c:v>
                </c:pt>
                <c:pt idx="65">
                  <c:v>-0.80901699437494734</c:v>
                </c:pt>
                <c:pt idx="66">
                  <c:v>-0.8443279255020153</c:v>
                </c:pt>
                <c:pt idx="67">
                  <c:v>-0.87630668004386358</c:v>
                </c:pt>
                <c:pt idx="68">
                  <c:v>-0.9048270524660198</c:v>
                </c:pt>
                <c:pt idx="69">
                  <c:v>-0.92977648588825113</c:v>
                </c:pt>
                <c:pt idx="70">
                  <c:v>-0.95105651629515353</c:v>
                </c:pt>
                <c:pt idx="71">
                  <c:v>-0.96858316112863097</c:v>
                </c:pt>
                <c:pt idx="72">
                  <c:v>-0.98228725072868872</c:v>
                </c:pt>
                <c:pt idx="73">
                  <c:v>-0.99211470131447776</c:v>
                </c:pt>
                <c:pt idx="74">
                  <c:v>-0.99802672842827156</c:v>
                </c:pt>
                <c:pt idx="75">
                  <c:v>-1</c:v>
                </c:pt>
                <c:pt idx="76">
                  <c:v>-0.99802672842827156</c:v>
                </c:pt>
                <c:pt idx="77">
                  <c:v>-0.99211470131447788</c:v>
                </c:pt>
                <c:pt idx="78">
                  <c:v>-0.98228725072868872</c:v>
                </c:pt>
                <c:pt idx="79">
                  <c:v>-0.96858316112863108</c:v>
                </c:pt>
                <c:pt idx="80">
                  <c:v>-0.95105651629515364</c:v>
                </c:pt>
                <c:pt idx="81">
                  <c:v>-0.92977648588825124</c:v>
                </c:pt>
                <c:pt idx="82">
                  <c:v>-0.90482705246601991</c:v>
                </c:pt>
                <c:pt idx="83">
                  <c:v>-0.87630668004386381</c:v>
                </c:pt>
                <c:pt idx="84">
                  <c:v>-0.84432792550201552</c:v>
                </c:pt>
                <c:pt idx="85">
                  <c:v>-0.80901699437494756</c:v>
                </c:pt>
                <c:pt idx="86">
                  <c:v>-0.77051324277578959</c:v>
                </c:pt>
                <c:pt idx="87">
                  <c:v>-0.72896862742141155</c:v>
                </c:pt>
                <c:pt idx="88">
                  <c:v>-0.68454710592868895</c:v>
                </c:pt>
                <c:pt idx="89">
                  <c:v>-0.63742398974868963</c:v>
                </c:pt>
                <c:pt idx="90">
                  <c:v>-0.58778525229247336</c:v>
                </c:pt>
                <c:pt idx="91">
                  <c:v>-0.53582679497899632</c:v>
                </c:pt>
                <c:pt idx="92">
                  <c:v>-0.48175367410171532</c:v>
                </c:pt>
                <c:pt idx="93">
                  <c:v>-0.42577929156507222</c:v>
                </c:pt>
                <c:pt idx="94">
                  <c:v>-0.3681245526846787</c:v>
                </c:pt>
                <c:pt idx="95">
                  <c:v>-0.30901699437494762</c:v>
                </c:pt>
                <c:pt idx="96">
                  <c:v>-0.24868988716485535</c:v>
                </c:pt>
                <c:pt idx="97">
                  <c:v>-0.18738131458572468</c:v>
                </c:pt>
                <c:pt idx="98">
                  <c:v>-0.12533323356430465</c:v>
                </c:pt>
                <c:pt idx="99">
                  <c:v>-6.2790519529313263E-2</c:v>
                </c:pt>
                <c:pt idx="100">
                  <c:v>-2.45029690981724E-16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20-4E64-BFFA-A90294058748}"/>
            </c:ext>
          </c:extLst>
        </c:ser>
        <c:ser>
          <c:idx val="1"/>
          <c:order val="2"/>
          <c:tx>
            <c:strRef>
              <c:f>Model!$E$1</c:f>
              <c:strCache>
                <c:ptCount val="1"/>
                <c:pt idx="0">
                  <c:v>Glr</c:v>
                </c:pt>
              </c:strCache>
            </c:strRef>
          </c:tx>
          <c:spPr>
            <a:ln>
              <a:solidFill>
                <a:srgbClr val="0070C0"/>
              </a:solidFill>
            </a:ln>
            <a:effectLst>
              <a:outerShdw blurRad="50800" dist="127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Model!$C$2:$C$372</c:f>
              <c:numCache>
                <c:formatCode>General</c:formatCode>
                <c:ptCount val="371"/>
                <c:pt idx="0">
                  <c:v>1</c:v>
                </c:pt>
                <c:pt idx="1">
                  <c:v>0.99802672842827156</c:v>
                </c:pt>
                <c:pt idx="2">
                  <c:v>0.99211470131447788</c:v>
                </c:pt>
                <c:pt idx="3">
                  <c:v>0.98228725072868872</c:v>
                </c:pt>
                <c:pt idx="4">
                  <c:v>0.96858316112863108</c:v>
                </c:pt>
                <c:pt idx="5">
                  <c:v>0.95105651629515353</c:v>
                </c:pt>
                <c:pt idx="6">
                  <c:v>0.92977648588825146</c:v>
                </c:pt>
                <c:pt idx="7">
                  <c:v>0.90482705246601947</c:v>
                </c:pt>
                <c:pt idx="8">
                  <c:v>0.87630668004386358</c:v>
                </c:pt>
                <c:pt idx="9">
                  <c:v>0.84432792550201508</c:v>
                </c:pt>
                <c:pt idx="10">
                  <c:v>0.80901699437494745</c:v>
                </c:pt>
                <c:pt idx="11">
                  <c:v>0.77051324277578925</c:v>
                </c:pt>
                <c:pt idx="12">
                  <c:v>0.72896862742141155</c:v>
                </c:pt>
                <c:pt idx="13">
                  <c:v>0.68454710592868862</c:v>
                </c:pt>
                <c:pt idx="14">
                  <c:v>0.63742398974868963</c:v>
                </c:pt>
                <c:pt idx="15">
                  <c:v>0.58778525229247314</c:v>
                </c:pt>
                <c:pt idx="16">
                  <c:v>0.53582679497899655</c:v>
                </c:pt>
                <c:pt idx="17">
                  <c:v>0.48175367410171516</c:v>
                </c:pt>
                <c:pt idx="18">
                  <c:v>0.42577929156507266</c:v>
                </c:pt>
                <c:pt idx="19">
                  <c:v>0.36812455268467809</c:v>
                </c:pt>
                <c:pt idx="20">
                  <c:v>0.30901699437494745</c:v>
                </c:pt>
                <c:pt idx="21">
                  <c:v>0.24868988716485496</c:v>
                </c:pt>
                <c:pt idx="22">
                  <c:v>0.18738131458572474</c:v>
                </c:pt>
                <c:pt idx="23">
                  <c:v>0.12533323356430426</c:v>
                </c:pt>
                <c:pt idx="24">
                  <c:v>6.2790519529313527E-2</c:v>
                </c:pt>
                <c:pt idx="25">
                  <c:v>6.1257422745431001E-17</c:v>
                </c:pt>
                <c:pt idx="26">
                  <c:v>-6.2790519529313402E-2</c:v>
                </c:pt>
                <c:pt idx="27">
                  <c:v>-0.12533323356430437</c:v>
                </c:pt>
                <c:pt idx="28">
                  <c:v>-0.18738131458572482</c:v>
                </c:pt>
                <c:pt idx="29">
                  <c:v>-0.24868988716485463</c:v>
                </c:pt>
                <c:pt idx="30">
                  <c:v>-0.30901699437494734</c:v>
                </c:pt>
                <c:pt idx="31">
                  <c:v>-0.36812455268467797</c:v>
                </c:pt>
                <c:pt idx="32">
                  <c:v>-0.42577929156507272</c:v>
                </c:pt>
                <c:pt idx="33">
                  <c:v>-0.48175367410171543</c:v>
                </c:pt>
                <c:pt idx="34">
                  <c:v>-0.53582679497899688</c:v>
                </c:pt>
                <c:pt idx="35">
                  <c:v>-0.58778525229247303</c:v>
                </c:pt>
                <c:pt idx="36">
                  <c:v>-0.63742398974868975</c:v>
                </c:pt>
                <c:pt idx="37">
                  <c:v>-0.68454710592868873</c:v>
                </c:pt>
                <c:pt idx="38">
                  <c:v>-0.72896862742141133</c:v>
                </c:pt>
                <c:pt idx="39">
                  <c:v>-0.77051324277578914</c:v>
                </c:pt>
                <c:pt idx="40">
                  <c:v>-0.80901699437494734</c:v>
                </c:pt>
                <c:pt idx="41">
                  <c:v>-0.84432792550201485</c:v>
                </c:pt>
                <c:pt idx="42">
                  <c:v>-0.87630668004386336</c:v>
                </c:pt>
                <c:pt idx="43">
                  <c:v>-0.90482705246601935</c:v>
                </c:pt>
                <c:pt idx="44">
                  <c:v>-0.92977648588825135</c:v>
                </c:pt>
                <c:pt idx="45">
                  <c:v>-0.95105651629515353</c:v>
                </c:pt>
                <c:pt idx="46">
                  <c:v>-0.96858316112863108</c:v>
                </c:pt>
                <c:pt idx="47">
                  <c:v>-0.98228725072868861</c:v>
                </c:pt>
                <c:pt idx="48">
                  <c:v>-0.99211470131447776</c:v>
                </c:pt>
                <c:pt idx="49">
                  <c:v>-0.99802672842827156</c:v>
                </c:pt>
                <c:pt idx="50">
                  <c:v>-1</c:v>
                </c:pt>
                <c:pt idx="51">
                  <c:v>-0.99802672842827156</c:v>
                </c:pt>
                <c:pt idx="52">
                  <c:v>-0.99211470131447788</c:v>
                </c:pt>
                <c:pt idx="53">
                  <c:v>-0.98228725072868861</c:v>
                </c:pt>
                <c:pt idx="54">
                  <c:v>-0.96858316112863108</c:v>
                </c:pt>
                <c:pt idx="55">
                  <c:v>-0.95105651629515353</c:v>
                </c:pt>
                <c:pt idx="56">
                  <c:v>-0.92977648588825124</c:v>
                </c:pt>
                <c:pt idx="57">
                  <c:v>-0.90482705246601969</c:v>
                </c:pt>
                <c:pt idx="58">
                  <c:v>-0.87630668004386369</c:v>
                </c:pt>
                <c:pt idx="59">
                  <c:v>-0.84432792550201519</c:v>
                </c:pt>
                <c:pt idx="60">
                  <c:v>-0.80901699437494756</c:v>
                </c:pt>
                <c:pt idx="61">
                  <c:v>-0.77051324277578925</c:v>
                </c:pt>
                <c:pt idx="62">
                  <c:v>-0.72896862742141155</c:v>
                </c:pt>
                <c:pt idx="63">
                  <c:v>-0.68454710592868895</c:v>
                </c:pt>
                <c:pt idx="64">
                  <c:v>-0.63742398974868952</c:v>
                </c:pt>
                <c:pt idx="65">
                  <c:v>-0.58778525229247325</c:v>
                </c:pt>
                <c:pt idx="66">
                  <c:v>-0.53582679497899632</c:v>
                </c:pt>
                <c:pt idx="67">
                  <c:v>-0.48175367410171527</c:v>
                </c:pt>
                <c:pt idx="68">
                  <c:v>-0.42577929156507216</c:v>
                </c:pt>
                <c:pt idx="69">
                  <c:v>-0.36812455268467859</c:v>
                </c:pt>
                <c:pt idx="70">
                  <c:v>-0.30901699437494756</c:v>
                </c:pt>
                <c:pt idx="71">
                  <c:v>-0.24868988716485529</c:v>
                </c:pt>
                <c:pt idx="72">
                  <c:v>-0.18738131458572463</c:v>
                </c:pt>
                <c:pt idx="73">
                  <c:v>-0.12533323356430459</c:v>
                </c:pt>
                <c:pt idx="74">
                  <c:v>-6.2790519529313207E-2</c:v>
                </c:pt>
                <c:pt idx="75">
                  <c:v>-1.83772268236293E-16</c:v>
                </c:pt>
                <c:pt idx="76">
                  <c:v>6.2790519529312833E-2</c:v>
                </c:pt>
                <c:pt idx="77">
                  <c:v>0.12533323356430423</c:v>
                </c:pt>
                <c:pt idx="78">
                  <c:v>0.18738131458572427</c:v>
                </c:pt>
                <c:pt idx="79">
                  <c:v>0.24868988716485493</c:v>
                </c:pt>
                <c:pt idx="80">
                  <c:v>0.30901699437494723</c:v>
                </c:pt>
                <c:pt idx="81">
                  <c:v>0.36812455268467825</c:v>
                </c:pt>
                <c:pt idx="82">
                  <c:v>0.42577929156507183</c:v>
                </c:pt>
                <c:pt idx="83">
                  <c:v>0.48175367410171493</c:v>
                </c:pt>
                <c:pt idx="84">
                  <c:v>0.53582679497899599</c:v>
                </c:pt>
                <c:pt idx="85">
                  <c:v>0.58778525229247292</c:v>
                </c:pt>
                <c:pt idx="86">
                  <c:v>0.6374239897486893</c:v>
                </c:pt>
                <c:pt idx="87">
                  <c:v>0.68454710592868862</c:v>
                </c:pt>
                <c:pt idx="88">
                  <c:v>0.72896862742141122</c:v>
                </c:pt>
                <c:pt idx="89">
                  <c:v>0.77051324277578936</c:v>
                </c:pt>
                <c:pt idx="90">
                  <c:v>0.80901699437494734</c:v>
                </c:pt>
                <c:pt idx="91">
                  <c:v>0.8443279255020153</c:v>
                </c:pt>
                <c:pt idx="92">
                  <c:v>0.87630668004386358</c:v>
                </c:pt>
                <c:pt idx="93">
                  <c:v>0.90482705246601969</c:v>
                </c:pt>
                <c:pt idx="94">
                  <c:v>0.92977648588825113</c:v>
                </c:pt>
                <c:pt idx="95">
                  <c:v>0.95105651629515353</c:v>
                </c:pt>
                <c:pt idx="96">
                  <c:v>0.96858316112863097</c:v>
                </c:pt>
                <c:pt idx="97">
                  <c:v>0.98228725072868872</c:v>
                </c:pt>
                <c:pt idx="98">
                  <c:v>0.99211470131447776</c:v>
                </c:pt>
                <c:pt idx="99">
                  <c:v>0.99802672842827156</c:v>
                </c:pt>
                <c:pt idx="100">
                  <c:v>1</c:v>
                </c:pt>
                <c:pt idx="101">
                  <c:v>-3.4000000000000004</c:v>
                </c:pt>
                <c:pt idx="102">
                  <c:v>-3.4019732715717286</c:v>
                </c:pt>
                <c:pt idx="103">
                  <c:v>-3.4078852986855224</c:v>
                </c:pt>
                <c:pt idx="104">
                  <c:v>-3.4177127492713115</c:v>
                </c:pt>
                <c:pt idx="105">
                  <c:v>-3.4314168388713693</c:v>
                </c:pt>
                <c:pt idx="106">
                  <c:v>-3.4489434837048467</c:v>
                </c:pt>
                <c:pt idx="107">
                  <c:v>-3.470223514111749</c:v>
                </c:pt>
                <c:pt idx="108">
                  <c:v>-3.4951729475339808</c:v>
                </c:pt>
                <c:pt idx="109">
                  <c:v>-3.5236933199561369</c:v>
                </c:pt>
                <c:pt idx="110">
                  <c:v>-3.5556720744979851</c:v>
                </c:pt>
                <c:pt idx="111">
                  <c:v>-3.5909830056250529</c:v>
                </c:pt>
                <c:pt idx="112">
                  <c:v>-3.6294867572242113</c:v>
                </c:pt>
                <c:pt idx="113">
                  <c:v>-3.6710313725785886</c:v>
                </c:pt>
                <c:pt idx="114">
                  <c:v>-3.7154528940713116</c:v>
                </c:pt>
                <c:pt idx="115">
                  <c:v>-3.7625760102513106</c:v>
                </c:pt>
                <c:pt idx="116">
                  <c:v>-3.812214747707527</c:v>
                </c:pt>
                <c:pt idx="117">
                  <c:v>-3.8641732050210038</c:v>
                </c:pt>
                <c:pt idx="118">
                  <c:v>-3.9182463258982851</c:v>
                </c:pt>
                <c:pt idx="119">
                  <c:v>-3.9742207084349275</c:v>
                </c:pt>
                <c:pt idx="120">
                  <c:v>-4.031875447315322</c:v>
                </c:pt>
                <c:pt idx="121">
                  <c:v>-4.0909830056250529</c:v>
                </c:pt>
                <c:pt idx="122">
                  <c:v>-4.1513101128351453</c:v>
                </c:pt>
                <c:pt idx="123">
                  <c:v>-4.2126186854142755</c:v>
                </c:pt>
                <c:pt idx="124">
                  <c:v>-4.2746667664356961</c:v>
                </c:pt>
                <c:pt idx="125">
                  <c:v>-4.3372094804706869</c:v>
                </c:pt>
                <c:pt idx="126">
                  <c:v>-4.4000000000000004</c:v>
                </c:pt>
                <c:pt idx="127">
                  <c:v>-4.4627905195293138</c:v>
                </c:pt>
                <c:pt idx="128">
                  <c:v>-4.5253332335643046</c:v>
                </c:pt>
                <c:pt idx="129">
                  <c:v>-4.5873813145857252</c:v>
                </c:pt>
                <c:pt idx="130">
                  <c:v>-4.6486898871648545</c:v>
                </c:pt>
                <c:pt idx="131">
                  <c:v>-4.7090169943749478</c:v>
                </c:pt>
                <c:pt idx="132">
                  <c:v>-4.7681245526846787</c:v>
                </c:pt>
                <c:pt idx="133">
                  <c:v>-4.8257792915650732</c:v>
                </c:pt>
                <c:pt idx="134">
                  <c:v>-4.8817536741017156</c:v>
                </c:pt>
                <c:pt idx="135">
                  <c:v>-4.9358267949789969</c:v>
                </c:pt>
                <c:pt idx="136">
                  <c:v>-4.9877852522924737</c:v>
                </c:pt>
                <c:pt idx="137">
                  <c:v>-5.0374239897486905</c:v>
                </c:pt>
                <c:pt idx="138">
                  <c:v>-5.0845471059286886</c:v>
                </c:pt>
                <c:pt idx="139">
                  <c:v>-5.1289686274214112</c:v>
                </c:pt>
                <c:pt idx="140">
                  <c:v>-5.1705132427757894</c:v>
                </c:pt>
                <c:pt idx="141">
                  <c:v>-5.2090169943749478</c:v>
                </c:pt>
                <c:pt idx="142">
                  <c:v>-5.2443279255020148</c:v>
                </c:pt>
                <c:pt idx="143">
                  <c:v>-5.2763066800438638</c:v>
                </c:pt>
                <c:pt idx="144">
                  <c:v>-5.3048270524660195</c:v>
                </c:pt>
                <c:pt idx="145">
                  <c:v>-5.3297764858882513</c:v>
                </c:pt>
                <c:pt idx="146">
                  <c:v>-5.351056516295154</c:v>
                </c:pt>
                <c:pt idx="147">
                  <c:v>-5.3685831611286314</c:v>
                </c:pt>
                <c:pt idx="148">
                  <c:v>-5.3822872507286892</c:v>
                </c:pt>
                <c:pt idx="149">
                  <c:v>-5.3921147013144779</c:v>
                </c:pt>
                <c:pt idx="150">
                  <c:v>-5.3980267284282721</c:v>
                </c:pt>
                <c:pt idx="151">
                  <c:v>-5.4</c:v>
                </c:pt>
                <c:pt idx="152">
                  <c:v>-5.3980267284282721</c:v>
                </c:pt>
                <c:pt idx="153">
                  <c:v>-5.3921147013144779</c:v>
                </c:pt>
                <c:pt idx="154">
                  <c:v>-5.3822872507286892</c:v>
                </c:pt>
                <c:pt idx="155">
                  <c:v>-5.3685831611286314</c:v>
                </c:pt>
                <c:pt idx="156">
                  <c:v>-5.351056516295154</c:v>
                </c:pt>
                <c:pt idx="157">
                  <c:v>-5.3297764858882513</c:v>
                </c:pt>
                <c:pt idx="158">
                  <c:v>-5.3048270524660204</c:v>
                </c:pt>
                <c:pt idx="159">
                  <c:v>-5.2763066800438638</c:v>
                </c:pt>
                <c:pt idx="160">
                  <c:v>-5.2443279255020157</c:v>
                </c:pt>
                <c:pt idx="161">
                  <c:v>-5.2090169943749478</c:v>
                </c:pt>
                <c:pt idx="162">
                  <c:v>-5.1705132427757894</c:v>
                </c:pt>
                <c:pt idx="163">
                  <c:v>-5.1289686274214121</c:v>
                </c:pt>
                <c:pt idx="164">
                  <c:v>-5.0845471059286895</c:v>
                </c:pt>
                <c:pt idx="165">
                  <c:v>-5.0374239897486897</c:v>
                </c:pt>
                <c:pt idx="166">
                  <c:v>-4.9877852522924737</c:v>
                </c:pt>
                <c:pt idx="167">
                  <c:v>-4.9358267949789969</c:v>
                </c:pt>
                <c:pt idx="168">
                  <c:v>-4.8817536741017156</c:v>
                </c:pt>
                <c:pt idx="169">
                  <c:v>-4.8257792915650723</c:v>
                </c:pt>
                <c:pt idx="170">
                  <c:v>-4.7681245526846787</c:v>
                </c:pt>
                <c:pt idx="171">
                  <c:v>-4.7090169943749478</c:v>
                </c:pt>
                <c:pt idx="172">
                  <c:v>-4.6486898871648554</c:v>
                </c:pt>
                <c:pt idx="173">
                  <c:v>-4.5873813145857252</c:v>
                </c:pt>
                <c:pt idx="174">
                  <c:v>-4.5253332335643046</c:v>
                </c:pt>
                <c:pt idx="175">
                  <c:v>-4.4627905195293138</c:v>
                </c:pt>
                <c:pt idx="176">
                  <c:v>-4.4000000000000004</c:v>
                </c:pt>
                <c:pt idx="177">
                  <c:v>-4.3372094804706878</c:v>
                </c:pt>
                <c:pt idx="178">
                  <c:v>-4.2746667664356961</c:v>
                </c:pt>
                <c:pt idx="179">
                  <c:v>-4.2126186854142764</c:v>
                </c:pt>
                <c:pt idx="180">
                  <c:v>-4.1513101128351453</c:v>
                </c:pt>
                <c:pt idx="181">
                  <c:v>-4.0909830056250529</c:v>
                </c:pt>
                <c:pt idx="182">
                  <c:v>-4.031875447315322</c:v>
                </c:pt>
                <c:pt idx="183">
                  <c:v>-3.9742207084349284</c:v>
                </c:pt>
                <c:pt idx="184">
                  <c:v>-3.9182463258982856</c:v>
                </c:pt>
                <c:pt idx="185">
                  <c:v>-3.8641732050210043</c:v>
                </c:pt>
                <c:pt idx="186">
                  <c:v>-3.8122147477075274</c:v>
                </c:pt>
                <c:pt idx="187">
                  <c:v>-3.7625760102513111</c:v>
                </c:pt>
                <c:pt idx="188">
                  <c:v>-3.7154528940713116</c:v>
                </c:pt>
                <c:pt idx="189">
                  <c:v>-3.671031372578589</c:v>
                </c:pt>
                <c:pt idx="190">
                  <c:v>-3.6294867572242109</c:v>
                </c:pt>
                <c:pt idx="191">
                  <c:v>-3.5909830056250529</c:v>
                </c:pt>
                <c:pt idx="192">
                  <c:v>-3.5556720744979851</c:v>
                </c:pt>
                <c:pt idx="193">
                  <c:v>-3.5236933199561369</c:v>
                </c:pt>
                <c:pt idx="194">
                  <c:v>-3.4951729475339808</c:v>
                </c:pt>
                <c:pt idx="195">
                  <c:v>-3.4702235141117495</c:v>
                </c:pt>
                <c:pt idx="196">
                  <c:v>-3.4489434837048467</c:v>
                </c:pt>
                <c:pt idx="197">
                  <c:v>-3.4314168388713693</c:v>
                </c:pt>
                <c:pt idx="198">
                  <c:v>-3.4177127492713115</c:v>
                </c:pt>
                <c:pt idx="199">
                  <c:v>-3.4078852986855228</c:v>
                </c:pt>
                <c:pt idx="200">
                  <c:v>-3.4019732715717286</c:v>
                </c:pt>
                <c:pt idx="201">
                  <c:v>-3.4000000000000004</c:v>
                </c:pt>
                <c:pt idx="202">
                  <c:v>5.4</c:v>
                </c:pt>
                <c:pt idx="203">
                  <c:v>5.3980267284282721</c:v>
                </c:pt>
                <c:pt idx="204">
                  <c:v>5.3921147013144779</c:v>
                </c:pt>
                <c:pt idx="205">
                  <c:v>5.3822872507286892</c:v>
                </c:pt>
                <c:pt idx="206">
                  <c:v>5.3685831611286314</c:v>
                </c:pt>
                <c:pt idx="207">
                  <c:v>5.351056516295154</c:v>
                </c:pt>
                <c:pt idx="208">
                  <c:v>5.3297764858882521</c:v>
                </c:pt>
                <c:pt idx="209">
                  <c:v>5.3048270524660195</c:v>
                </c:pt>
                <c:pt idx="210">
                  <c:v>5.2763066800438638</c:v>
                </c:pt>
                <c:pt idx="211">
                  <c:v>5.2443279255020157</c:v>
                </c:pt>
                <c:pt idx="212">
                  <c:v>5.2090169943749478</c:v>
                </c:pt>
                <c:pt idx="213">
                  <c:v>5.1705132427757894</c:v>
                </c:pt>
                <c:pt idx="214">
                  <c:v>5.1289686274214121</c:v>
                </c:pt>
                <c:pt idx="215">
                  <c:v>5.0845471059286886</c:v>
                </c:pt>
                <c:pt idx="216">
                  <c:v>5.0374239897486897</c:v>
                </c:pt>
                <c:pt idx="217">
                  <c:v>4.9877852522924737</c:v>
                </c:pt>
                <c:pt idx="218">
                  <c:v>4.9358267949789969</c:v>
                </c:pt>
                <c:pt idx="219">
                  <c:v>4.8817536741017156</c:v>
                </c:pt>
                <c:pt idx="220">
                  <c:v>4.8257792915650732</c:v>
                </c:pt>
                <c:pt idx="221">
                  <c:v>4.7681245526846787</c:v>
                </c:pt>
                <c:pt idx="222">
                  <c:v>4.7090169943749478</c:v>
                </c:pt>
                <c:pt idx="223">
                  <c:v>4.6486898871648554</c:v>
                </c:pt>
                <c:pt idx="224">
                  <c:v>4.5873813145857252</c:v>
                </c:pt>
                <c:pt idx="225">
                  <c:v>4.5253332335643046</c:v>
                </c:pt>
                <c:pt idx="226">
                  <c:v>4.4627905195293138</c:v>
                </c:pt>
                <c:pt idx="227">
                  <c:v>4.4000000000000004</c:v>
                </c:pt>
                <c:pt idx="228">
                  <c:v>4.3372094804706869</c:v>
                </c:pt>
                <c:pt idx="229">
                  <c:v>4.2746667664356961</c:v>
                </c:pt>
                <c:pt idx="230">
                  <c:v>4.2126186854142755</c:v>
                </c:pt>
                <c:pt idx="231">
                  <c:v>4.1513101128351462</c:v>
                </c:pt>
                <c:pt idx="232">
                  <c:v>4.0909830056250529</c:v>
                </c:pt>
                <c:pt idx="233">
                  <c:v>4.031875447315322</c:v>
                </c:pt>
                <c:pt idx="234">
                  <c:v>3.9742207084349275</c:v>
                </c:pt>
                <c:pt idx="235">
                  <c:v>3.9182463258982851</c:v>
                </c:pt>
                <c:pt idx="236">
                  <c:v>3.8641732050210034</c:v>
                </c:pt>
                <c:pt idx="237">
                  <c:v>3.8122147477075274</c:v>
                </c:pt>
                <c:pt idx="238">
                  <c:v>3.7625760102513106</c:v>
                </c:pt>
                <c:pt idx="239">
                  <c:v>3.7154528940713116</c:v>
                </c:pt>
                <c:pt idx="240">
                  <c:v>3.671031372578589</c:v>
                </c:pt>
                <c:pt idx="241">
                  <c:v>3.6294867572242113</c:v>
                </c:pt>
                <c:pt idx="242">
                  <c:v>3.5909830056250529</c:v>
                </c:pt>
                <c:pt idx="243">
                  <c:v>3.5556720744979855</c:v>
                </c:pt>
                <c:pt idx="244">
                  <c:v>3.5236933199561369</c:v>
                </c:pt>
                <c:pt idx="245">
                  <c:v>3.4951729475339812</c:v>
                </c:pt>
                <c:pt idx="246">
                  <c:v>3.470223514111749</c:v>
                </c:pt>
                <c:pt idx="247">
                  <c:v>3.4489434837048467</c:v>
                </c:pt>
                <c:pt idx="248">
                  <c:v>3.4314168388713693</c:v>
                </c:pt>
                <c:pt idx="249">
                  <c:v>3.4177127492713115</c:v>
                </c:pt>
                <c:pt idx="250">
                  <c:v>3.4078852986855228</c:v>
                </c:pt>
                <c:pt idx="251">
                  <c:v>3.4019732715717286</c:v>
                </c:pt>
                <c:pt idx="252">
                  <c:v>3.4000000000000004</c:v>
                </c:pt>
                <c:pt idx="253">
                  <c:v>3.4019732715717286</c:v>
                </c:pt>
                <c:pt idx="254">
                  <c:v>3.4078852986855224</c:v>
                </c:pt>
                <c:pt idx="255">
                  <c:v>3.4177127492713115</c:v>
                </c:pt>
                <c:pt idx="256">
                  <c:v>3.4314168388713693</c:v>
                </c:pt>
                <c:pt idx="257">
                  <c:v>3.4489434837048467</c:v>
                </c:pt>
                <c:pt idx="258">
                  <c:v>3.470223514111749</c:v>
                </c:pt>
                <c:pt idx="259">
                  <c:v>3.4951729475339808</c:v>
                </c:pt>
                <c:pt idx="260">
                  <c:v>3.5236933199561369</c:v>
                </c:pt>
                <c:pt idx="261">
                  <c:v>3.5556720744979851</c:v>
                </c:pt>
                <c:pt idx="262">
                  <c:v>3.5909830056250529</c:v>
                </c:pt>
                <c:pt idx="263">
                  <c:v>3.6294867572242113</c:v>
                </c:pt>
                <c:pt idx="264">
                  <c:v>3.6710313725785886</c:v>
                </c:pt>
                <c:pt idx="265">
                  <c:v>3.7154528940713112</c:v>
                </c:pt>
                <c:pt idx="266">
                  <c:v>3.7625760102513111</c:v>
                </c:pt>
                <c:pt idx="267">
                  <c:v>3.812214747707527</c:v>
                </c:pt>
                <c:pt idx="268">
                  <c:v>3.8641732050210038</c:v>
                </c:pt>
                <c:pt idx="269">
                  <c:v>3.9182463258982851</c:v>
                </c:pt>
                <c:pt idx="270">
                  <c:v>3.9742207084349284</c:v>
                </c:pt>
                <c:pt idx="271">
                  <c:v>4.031875447315322</c:v>
                </c:pt>
                <c:pt idx="272">
                  <c:v>4.0909830056250529</c:v>
                </c:pt>
                <c:pt idx="273">
                  <c:v>4.1513101128351453</c:v>
                </c:pt>
                <c:pt idx="274">
                  <c:v>4.2126186854142755</c:v>
                </c:pt>
                <c:pt idx="275">
                  <c:v>4.2746667664356961</c:v>
                </c:pt>
                <c:pt idx="276">
                  <c:v>4.3372094804706869</c:v>
                </c:pt>
                <c:pt idx="277">
                  <c:v>4.4000000000000004</c:v>
                </c:pt>
                <c:pt idx="278">
                  <c:v>4.4627905195293129</c:v>
                </c:pt>
                <c:pt idx="279">
                  <c:v>4.5253332335643046</c:v>
                </c:pt>
                <c:pt idx="280">
                  <c:v>4.5873813145857243</c:v>
                </c:pt>
                <c:pt idx="281">
                  <c:v>4.6486898871648554</c:v>
                </c:pt>
                <c:pt idx="282">
                  <c:v>4.7090169943749478</c:v>
                </c:pt>
                <c:pt idx="283">
                  <c:v>4.7681245526846787</c:v>
                </c:pt>
                <c:pt idx="284">
                  <c:v>4.8257792915650723</c:v>
                </c:pt>
                <c:pt idx="285">
                  <c:v>4.8817536741017156</c:v>
                </c:pt>
                <c:pt idx="286">
                  <c:v>4.935826794978996</c:v>
                </c:pt>
                <c:pt idx="287">
                  <c:v>4.9877852522924737</c:v>
                </c:pt>
                <c:pt idx="288">
                  <c:v>5.0374239897486897</c:v>
                </c:pt>
                <c:pt idx="289">
                  <c:v>5.0845471059286886</c:v>
                </c:pt>
                <c:pt idx="290">
                  <c:v>5.1289686274214112</c:v>
                </c:pt>
                <c:pt idx="291">
                  <c:v>5.1705132427757894</c:v>
                </c:pt>
                <c:pt idx="292">
                  <c:v>5.2090169943749478</c:v>
                </c:pt>
                <c:pt idx="293">
                  <c:v>5.2443279255020157</c:v>
                </c:pt>
                <c:pt idx="294">
                  <c:v>5.2763066800438638</c:v>
                </c:pt>
                <c:pt idx="295">
                  <c:v>5.3048270524660204</c:v>
                </c:pt>
                <c:pt idx="296">
                  <c:v>5.3297764858882513</c:v>
                </c:pt>
                <c:pt idx="297">
                  <c:v>5.351056516295154</c:v>
                </c:pt>
                <c:pt idx="298">
                  <c:v>5.3685831611286314</c:v>
                </c:pt>
                <c:pt idx="299">
                  <c:v>5.3822872507286892</c:v>
                </c:pt>
                <c:pt idx="300">
                  <c:v>5.3921147013144779</c:v>
                </c:pt>
                <c:pt idx="301">
                  <c:v>5.3980267284282721</c:v>
                </c:pt>
                <c:pt idx="302">
                  <c:v>5.4</c:v>
                </c:pt>
                <c:pt idx="304">
                  <c:v>-0.55470019622522881</c:v>
                </c:pt>
                <c:pt idx="305">
                  <c:v>-3.845299803774771</c:v>
                </c:pt>
                <c:pt idx="307">
                  <c:v>-0.70710678118654768</c:v>
                </c:pt>
                <c:pt idx="308">
                  <c:v>-3.6928932188134529</c:v>
                </c:pt>
                <c:pt idx="310">
                  <c:v>-0.89442719099991608</c:v>
                </c:pt>
                <c:pt idx="311">
                  <c:v>-3.5055728090000846</c:v>
                </c:pt>
                <c:pt idx="313">
                  <c:v>-1</c:v>
                </c:pt>
                <c:pt idx="314">
                  <c:v>-3.4000000000000004</c:v>
                </c:pt>
                <c:pt idx="316">
                  <c:v>-0.89442719099991597</c:v>
                </c:pt>
                <c:pt idx="317">
                  <c:v>-3.5055728090000846</c:v>
                </c:pt>
                <c:pt idx="319">
                  <c:v>-0.70710678118654746</c:v>
                </c:pt>
                <c:pt idx="320">
                  <c:v>-3.6928932188134529</c:v>
                </c:pt>
                <c:pt idx="322">
                  <c:v>-0.55470019622522893</c:v>
                </c:pt>
                <c:pt idx="323">
                  <c:v>-3.845299803774771</c:v>
                </c:pt>
                <c:pt idx="325">
                  <c:v>0.55470019622522915</c:v>
                </c:pt>
                <c:pt idx="326">
                  <c:v>3.8452998037747714</c:v>
                </c:pt>
                <c:pt idx="328">
                  <c:v>0.70710678118654757</c:v>
                </c:pt>
                <c:pt idx="329">
                  <c:v>3.6928932188134529</c:v>
                </c:pt>
                <c:pt idx="331">
                  <c:v>0.89442719099991586</c:v>
                </c:pt>
                <c:pt idx="332">
                  <c:v>3.5055728090000846</c:v>
                </c:pt>
                <c:pt idx="334">
                  <c:v>1</c:v>
                </c:pt>
                <c:pt idx="335">
                  <c:v>3.4000000000000004</c:v>
                </c:pt>
                <c:pt idx="337">
                  <c:v>#N/A</c:v>
                </c:pt>
                <c:pt idx="338">
                  <c:v>#N/A</c:v>
                </c:pt>
                <c:pt idx="340">
                  <c:v>#N/A</c:v>
                </c:pt>
                <c:pt idx="341">
                  <c:v>#N/A</c:v>
                </c:pt>
                <c:pt idx="343">
                  <c:v>#N/A</c:v>
                </c:pt>
                <c:pt idx="344">
                  <c:v>#N/A</c:v>
                </c:pt>
                <c:pt idx="346">
                  <c:v>-2.1999999999999997</c:v>
                </c:pt>
                <c:pt idx="347">
                  <c:v>-2.2000000000000002</c:v>
                </c:pt>
                <c:pt idx="348">
                  <c:v>-2.2000000000000002</c:v>
                </c:pt>
                <c:pt idx="349">
                  <c:v>-2.2000000000000002</c:v>
                </c:pt>
                <c:pt idx="350">
                  <c:v>-2.2000000000000002</c:v>
                </c:pt>
                <c:pt idx="351">
                  <c:v>-2.2000000000000002</c:v>
                </c:pt>
                <c:pt idx="352">
                  <c:v>-2.2000000000000002</c:v>
                </c:pt>
                <c:pt idx="353">
                  <c:v>2.2000000000000002</c:v>
                </c:pt>
                <c:pt idx="354">
                  <c:v>2.2000000000000002</c:v>
                </c:pt>
                <c:pt idx="355">
                  <c:v>2.2000000000000002</c:v>
                </c:pt>
                <c:pt idx="356">
                  <c:v>2.2000000000000002</c:v>
                </c:pt>
                <c:pt idx="357">
                  <c:v>2.2000000000000002</c:v>
                </c:pt>
                <c:pt idx="358">
                  <c:v>2.2000000000000002</c:v>
                </c:pt>
                <c:pt idx="359">
                  <c:v>2.2000000000000002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-4.4000000000000004</c:v>
                </c:pt>
                <c:pt idx="368">
                  <c:v>4.4000000000000004</c:v>
                </c:pt>
                <c:pt idx="369">
                  <c:v>-4.4000000000000004</c:v>
                </c:pt>
                <c:pt idx="370">
                  <c:v>4.4000000000000004</c:v>
                </c:pt>
              </c:numCache>
            </c:numRef>
          </c:xVal>
          <c:yVal>
            <c:numRef>
              <c:f>Model!$E$2:$E$372</c:f>
              <c:numCache>
                <c:formatCode>General</c:formatCode>
                <c:ptCount val="371"/>
                <c:pt idx="0">
                  <c:v>-2.2000000000000002</c:v>
                </c:pt>
                <c:pt idx="1">
                  <c:v>-2.1372094804706867</c:v>
                </c:pt>
                <c:pt idx="2">
                  <c:v>-2.0746667664356959</c:v>
                </c:pt>
                <c:pt idx="3">
                  <c:v>-2.0126186854142754</c:v>
                </c:pt>
                <c:pt idx="4">
                  <c:v>-1.9513101128351453</c:v>
                </c:pt>
                <c:pt idx="5">
                  <c:v>-1.8909830056250527</c:v>
                </c:pt>
                <c:pt idx="6">
                  <c:v>-1.8318754473153223</c:v>
                </c:pt>
                <c:pt idx="7">
                  <c:v>-1.7742207084349275</c:v>
                </c:pt>
                <c:pt idx="8">
                  <c:v>-1.718246325898285</c:v>
                </c:pt>
                <c:pt idx="9">
                  <c:v>-1.6641732050210036</c:v>
                </c:pt>
                <c:pt idx="10">
                  <c:v>-1.612214747707527</c:v>
                </c:pt>
                <c:pt idx="11">
                  <c:v>-1.5625760102513104</c:v>
                </c:pt>
                <c:pt idx="12">
                  <c:v>-1.5154528940713115</c:v>
                </c:pt>
                <c:pt idx="13">
                  <c:v>-1.4710313725785886</c:v>
                </c:pt>
                <c:pt idx="14">
                  <c:v>-1.4294867572242109</c:v>
                </c:pt>
                <c:pt idx="15">
                  <c:v>-1.3909830056250527</c:v>
                </c:pt>
                <c:pt idx="16">
                  <c:v>-1.3556720744979851</c:v>
                </c:pt>
                <c:pt idx="17">
                  <c:v>-1.3236933199561365</c:v>
                </c:pt>
                <c:pt idx="18">
                  <c:v>-1.2951729475339806</c:v>
                </c:pt>
                <c:pt idx="19">
                  <c:v>-1.2702235141117488</c:v>
                </c:pt>
                <c:pt idx="20">
                  <c:v>-1.2489434837048465</c:v>
                </c:pt>
                <c:pt idx="21">
                  <c:v>-1.2314168388713691</c:v>
                </c:pt>
                <c:pt idx="22">
                  <c:v>-1.2177127492713116</c:v>
                </c:pt>
                <c:pt idx="23">
                  <c:v>-1.2078852986855222</c:v>
                </c:pt>
                <c:pt idx="24">
                  <c:v>-1.2019732715717286</c:v>
                </c:pt>
                <c:pt idx="25">
                  <c:v>-1.2000000000000002</c:v>
                </c:pt>
                <c:pt idx="26">
                  <c:v>-1.2019732715717286</c:v>
                </c:pt>
                <c:pt idx="27">
                  <c:v>-1.2078852986855224</c:v>
                </c:pt>
                <c:pt idx="28">
                  <c:v>-1.2177127492713116</c:v>
                </c:pt>
                <c:pt idx="29">
                  <c:v>-1.2314168388713691</c:v>
                </c:pt>
                <c:pt idx="30">
                  <c:v>-1.2489434837048465</c:v>
                </c:pt>
                <c:pt idx="31">
                  <c:v>-1.2702235141117488</c:v>
                </c:pt>
                <c:pt idx="32">
                  <c:v>-1.2951729475339806</c:v>
                </c:pt>
                <c:pt idx="33">
                  <c:v>-1.3236933199561367</c:v>
                </c:pt>
                <c:pt idx="34">
                  <c:v>-1.3556720744979853</c:v>
                </c:pt>
                <c:pt idx="35">
                  <c:v>-1.3909830056250527</c:v>
                </c:pt>
                <c:pt idx="36">
                  <c:v>-1.4294867572242109</c:v>
                </c:pt>
                <c:pt idx="37">
                  <c:v>-1.4710313725785888</c:v>
                </c:pt>
                <c:pt idx="38">
                  <c:v>-1.5154528940713115</c:v>
                </c:pt>
                <c:pt idx="39">
                  <c:v>-1.5625760102513104</c:v>
                </c:pt>
                <c:pt idx="40">
                  <c:v>-1.6122147477075268</c:v>
                </c:pt>
                <c:pt idx="41">
                  <c:v>-1.6641732050210032</c:v>
                </c:pt>
                <c:pt idx="42">
                  <c:v>-1.7182463258982845</c:v>
                </c:pt>
                <c:pt idx="43">
                  <c:v>-1.7742207084349273</c:v>
                </c:pt>
                <c:pt idx="44">
                  <c:v>-1.831875447315322</c:v>
                </c:pt>
                <c:pt idx="45">
                  <c:v>-1.8909830056250527</c:v>
                </c:pt>
                <c:pt idx="46">
                  <c:v>-1.9513101128351453</c:v>
                </c:pt>
                <c:pt idx="47">
                  <c:v>-2.0126186854142754</c:v>
                </c:pt>
                <c:pt idx="48">
                  <c:v>-2.0746667664356955</c:v>
                </c:pt>
                <c:pt idx="49">
                  <c:v>-2.1372094804706867</c:v>
                </c:pt>
                <c:pt idx="50">
                  <c:v>-2.2000000000000002</c:v>
                </c:pt>
                <c:pt idx="51">
                  <c:v>-2.2627905195293136</c:v>
                </c:pt>
                <c:pt idx="52">
                  <c:v>-2.3253332335643044</c:v>
                </c:pt>
                <c:pt idx="53">
                  <c:v>-2.387381314585725</c:v>
                </c:pt>
                <c:pt idx="54">
                  <c:v>-2.4486898871648553</c:v>
                </c:pt>
                <c:pt idx="55">
                  <c:v>-2.5090169943749481</c:v>
                </c:pt>
                <c:pt idx="56">
                  <c:v>-2.5681245526846785</c:v>
                </c:pt>
                <c:pt idx="57">
                  <c:v>-2.6257792915650726</c:v>
                </c:pt>
                <c:pt idx="58">
                  <c:v>-2.6817536741017154</c:v>
                </c:pt>
                <c:pt idx="59">
                  <c:v>-2.7358267949789967</c:v>
                </c:pt>
                <c:pt idx="60">
                  <c:v>-2.7877852522924731</c:v>
                </c:pt>
                <c:pt idx="61">
                  <c:v>-2.8374239897486899</c:v>
                </c:pt>
                <c:pt idx="62">
                  <c:v>-2.8845471059286889</c:v>
                </c:pt>
                <c:pt idx="63">
                  <c:v>-2.9289686274214115</c:v>
                </c:pt>
                <c:pt idx="64">
                  <c:v>-2.9705132427757897</c:v>
                </c:pt>
                <c:pt idx="65">
                  <c:v>-3.0090169943749476</c:v>
                </c:pt>
                <c:pt idx="66">
                  <c:v>-3.0443279255020155</c:v>
                </c:pt>
                <c:pt idx="67">
                  <c:v>-3.0763066800438637</c:v>
                </c:pt>
                <c:pt idx="68">
                  <c:v>-3.1048270524660202</c:v>
                </c:pt>
                <c:pt idx="69">
                  <c:v>-3.1297764858882511</c:v>
                </c:pt>
                <c:pt idx="70">
                  <c:v>-3.1510565162951538</c:v>
                </c:pt>
                <c:pt idx="71">
                  <c:v>-3.1685831611286313</c:v>
                </c:pt>
                <c:pt idx="72">
                  <c:v>-3.182287250728689</c:v>
                </c:pt>
                <c:pt idx="73">
                  <c:v>-3.1921147013144777</c:v>
                </c:pt>
                <c:pt idx="74">
                  <c:v>-3.198026728428272</c:v>
                </c:pt>
                <c:pt idx="75">
                  <c:v>-3.2</c:v>
                </c:pt>
                <c:pt idx="76">
                  <c:v>-3.198026728428272</c:v>
                </c:pt>
                <c:pt idx="77">
                  <c:v>-3.1921147013144782</c:v>
                </c:pt>
                <c:pt idx="78">
                  <c:v>-3.182287250728689</c:v>
                </c:pt>
                <c:pt idx="79">
                  <c:v>-3.1685831611286313</c:v>
                </c:pt>
                <c:pt idx="80">
                  <c:v>-3.1510565162951538</c:v>
                </c:pt>
                <c:pt idx="81">
                  <c:v>-3.1297764858882515</c:v>
                </c:pt>
                <c:pt idx="82">
                  <c:v>-3.1048270524660202</c:v>
                </c:pt>
                <c:pt idx="83">
                  <c:v>-3.0763066800438641</c:v>
                </c:pt>
                <c:pt idx="84">
                  <c:v>-3.0443279255020155</c:v>
                </c:pt>
                <c:pt idx="85">
                  <c:v>-3.0090169943749476</c:v>
                </c:pt>
                <c:pt idx="86">
                  <c:v>-2.9705132427757897</c:v>
                </c:pt>
                <c:pt idx="87">
                  <c:v>-2.928968627421412</c:v>
                </c:pt>
                <c:pt idx="88">
                  <c:v>-2.8845471059286893</c:v>
                </c:pt>
                <c:pt idx="89">
                  <c:v>-2.8374239897486899</c:v>
                </c:pt>
                <c:pt idx="90">
                  <c:v>-2.7877852522924735</c:v>
                </c:pt>
                <c:pt idx="91">
                  <c:v>-2.7358267949789967</c:v>
                </c:pt>
                <c:pt idx="92">
                  <c:v>-2.6817536741017154</c:v>
                </c:pt>
                <c:pt idx="93">
                  <c:v>-2.6257792915650722</c:v>
                </c:pt>
                <c:pt idx="94">
                  <c:v>-2.568124552684679</c:v>
                </c:pt>
                <c:pt idx="95">
                  <c:v>-2.5090169943749476</c:v>
                </c:pt>
                <c:pt idx="96">
                  <c:v>-2.4486898871648557</c:v>
                </c:pt>
                <c:pt idx="97">
                  <c:v>-2.387381314585725</c:v>
                </c:pt>
                <c:pt idx="98">
                  <c:v>-2.3253332335643049</c:v>
                </c:pt>
                <c:pt idx="99">
                  <c:v>-2.2627905195293136</c:v>
                </c:pt>
                <c:pt idx="100">
                  <c:v>-2.2000000000000006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020-4E64-BFFA-A90294058748}"/>
            </c:ext>
          </c:extLst>
        </c:ser>
        <c:ser>
          <c:idx val="2"/>
          <c:order val="3"/>
          <c:tx>
            <c:strRef>
              <c:f>Model!$F$1</c:f>
              <c:strCache>
                <c:ptCount val="1"/>
                <c:pt idx="0">
                  <c:v>Gv</c:v>
                </c:pt>
              </c:strCache>
            </c:strRef>
          </c:tx>
          <c:spPr>
            <a:ln>
              <a:solidFill>
                <a:srgbClr val="00B0F0"/>
              </a:solidFill>
            </a:ln>
            <a:effectLst>
              <a:outerShdw blurRad="50800" dist="127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Model!$C$2:$C$372</c:f>
              <c:numCache>
                <c:formatCode>General</c:formatCode>
                <c:ptCount val="371"/>
                <c:pt idx="0">
                  <c:v>1</c:v>
                </c:pt>
                <c:pt idx="1">
                  <c:v>0.99802672842827156</c:v>
                </c:pt>
                <c:pt idx="2">
                  <c:v>0.99211470131447788</c:v>
                </c:pt>
                <c:pt idx="3">
                  <c:v>0.98228725072868872</c:v>
                </c:pt>
                <c:pt idx="4">
                  <c:v>0.96858316112863108</c:v>
                </c:pt>
                <c:pt idx="5">
                  <c:v>0.95105651629515353</c:v>
                </c:pt>
                <c:pt idx="6">
                  <c:v>0.92977648588825146</c:v>
                </c:pt>
                <c:pt idx="7">
                  <c:v>0.90482705246601947</c:v>
                </c:pt>
                <c:pt idx="8">
                  <c:v>0.87630668004386358</c:v>
                </c:pt>
                <c:pt idx="9">
                  <c:v>0.84432792550201508</c:v>
                </c:pt>
                <c:pt idx="10">
                  <c:v>0.80901699437494745</c:v>
                </c:pt>
                <c:pt idx="11">
                  <c:v>0.77051324277578925</c:v>
                </c:pt>
                <c:pt idx="12">
                  <c:v>0.72896862742141155</c:v>
                </c:pt>
                <c:pt idx="13">
                  <c:v>0.68454710592868862</c:v>
                </c:pt>
                <c:pt idx="14">
                  <c:v>0.63742398974868963</c:v>
                </c:pt>
                <c:pt idx="15">
                  <c:v>0.58778525229247314</c:v>
                </c:pt>
                <c:pt idx="16">
                  <c:v>0.53582679497899655</c:v>
                </c:pt>
                <c:pt idx="17">
                  <c:v>0.48175367410171516</c:v>
                </c:pt>
                <c:pt idx="18">
                  <c:v>0.42577929156507266</c:v>
                </c:pt>
                <c:pt idx="19">
                  <c:v>0.36812455268467809</c:v>
                </c:pt>
                <c:pt idx="20">
                  <c:v>0.30901699437494745</c:v>
                </c:pt>
                <c:pt idx="21">
                  <c:v>0.24868988716485496</c:v>
                </c:pt>
                <c:pt idx="22">
                  <c:v>0.18738131458572474</c:v>
                </c:pt>
                <c:pt idx="23">
                  <c:v>0.12533323356430426</c:v>
                </c:pt>
                <c:pt idx="24">
                  <c:v>6.2790519529313527E-2</c:v>
                </c:pt>
                <c:pt idx="25">
                  <c:v>6.1257422745431001E-17</c:v>
                </c:pt>
                <c:pt idx="26">
                  <c:v>-6.2790519529313402E-2</c:v>
                </c:pt>
                <c:pt idx="27">
                  <c:v>-0.12533323356430437</c:v>
                </c:pt>
                <c:pt idx="28">
                  <c:v>-0.18738131458572482</c:v>
                </c:pt>
                <c:pt idx="29">
                  <c:v>-0.24868988716485463</c:v>
                </c:pt>
                <c:pt idx="30">
                  <c:v>-0.30901699437494734</c:v>
                </c:pt>
                <c:pt idx="31">
                  <c:v>-0.36812455268467797</c:v>
                </c:pt>
                <c:pt idx="32">
                  <c:v>-0.42577929156507272</c:v>
                </c:pt>
                <c:pt idx="33">
                  <c:v>-0.48175367410171543</c:v>
                </c:pt>
                <c:pt idx="34">
                  <c:v>-0.53582679497899688</c:v>
                </c:pt>
                <c:pt idx="35">
                  <c:v>-0.58778525229247303</c:v>
                </c:pt>
                <c:pt idx="36">
                  <c:v>-0.63742398974868975</c:v>
                </c:pt>
                <c:pt idx="37">
                  <c:v>-0.68454710592868873</c:v>
                </c:pt>
                <c:pt idx="38">
                  <c:v>-0.72896862742141133</c:v>
                </c:pt>
                <c:pt idx="39">
                  <c:v>-0.77051324277578914</c:v>
                </c:pt>
                <c:pt idx="40">
                  <c:v>-0.80901699437494734</c:v>
                </c:pt>
                <c:pt idx="41">
                  <c:v>-0.84432792550201485</c:v>
                </c:pt>
                <c:pt idx="42">
                  <c:v>-0.87630668004386336</c:v>
                </c:pt>
                <c:pt idx="43">
                  <c:v>-0.90482705246601935</c:v>
                </c:pt>
                <c:pt idx="44">
                  <c:v>-0.92977648588825135</c:v>
                </c:pt>
                <c:pt idx="45">
                  <c:v>-0.95105651629515353</c:v>
                </c:pt>
                <c:pt idx="46">
                  <c:v>-0.96858316112863108</c:v>
                </c:pt>
                <c:pt idx="47">
                  <c:v>-0.98228725072868861</c:v>
                </c:pt>
                <c:pt idx="48">
                  <c:v>-0.99211470131447776</c:v>
                </c:pt>
                <c:pt idx="49">
                  <c:v>-0.99802672842827156</c:v>
                </c:pt>
                <c:pt idx="50">
                  <c:v>-1</c:v>
                </c:pt>
                <c:pt idx="51">
                  <c:v>-0.99802672842827156</c:v>
                </c:pt>
                <c:pt idx="52">
                  <c:v>-0.99211470131447788</c:v>
                </c:pt>
                <c:pt idx="53">
                  <c:v>-0.98228725072868861</c:v>
                </c:pt>
                <c:pt idx="54">
                  <c:v>-0.96858316112863108</c:v>
                </c:pt>
                <c:pt idx="55">
                  <c:v>-0.95105651629515353</c:v>
                </c:pt>
                <c:pt idx="56">
                  <c:v>-0.92977648588825124</c:v>
                </c:pt>
                <c:pt idx="57">
                  <c:v>-0.90482705246601969</c:v>
                </c:pt>
                <c:pt idx="58">
                  <c:v>-0.87630668004386369</c:v>
                </c:pt>
                <c:pt idx="59">
                  <c:v>-0.84432792550201519</c:v>
                </c:pt>
                <c:pt idx="60">
                  <c:v>-0.80901699437494756</c:v>
                </c:pt>
                <c:pt idx="61">
                  <c:v>-0.77051324277578925</c:v>
                </c:pt>
                <c:pt idx="62">
                  <c:v>-0.72896862742141155</c:v>
                </c:pt>
                <c:pt idx="63">
                  <c:v>-0.68454710592868895</c:v>
                </c:pt>
                <c:pt idx="64">
                  <c:v>-0.63742398974868952</c:v>
                </c:pt>
                <c:pt idx="65">
                  <c:v>-0.58778525229247325</c:v>
                </c:pt>
                <c:pt idx="66">
                  <c:v>-0.53582679497899632</c:v>
                </c:pt>
                <c:pt idx="67">
                  <c:v>-0.48175367410171527</c:v>
                </c:pt>
                <c:pt idx="68">
                  <c:v>-0.42577929156507216</c:v>
                </c:pt>
                <c:pt idx="69">
                  <c:v>-0.36812455268467859</c:v>
                </c:pt>
                <c:pt idx="70">
                  <c:v>-0.30901699437494756</c:v>
                </c:pt>
                <c:pt idx="71">
                  <c:v>-0.24868988716485529</c:v>
                </c:pt>
                <c:pt idx="72">
                  <c:v>-0.18738131458572463</c:v>
                </c:pt>
                <c:pt idx="73">
                  <c:v>-0.12533323356430459</c:v>
                </c:pt>
                <c:pt idx="74">
                  <c:v>-6.2790519529313207E-2</c:v>
                </c:pt>
                <c:pt idx="75">
                  <c:v>-1.83772268236293E-16</c:v>
                </c:pt>
                <c:pt idx="76">
                  <c:v>6.2790519529312833E-2</c:v>
                </c:pt>
                <c:pt idx="77">
                  <c:v>0.12533323356430423</c:v>
                </c:pt>
                <c:pt idx="78">
                  <c:v>0.18738131458572427</c:v>
                </c:pt>
                <c:pt idx="79">
                  <c:v>0.24868988716485493</c:v>
                </c:pt>
                <c:pt idx="80">
                  <c:v>0.30901699437494723</c:v>
                </c:pt>
                <c:pt idx="81">
                  <c:v>0.36812455268467825</c:v>
                </c:pt>
                <c:pt idx="82">
                  <c:v>0.42577929156507183</c:v>
                </c:pt>
                <c:pt idx="83">
                  <c:v>0.48175367410171493</c:v>
                </c:pt>
                <c:pt idx="84">
                  <c:v>0.53582679497899599</c:v>
                </c:pt>
                <c:pt idx="85">
                  <c:v>0.58778525229247292</c:v>
                </c:pt>
                <c:pt idx="86">
                  <c:v>0.6374239897486893</c:v>
                </c:pt>
                <c:pt idx="87">
                  <c:v>0.68454710592868862</c:v>
                </c:pt>
                <c:pt idx="88">
                  <c:v>0.72896862742141122</c:v>
                </c:pt>
                <c:pt idx="89">
                  <c:v>0.77051324277578936</c:v>
                </c:pt>
                <c:pt idx="90">
                  <c:v>0.80901699437494734</c:v>
                </c:pt>
                <c:pt idx="91">
                  <c:v>0.8443279255020153</c:v>
                </c:pt>
                <c:pt idx="92">
                  <c:v>0.87630668004386358</c:v>
                </c:pt>
                <c:pt idx="93">
                  <c:v>0.90482705246601969</c:v>
                </c:pt>
                <c:pt idx="94">
                  <c:v>0.92977648588825113</c:v>
                </c:pt>
                <c:pt idx="95">
                  <c:v>0.95105651629515353</c:v>
                </c:pt>
                <c:pt idx="96">
                  <c:v>0.96858316112863097</c:v>
                </c:pt>
                <c:pt idx="97">
                  <c:v>0.98228725072868872</c:v>
                </c:pt>
                <c:pt idx="98">
                  <c:v>0.99211470131447776</c:v>
                </c:pt>
                <c:pt idx="99">
                  <c:v>0.99802672842827156</c:v>
                </c:pt>
                <c:pt idx="100">
                  <c:v>1</c:v>
                </c:pt>
                <c:pt idx="101">
                  <c:v>-3.4000000000000004</c:v>
                </c:pt>
                <c:pt idx="102">
                  <c:v>-3.4019732715717286</c:v>
                </c:pt>
                <c:pt idx="103">
                  <c:v>-3.4078852986855224</c:v>
                </c:pt>
                <c:pt idx="104">
                  <c:v>-3.4177127492713115</c:v>
                </c:pt>
                <c:pt idx="105">
                  <c:v>-3.4314168388713693</c:v>
                </c:pt>
                <c:pt idx="106">
                  <c:v>-3.4489434837048467</c:v>
                </c:pt>
                <c:pt idx="107">
                  <c:v>-3.470223514111749</c:v>
                </c:pt>
                <c:pt idx="108">
                  <c:v>-3.4951729475339808</c:v>
                </c:pt>
                <c:pt idx="109">
                  <c:v>-3.5236933199561369</c:v>
                </c:pt>
                <c:pt idx="110">
                  <c:v>-3.5556720744979851</c:v>
                </c:pt>
                <c:pt idx="111">
                  <c:v>-3.5909830056250529</c:v>
                </c:pt>
                <c:pt idx="112">
                  <c:v>-3.6294867572242113</c:v>
                </c:pt>
                <c:pt idx="113">
                  <c:v>-3.6710313725785886</c:v>
                </c:pt>
                <c:pt idx="114">
                  <c:v>-3.7154528940713116</c:v>
                </c:pt>
                <c:pt idx="115">
                  <c:v>-3.7625760102513106</c:v>
                </c:pt>
                <c:pt idx="116">
                  <c:v>-3.812214747707527</c:v>
                </c:pt>
                <c:pt idx="117">
                  <c:v>-3.8641732050210038</c:v>
                </c:pt>
                <c:pt idx="118">
                  <c:v>-3.9182463258982851</c:v>
                </c:pt>
                <c:pt idx="119">
                  <c:v>-3.9742207084349275</c:v>
                </c:pt>
                <c:pt idx="120">
                  <c:v>-4.031875447315322</c:v>
                </c:pt>
                <c:pt idx="121">
                  <c:v>-4.0909830056250529</c:v>
                </c:pt>
                <c:pt idx="122">
                  <c:v>-4.1513101128351453</c:v>
                </c:pt>
                <c:pt idx="123">
                  <c:v>-4.2126186854142755</c:v>
                </c:pt>
                <c:pt idx="124">
                  <c:v>-4.2746667664356961</c:v>
                </c:pt>
                <c:pt idx="125">
                  <c:v>-4.3372094804706869</c:v>
                </c:pt>
                <c:pt idx="126">
                  <c:v>-4.4000000000000004</c:v>
                </c:pt>
                <c:pt idx="127">
                  <c:v>-4.4627905195293138</c:v>
                </c:pt>
                <c:pt idx="128">
                  <c:v>-4.5253332335643046</c:v>
                </c:pt>
                <c:pt idx="129">
                  <c:v>-4.5873813145857252</c:v>
                </c:pt>
                <c:pt idx="130">
                  <c:v>-4.6486898871648545</c:v>
                </c:pt>
                <c:pt idx="131">
                  <c:v>-4.7090169943749478</c:v>
                </c:pt>
                <c:pt idx="132">
                  <c:v>-4.7681245526846787</c:v>
                </c:pt>
                <c:pt idx="133">
                  <c:v>-4.8257792915650732</c:v>
                </c:pt>
                <c:pt idx="134">
                  <c:v>-4.8817536741017156</c:v>
                </c:pt>
                <c:pt idx="135">
                  <c:v>-4.9358267949789969</c:v>
                </c:pt>
                <c:pt idx="136">
                  <c:v>-4.9877852522924737</c:v>
                </c:pt>
                <c:pt idx="137">
                  <c:v>-5.0374239897486905</c:v>
                </c:pt>
                <c:pt idx="138">
                  <c:v>-5.0845471059286886</c:v>
                </c:pt>
                <c:pt idx="139">
                  <c:v>-5.1289686274214112</c:v>
                </c:pt>
                <c:pt idx="140">
                  <c:v>-5.1705132427757894</c:v>
                </c:pt>
                <c:pt idx="141">
                  <c:v>-5.2090169943749478</c:v>
                </c:pt>
                <c:pt idx="142">
                  <c:v>-5.2443279255020148</c:v>
                </c:pt>
                <c:pt idx="143">
                  <c:v>-5.2763066800438638</c:v>
                </c:pt>
                <c:pt idx="144">
                  <c:v>-5.3048270524660195</c:v>
                </c:pt>
                <c:pt idx="145">
                  <c:v>-5.3297764858882513</c:v>
                </c:pt>
                <c:pt idx="146">
                  <c:v>-5.351056516295154</c:v>
                </c:pt>
                <c:pt idx="147">
                  <c:v>-5.3685831611286314</c:v>
                </c:pt>
                <c:pt idx="148">
                  <c:v>-5.3822872507286892</c:v>
                </c:pt>
                <c:pt idx="149">
                  <c:v>-5.3921147013144779</c:v>
                </c:pt>
                <c:pt idx="150">
                  <c:v>-5.3980267284282721</c:v>
                </c:pt>
                <c:pt idx="151">
                  <c:v>-5.4</c:v>
                </c:pt>
                <c:pt idx="152">
                  <c:v>-5.3980267284282721</c:v>
                </c:pt>
                <c:pt idx="153">
                  <c:v>-5.3921147013144779</c:v>
                </c:pt>
                <c:pt idx="154">
                  <c:v>-5.3822872507286892</c:v>
                </c:pt>
                <c:pt idx="155">
                  <c:v>-5.3685831611286314</c:v>
                </c:pt>
                <c:pt idx="156">
                  <c:v>-5.351056516295154</c:v>
                </c:pt>
                <c:pt idx="157">
                  <c:v>-5.3297764858882513</c:v>
                </c:pt>
                <c:pt idx="158">
                  <c:v>-5.3048270524660204</c:v>
                </c:pt>
                <c:pt idx="159">
                  <c:v>-5.2763066800438638</c:v>
                </c:pt>
                <c:pt idx="160">
                  <c:v>-5.2443279255020157</c:v>
                </c:pt>
                <c:pt idx="161">
                  <c:v>-5.2090169943749478</c:v>
                </c:pt>
                <c:pt idx="162">
                  <c:v>-5.1705132427757894</c:v>
                </c:pt>
                <c:pt idx="163">
                  <c:v>-5.1289686274214121</c:v>
                </c:pt>
                <c:pt idx="164">
                  <c:v>-5.0845471059286895</c:v>
                </c:pt>
                <c:pt idx="165">
                  <c:v>-5.0374239897486897</c:v>
                </c:pt>
                <c:pt idx="166">
                  <c:v>-4.9877852522924737</c:v>
                </c:pt>
                <c:pt idx="167">
                  <c:v>-4.9358267949789969</c:v>
                </c:pt>
                <c:pt idx="168">
                  <c:v>-4.8817536741017156</c:v>
                </c:pt>
                <c:pt idx="169">
                  <c:v>-4.8257792915650723</c:v>
                </c:pt>
                <c:pt idx="170">
                  <c:v>-4.7681245526846787</c:v>
                </c:pt>
                <c:pt idx="171">
                  <c:v>-4.7090169943749478</c:v>
                </c:pt>
                <c:pt idx="172">
                  <c:v>-4.6486898871648554</c:v>
                </c:pt>
                <c:pt idx="173">
                  <c:v>-4.5873813145857252</c:v>
                </c:pt>
                <c:pt idx="174">
                  <c:v>-4.5253332335643046</c:v>
                </c:pt>
                <c:pt idx="175">
                  <c:v>-4.4627905195293138</c:v>
                </c:pt>
                <c:pt idx="176">
                  <c:v>-4.4000000000000004</c:v>
                </c:pt>
                <c:pt idx="177">
                  <c:v>-4.3372094804706878</c:v>
                </c:pt>
                <c:pt idx="178">
                  <c:v>-4.2746667664356961</c:v>
                </c:pt>
                <c:pt idx="179">
                  <c:v>-4.2126186854142764</c:v>
                </c:pt>
                <c:pt idx="180">
                  <c:v>-4.1513101128351453</c:v>
                </c:pt>
                <c:pt idx="181">
                  <c:v>-4.0909830056250529</c:v>
                </c:pt>
                <c:pt idx="182">
                  <c:v>-4.031875447315322</c:v>
                </c:pt>
                <c:pt idx="183">
                  <c:v>-3.9742207084349284</c:v>
                </c:pt>
                <c:pt idx="184">
                  <c:v>-3.9182463258982856</c:v>
                </c:pt>
                <c:pt idx="185">
                  <c:v>-3.8641732050210043</c:v>
                </c:pt>
                <c:pt idx="186">
                  <c:v>-3.8122147477075274</c:v>
                </c:pt>
                <c:pt idx="187">
                  <c:v>-3.7625760102513111</c:v>
                </c:pt>
                <c:pt idx="188">
                  <c:v>-3.7154528940713116</c:v>
                </c:pt>
                <c:pt idx="189">
                  <c:v>-3.671031372578589</c:v>
                </c:pt>
                <c:pt idx="190">
                  <c:v>-3.6294867572242109</c:v>
                </c:pt>
                <c:pt idx="191">
                  <c:v>-3.5909830056250529</c:v>
                </c:pt>
                <c:pt idx="192">
                  <c:v>-3.5556720744979851</c:v>
                </c:pt>
                <c:pt idx="193">
                  <c:v>-3.5236933199561369</c:v>
                </c:pt>
                <c:pt idx="194">
                  <c:v>-3.4951729475339808</c:v>
                </c:pt>
                <c:pt idx="195">
                  <c:v>-3.4702235141117495</c:v>
                </c:pt>
                <c:pt idx="196">
                  <c:v>-3.4489434837048467</c:v>
                </c:pt>
                <c:pt idx="197">
                  <c:v>-3.4314168388713693</c:v>
                </c:pt>
                <c:pt idx="198">
                  <c:v>-3.4177127492713115</c:v>
                </c:pt>
                <c:pt idx="199">
                  <c:v>-3.4078852986855228</c:v>
                </c:pt>
                <c:pt idx="200">
                  <c:v>-3.4019732715717286</c:v>
                </c:pt>
                <c:pt idx="201">
                  <c:v>-3.4000000000000004</c:v>
                </c:pt>
                <c:pt idx="202">
                  <c:v>5.4</c:v>
                </c:pt>
                <c:pt idx="203">
                  <c:v>5.3980267284282721</c:v>
                </c:pt>
                <c:pt idx="204">
                  <c:v>5.3921147013144779</c:v>
                </c:pt>
                <c:pt idx="205">
                  <c:v>5.3822872507286892</c:v>
                </c:pt>
                <c:pt idx="206">
                  <c:v>5.3685831611286314</c:v>
                </c:pt>
                <c:pt idx="207">
                  <c:v>5.351056516295154</c:v>
                </c:pt>
                <c:pt idx="208">
                  <c:v>5.3297764858882521</c:v>
                </c:pt>
                <c:pt idx="209">
                  <c:v>5.3048270524660195</c:v>
                </c:pt>
                <c:pt idx="210">
                  <c:v>5.2763066800438638</c:v>
                </c:pt>
                <c:pt idx="211">
                  <c:v>5.2443279255020157</c:v>
                </c:pt>
                <c:pt idx="212">
                  <c:v>5.2090169943749478</c:v>
                </c:pt>
                <c:pt idx="213">
                  <c:v>5.1705132427757894</c:v>
                </c:pt>
                <c:pt idx="214">
                  <c:v>5.1289686274214121</c:v>
                </c:pt>
                <c:pt idx="215">
                  <c:v>5.0845471059286886</c:v>
                </c:pt>
                <c:pt idx="216">
                  <c:v>5.0374239897486897</c:v>
                </c:pt>
                <c:pt idx="217">
                  <c:v>4.9877852522924737</c:v>
                </c:pt>
                <c:pt idx="218">
                  <c:v>4.9358267949789969</c:v>
                </c:pt>
                <c:pt idx="219">
                  <c:v>4.8817536741017156</c:v>
                </c:pt>
                <c:pt idx="220">
                  <c:v>4.8257792915650732</c:v>
                </c:pt>
                <c:pt idx="221">
                  <c:v>4.7681245526846787</c:v>
                </c:pt>
                <c:pt idx="222">
                  <c:v>4.7090169943749478</c:v>
                </c:pt>
                <c:pt idx="223">
                  <c:v>4.6486898871648554</c:v>
                </c:pt>
                <c:pt idx="224">
                  <c:v>4.5873813145857252</c:v>
                </c:pt>
                <c:pt idx="225">
                  <c:v>4.5253332335643046</c:v>
                </c:pt>
                <c:pt idx="226">
                  <c:v>4.4627905195293138</c:v>
                </c:pt>
                <c:pt idx="227">
                  <c:v>4.4000000000000004</c:v>
                </c:pt>
                <c:pt idx="228">
                  <c:v>4.3372094804706869</c:v>
                </c:pt>
                <c:pt idx="229">
                  <c:v>4.2746667664356961</c:v>
                </c:pt>
                <c:pt idx="230">
                  <c:v>4.2126186854142755</c:v>
                </c:pt>
                <c:pt idx="231">
                  <c:v>4.1513101128351462</c:v>
                </c:pt>
                <c:pt idx="232">
                  <c:v>4.0909830056250529</c:v>
                </c:pt>
                <c:pt idx="233">
                  <c:v>4.031875447315322</c:v>
                </c:pt>
                <c:pt idx="234">
                  <c:v>3.9742207084349275</c:v>
                </c:pt>
                <c:pt idx="235">
                  <c:v>3.9182463258982851</c:v>
                </c:pt>
                <c:pt idx="236">
                  <c:v>3.8641732050210034</c:v>
                </c:pt>
                <c:pt idx="237">
                  <c:v>3.8122147477075274</c:v>
                </c:pt>
                <c:pt idx="238">
                  <c:v>3.7625760102513106</c:v>
                </c:pt>
                <c:pt idx="239">
                  <c:v>3.7154528940713116</c:v>
                </c:pt>
                <c:pt idx="240">
                  <c:v>3.671031372578589</c:v>
                </c:pt>
                <c:pt idx="241">
                  <c:v>3.6294867572242113</c:v>
                </c:pt>
                <c:pt idx="242">
                  <c:v>3.5909830056250529</c:v>
                </c:pt>
                <c:pt idx="243">
                  <c:v>3.5556720744979855</c:v>
                </c:pt>
                <c:pt idx="244">
                  <c:v>3.5236933199561369</c:v>
                </c:pt>
                <c:pt idx="245">
                  <c:v>3.4951729475339812</c:v>
                </c:pt>
                <c:pt idx="246">
                  <c:v>3.470223514111749</c:v>
                </c:pt>
                <c:pt idx="247">
                  <c:v>3.4489434837048467</c:v>
                </c:pt>
                <c:pt idx="248">
                  <c:v>3.4314168388713693</c:v>
                </c:pt>
                <c:pt idx="249">
                  <c:v>3.4177127492713115</c:v>
                </c:pt>
                <c:pt idx="250">
                  <c:v>3.4078852986855228</c:v>
                </c:pt>
                <c:pt idx="251">
                  <c:v>3.4019732715717286</c:v>
                </c:pt>
                <c:pt idx="252">
                  <c:v>3.4000000000000004</c:v>
                </c:pt>
                <c:pt idx="253">
                  <c:v>3.4019732715717286</c:v>
                </c:pt>
                <c:pt idx="254">
                  <c:v>3.4078852986855224</c:v>
                </c:pt>
                <c:pt idx="255">
                  <c:v>3.4177127492713115</c:v>
                </c:pt>
                <c:pt idx="256">
                  <c:v>3.4314168388713693</c:v>
                </c:pt>
                <c:pt idx="257">
                  <c:v>3.4489434837048467</c:v>
                </c:pt>
                <c:pt idx="258">
                  <c:v>3.470223514111749</c:v>
                </c:pt>
                <c:pt idx="259">
                  <c:v>3.4951729475339808</c:v>
                </c:pt>
                <c:pt idx="260">
                  <c:v>3.5236933199561369</c:v>
                </c:pt>
                <c:pt idx="261">
                  <c:v>3.5556720744979851</c:v>
                </c:pt>
                <c:pt idx="262">
                  <c:v>3.5909830056250529</c:v>
                </c:pt>
                <c:pt idx="263">
                  <c:v>3.6294867572242113</c:v>
                </c:pt>
                <c:pt idx="264">
                  <c:v>3.6710313725785886</c:v>
                </c:pt>
                <c:pt idx="265">
                  <c:v>3.7154528940713112</c:v>
                </c:pt>
                <c:pt idx="266">
                  <c:v>3.7625760102513111</c:v>
                </c:pt>
                <c:pt idx="267">
                  <c:v>3.812214747707527</c:v>
                </c:pt>
                <c:pt idx="268">
                  <c:v>3.8641732050210038</c:v>
                </c:pt>
                <c:pt idx="269">
                  <c:v>3.9182463258982851</c:v>
                </c:pt>
                <c:pt idx="270">
                  <c:v>3.9742207084349284</c:v>
                </c:pt>
                <c:pt idx="271">
                  <c:v>4.031875447315322</c:v>
                </c:pt>
                <c:pt idx="272">
                  <c:v>4.0909830056250529</c:v>
                </c:pt>
                <c:pt idx="273">
                  <c:v>4.1513101128351453</c:v>
                </c:pt>
                <c:pt idx="274">
                  <c:v>4.2126186854142755</c:v>
                </c:pt>
                <c:pt idx="275">
                  <c:v>4.2746667664356961</c:v>
                </c:pt>
                <c:pt idx="276">
                  <c:v>4.3372094804706869</c:v>
                </c:pt>
                <c:pt idx="277">
                  <c:v>4.4000000000000004</c:v>
                </c:pt>
                <c:pt idx="278">
                  <c:v>4.4627905195293129</c:v>
                </c:pt>
                <c:pt idx="279">
                  <c:v>4.5253332335643046</c:v>
                </c:pt>
                <c:pt idx="280">
                  <c:v>4.5873813145857243</c:v>
                </c:pt>
                <c:pt idx="281">
                  <c:v>4.6486898871648554</c:v>
                </c:pt>
                <c:pt idx="282">
                  <c:v>4.7090169943749478</c:v>
                </c:pt>
                <c:pt idx="283">
                  <c:v>4.7681245526846787</c:v>
                </c:pt>
                <c:pt idx="284">
                  <c:v>4.8257792915650723</c:v>
                </c:pt>
                <c:pt idx="285">
                  <c:v>4.8817536741017156</c:v>
                </c:pt>
                <c:pt idx="286">
                  <c:v>4.935826794978996</c:v>
                </c:pt>
                <c:pt idx="287">
                  <c:v>4.9877852522924737</c:v>
                </c:pt>
                <c:pt idx="288">
                  <c:v>5.0374239897486897</c:v>
                </c:pt>
                <c:pt idx="289">
                  <c:v>5.0845471059286886</c:v>
                </c:pt>
                <c:pt idx="290">
                  <c:v>5.1289686274214112</c:v>
                </c:pt>
                <c:pt idx="291">
                  <c:v>5.1705132427757894</c:v>
                </c:pt>
                <c:pt idx="292">
                  <c:v>5.2090169943749478</c:v>
                </c:pt>
                <c:pt idx="293">
                  <c:v>5.2443279255020157</c:v>
                </c:pt>
                <c:pt idx="294">
                  <c:v>5.2763066800438638</c:v>
                </c:pt>
                <c:pt idx="295">
                  <c:v>5.3048270524660204</c:v>
                </c:pt>
                <c:pt idx="296">
                  <c:v>5.3297764858882513</c:v>
                </c:pt>
                <c:pt idx="297">
                  <c:v>5.351056516295154</c:v>
                </c:pt>
                <c:pt idx="298">
                  <c:v>5.3685831611286314</c:v>
                </c:pt>
                <c:pt idx="299">
                  <c:v>5.3822872507286892</c:v>
                </c:pt>
                <c:pt idx="300">
                  <c:v>5.3921147013144779</c:v>
                </c:pt>
                <c:pt idx="301">
                  <c:v>5.3980267284282721</c:v>
                </c:pt>
                <c:pt idx="302">
                  <c:v>5.4</c:v>
                </c:pt>
                <c:pt idx="304">
                  <c:v>-0.55470019622522881</c:v>
                </c:pt>
                <c:pt idx="305">
                  <c:v>-3.845299803774771</c:v>
                </c:pt>
                <c:pt idx="307">
                  <c:v>-0.70710678118654768</c:v>
                </c:pt>
                <c:pt idx="308">
                  <c:v>-3.6928932188134529</c:v>
                </c:pt>
                <c:pt idx="310">
                  <c:v>-0.89442719099991608</c:v>
                </c:pt>
                <c:pt idx="311">
                  <c:v>-3.5055728090000846</c:v>
                </c:pt>
                <c:pt idx="313">
                  <c:v>-1</c:v>
                </c:pt>
                <c:pt idx="314">
                  <c:v>-3.4000000000000004</c:v>
                </c:pt>
                <c:pt idx="316">
                  <c:v>-0.89442719099991597</c:v>
                </c:pt>
                <c:pt idx="317">
                  <c:v>-3.5055728090000846</c:v>
                </c:pt>
                <c:pt idx="319">
                  <c:v>-0.70710678118654746</c:v>
                </c:pt>
                <c:pt idx="320">
                  <c:v>-3.6928932188134529</c:v>
                </c:pt>
                <c:pt idx="322">
                  <c:v>-0.55470019622522893</c:v>
                </c:pt>
                <c:pt idx="323">
                  <c:v>-3.845299803774771</c:v>
                </c:pt>
                <c:pt idx="325">
                  <c:v>0.55470019622522915</c:v>
                </c:pt>
                <c:pt idx="326">
                  <c:v>3.8452998037747714</c:v>
                </c:pt>
                <c:pt idx="328">
                  <c:v>0.70710678118654757</c:v>
                </c:pt>
                <c:pt idx="329">
                  <c:v>3.6928932188134529</c:v>
                </c:pt>
                <c:pt idx="331">
                  <c:v>0.89442719099991586</c:v>
                </c:pt>
                <c:pt idx="332">
                  <c:v>3.5055728090000846</c:v>
                </c:pt>
                <c:pt idx="334">
                  <c:v>1</c:v>
                </c:pt>
                <c:pt idx="335">
                  <c:v>3.4000000000000004</c:v>
                </c:pt>
                <c:pt idx="337">
                  <c:v>#N/A</c:v>
                </c:pt>
                <c:pt idx="338">
                  <c:v>#N/A</c:v>
                </c:pt>
                <c:pt idx="340">
                  <c:v>#N/A</c:v>
                </c:pt>
                <c:pt idx="341">
                  <c:v>#N/A</c:v>
                </c:pt>
                <c:pt idx="343">
                  <c:v>#N/A</c:v>
                </c:pt>
                <c:pt idx="344">
                  <c:v>#N/A</c:v>
                </c:pt>
                <c:pt idx="346">
                  <c:v>-2.1999999999999997</c:v>
                </c:pt>
                <c:pt idx="347">
                  <c:v>-2.2000000000000002</c:v>
                </c:pt>
                <c:pt idx="348">
                  <c:v>-2.2000000000000002</c:v>
                </c:pt>
                <c:pt idx="349">
                  <c:v>-2.2000000000000002</c:v>
                </c:pt>
                <c:pt idx="350">
                  <c:v>-2.2000000000000002</c:v>
                </c:pt>
                <c:pt idx="351">
                  <c:v>-2.2000000000000002</c:v>
                </c:pt>
                <c:pt idx="352">
                  <c:v>-2.2000000000000002</c:v>
                </c:pt>
                <c:pt idx="353">
                  <c:v>2.2000000000000002</c:v>
                </c:pt>
                <c:pt idx="354">
                  <c:v>2.2000000000000002</c:v>
                </c:pt>
                <c:pt idx="355">
                  <c:v>2.2000000000000002</c:v>
                </c:pt>
                <c:pt idx="356">
                  <c:v>2.2000000000000002</c:v>
                </c:pt>
                <c:pt idx="357">
                  <c:v>2.2000000000000002</c:v>
                </c:pt>
                <c:pt idx="358">
                  <c:v>2.2000000000000002</c:v>
                </c:pt>
                <c:pt idx="359">
                  <c:v>2.2000000000000002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-4.4000000000000004</c:v>
                </c:pt>
                <c:pt idx="368">
                  <c:v>4.4000000000000004</c:v>
                </c:pt>
                <c:pt idx="369">
                  <c:v>-4.4000000000000004</c:v>
                </c:pt>
                <c:pt idx="370">
                  <c:v>4.4000000000000004</c:v>
                </c:pt>
              </c:numCache>
            </c:numRef>
          </c:xVal>
          <c:yVal>
            <c:numRef>
              <c:f>Model!$F$2:$F$372</c:f>
              <c:numCache>
                <c:formatCode>General</c:formatCode>
                <c:ptCount val="371"/>
                <c:pt idx="0">
                  <c:v>-4.4000000000000004</c:v>
                </c:pt>
                <c:pt idx="1">
                  <c:v>-4.3372094804706869</c:v>
                </c:pt>
                <c:pt idx="2">
                  <c:v>-4.2746667664356961</c:v>
                </c:pt>
                <c:pt idx="3">
                  <c:v>-4.2126186854142755</c:v>
                </c:pt>
                <c:pt idx="4">
                  <c:v>-4.1513101128351453</c:v>
                </c:pt>
                <c:pt idx="5">
                  <c:v>-4.0909830056250529</c:v>
                </c:pt>
                <c:pt idx="6">
                  <c:v>-4.031875447315322</c:v>
                </c:pt>
                <c:pt idx="7">
                  <c:v>-3.9742207084349275</c:v>
                </c:pt>
                <c:pt idx="8">
                  <c:v>-3.9182463258982851</c:v>
                </c:pt>
                <c:pt idx="9">
                  <c:v>-3.8641732050210038</c:v>
                </c:pt>
                <c:pt idx="10">
                  <c:v>-3.812214747707527</c:v>
                </c:pt>
                <c:pt idx="11">
                  <c:v>-3.7625760102513106</c:v>
                </c:pt>
                <c:pt idx="12">
                  <c:v>-3.7154528940713116</c:v>
                </c:pt>
                <c:pt idx="13">
                  <c:v>-3.6710313725785886</c:v>
                </c:pt>
                <c:pt idx="14">
                  <c:v>-3.6294867572242113</c:v>
                </c:pt>
                <c:pt idx="15">
                  <c:v>-3.5909830056250529</c:v>
                </c:pt>
                <c:pt idx="16">
                  <c:v>-3.5556720744979851</c:v>
                </c:pt>
                <c:pt idx="17">
                  <c:v>-3.5236933199561369</c:v>
                </c:pt>
                <c:pt idx="18">
                  <c:v>-3.4951729475339808</c:v>
                </c:pt>
                <c:pt idx="19">
                  <c:v>-3.470223514111749</c:v>
                </c:pt>
                <c:pt idx="20">
                  <c:v>-3.4489434837048467</c:v>
                </c:pt>
                <c:pt idx="21">
                  <c:v>-3.4314168388713693</c:v>
                </c:pt>
                <c:pt idx="22">
                  <c:v>-3.4177127492713115</c:v>
                </c:pt>
                <c:pt idx="23">
                  <c:v>-3.4078852986855224</c:v>
                </c:pt>
                <c:pt idx="24">
                  <c:v>-3.4019732715717286</c:v>
                </c:pt>
                <c:pt idx="25">
                  <c:v>-3.4000000000000004</c:v>
                </c:pt>
                <c:pt idx="26">
                  <c:v>-3.4019732715717286</c:v>
                </c:pt>
                <c:pt idx="27">
                  <c:v>-3.4078852986855228</c:v>
                </c:pt>
                <c:pt idx="28">
                  <c:v>-3.4177127492713115</c:v>
                </c:pt>
                <c:pt idx="29">
                  <c:v>-3.4314168388713693</c:v>
                </c:pt>
                <c:pt idx="30">
                  <c:v>-3.4489434837048467</c:v>
                </c:pt>
                <c:pt idx="31">
                  <c:v>-3.470223514111749</c:v>
                </c:pt>
                <c:pt idx="32">
                  <c:v>-3.4951729475339808</c:v>
                </c:pt>
                <c:pt idx="33">
                  <c:v>-3.5236933199561369</c:v>
                </c:pt>
                <c:pt idx="34">
                  <c:v>-3.5556720744979855</c:v>
                </c:pt>
                <c:pt idx="35">
                  <c:v>-3.5909830056250529</c:v>
                </c:pt>
                <c:pt idx="36">
                  <c:v>-3.6294867572242113</c:v>
                </c:pt>
                <c:pt idx="37">
                  <c:v>-3.671031372578589</c:v>
                </c:pt>
                <c:pt idx="38">
                  <c:v>-3.7154528940713116</c:v>
                </c:pt>
                <c:pt idx="39">
                  <c:v>-3.7625760102513106</c:v>
                </c:pt>
                <c:pt idx="40">
                  <c:v>-3.812214747707527</c:v>
                </c:pt>
                <c:pt idx="41">
                  <c:v>-3.8641732050210034</c:v>
                </c:pt>
                <c:pt idx="42">
                  <c:v>-3.9182463258982847</c:v>
                </c:pt>
                <c:pt idx="43">
                  <c:v>-3.9742207084349275</c:v>
                </c:pt>
                <c:pt idx="44">
                  <c:v>-4.031875447315322</c:v>
                </c:pt>
                <c:pt idx="45">
                  <c:v>-4.0909830056250529</c:v>
                </c:pt>
                <c:pt idx="46">
                  <c:v>-4.1513101128351453</c:v>
                </c:pt>
                <c:pt idx="47">
                  <c:v>-4.2126186854142755</c:v>
                </c:pt>
                <c:pt idx="48">
                  <c:v>-4.2746667664356952</c:v>
                </c:pt>
                <c:pt idx="49">
                  <c:v>-4.3372094804706869</c:v>
                </c:pt>
                <c:pt idx="50">
                  <c:v>-4.4000000000000004</c:v>
                </c:pt>
                <c:pt idx="51">
                  <c:v>-4.4627905195293138</c:v>
                </c:pt>
                <c:pt idx="52">
                  <c:v>-4.5253332335643046</c:v>
                </c:pt>
                <c:pt idx="53">
                  <c:v>-4.5873813145857252</c:v>
                </c:pt>
                <c:pt idx="54">
                  <c:v>-4.6486898871648554</c:v>
                </c:pt>
                <c:pt idx="55">
                  <c:v>-4.7090169943749487</c:v>
                </c:pt>
                <c:pt idx="56">
                  <c:v>-4.7681245526846787</c:v>
                </c:pt>
                <c:pt idx="57">
                  <c:v>-4.8257792915650732</c:v>
                </c:pt>
                <c:pt idx="58">
                  <c:v>-4.8817536741017156</c:v>
                </c:pt>
                <c:pt idx="59">
                  <c:v>-4.9358267949789969</c:v>
                </c:pt>
                <c:pt idx="60">
                  <c:v>-4.9877852522924737</c:v>
                </c:pt>
                <c:pt idx="61">
                  <c:v>-5.0374239897486905</c:v>
                </c:pt>
                <c:pt idx="62">
                  <c:v>-5.0845471059286886</c:v>
                </c:pt>
                <c:pt idx="63">
                  <c:v>-5.1289686274214112</c:v>
                </c:pt>
                <c:pt idx="64">
                  <c:v>-5.1705132427757903</c:v>
                </c:pt>
                <c:pt idx="65">
                  <c:v>-5.2090169943749478</c:v>
                </c:pt>
                <c:pt idx="66">
                  <c:v>-5.2443279255020157</c:v>
                </c:pt>
                <c:pt idx="67">
                  <c:v>-5.2763066800438638</c:v>
                </c:pt>
                <c:pt idx="68">
                  <c:v>-5.3048270524660204</c:v>
                </c:pt>
                <c:pt idx="69">
                  <c:v>-5.3297764858882513</c:v>
                </c:pt>
                <c:pt idx="70">
                  <c:v>-5.351056516295154</c:v>
                </c:pt>
                <c:pt idx="71">
                  <c:v>-5.3685831611286314</c:v>
                </c:pt>
                <c:pt idx="72">
                  <c:v>-5.3822872507286892</c:v>
                </c:pt>
                <c:pt idx="73">
                  <c:v>-5.3921147013144779</c:v>
                </c:pt>
                <c:pt idx="74">
                  <c:v>-5.3980267284282721</c:v>
                </c:pt>
                <c:pt idx="75">
                  <c:v>-5.4</c:v>
                </c:pt>
                <c:pt idx="76">
                  <c:v>-5.3980267284282721</c:v>
                </c:pt>
                <c:pt idx="77">
                  <c:v>-5.3921147013144779</c:v>
                </c:pt>
                <c:pt idx="78">
                  <c:v>-5.3822872507286892</c:v>
                </c:pt>
                <c:pt idx="79">
                  <c:v>-5.3685831611286314</c:v>
                </c:pt>
                <c:pt idx="80">
                  <c:v>-5.351056516295154</c:v>
                </c:pt>
                <c:pt idx="81">
                  <c:v>-5.3297764858882513</c:v>
                </c:pt>
                <c:pt idx="82">
                  <c:v>-5.3048270524660204</c:v>
                </c:pt>
                <c:pt idx="83">
                  <c:v>-5.2763066800438647</c:v>
                </c:pt>
                <c:pt idx="84">
                  <c:v>-5.2443279255020157</c:v>
                </c:pt>
                <c:pt idx="85">
                  <c:v>-5.2090169943749478</c:v>
                </c:pt>
                <c:pt idx="86">
                  <c:v>-5.1705132427757903</c:v>
                </c:pt>
                <c:pt idx="87">
                  <c:v>-5.1289686274214121</c:v>
                </c:pt>
                <c:pt idx="88">
                  <c:v>-5.0845471059286895</c:v>
                </c:pt>
                <c:pt idx="89">
                  <c:v>-5.0374239897486905</c:v>
                </c:pt>
                <c:pt idx="90">
                  <c:v>-4.9877852522924737</c:v>
                </c:pt>
                <c:pt idx="91">
                  <c:v>-4.9358267949789969</c:v>
                </c:pt>
                <c:pt idx="92">
                  <c:v>-4.8817536741017156</c:v>
                </c:pt>
                <c:pt idx="93">
                  <c:v>-4.8257792915650723</c:v>
                </c:pt>
                <c:pt idx="94">
                  <c:v>-4.7681245526846787</c:v>
                </c:pt>
                <c:pt idx="95">
                  <c:v>-4.7090169943749478</c:v>
                </c:pt>
                <c:pt idx="96">
                  <c:v>-4.6486898871648563</c:v>
                </c:pt>
                <c:pt idx="97">
                  <c:v>-4.5873813145857252</c:v>
                </c:pt>
                <c:pt idx="98">
                  <c:v>-4.5253332335643055</c:v>
                </c:pt>
                <c:pt idx="99">
                  <c:v>-4.4627905195293138</c:v>
                </c:pt>
                <c:pt idx="100">
                  <c:v>-4.4000000000000004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20-4E64-BFFA-A90294058748}"/>
            </c:ext>
          </c:extLst>
        </c:ser>
        <c:ser>
          <c:idx val="3"/>
          <c:order val="4"/>
          <c:tx>
            <c:strRef>
              <c:f>Model!$G$1</c:f>
              <c:strCache>
                <c:ptCount val="1"/>
                <c:pt idx="0">
                  <c:v>Ga</c:v>
                </c:pt>
              </c:strCache>
            </c:strRef>
          </c:tx>
          <c:spPr>
            <a:ln>
              <a:solidFill>
                <a:srgbClr val="00B050"/>
              </a:solidFill>
            </a:ln>
            <a:effectLst>
              <a:outerShdw blurRad="50800" dist="127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Model!$C$2:$C$372</c:f>
              <c:numCache>
                <c:formatCode>General</c:formatCode>
                <c:ptCount val="371"/>
                <c:pt idx="0">
                  <c:v>1</c:v>
                </c:pt>
                <c:pt idx="1">
                  <c:v>0.99802672842827156</c:v>
                </c:pt>
                <c:pt idx="2">
                  <c:v>0.99211470131447788</c:v>
                </c:pt>
                <c:pt idx="3">
                  <c:v>0.98228725072868872</c:v>
                </c:pt>
                <c:pt idx="4">
                  <c:v>0.96858316112863108</c:v>
                </c:pt>
                <c:pt idx="5">
                  <c:v>0.95105651629515353</c:v>
                </c:pt>
                <c:pt idx="6">
                  <c:v>0.92977648588825146</c:v>
                </c:pt>
                <c:pt idx="7">
                  <c:v>0.90482705246601947</c:v>
                </c:pt>
                <c:pt idx="8">
                  <c:v>0.87630668004386358</c:v>
                </c:pt>
                <c:pt idx="9">
                  <c:v>0.84432792550201508</c:v>
                </c:pt>
                <c:pt idx="10">
                  <c:v>0.80901699437494745</c:v>
                </c:pt>
                <c:pt idx="11">
                  <c:v>0.77051324277578925</c:v>
                </c:pt>
                <c:pt idx="12">
                  <c:v>0.72896862742141155</c:v>
                </c:pt>
                <c:pt idx="13">
                  <c:v>0.68454710592868862</c:v>
                </c:pt>
                <c:pt idx="14">
                  <c:v>0.63742398974868963</c:v>
                </c:pt>
                <c:pt idx="15">
                  <c:v>0.58778525229247314</c:v>
                </c:pt>
                <c:pt idx="16">
                  <c:v>0.53582679497899655</c:v>
                </c:pt>
                <c:pt idx="17">
                  <c:v>0.48175367410171516</c:v>
                </c:pt>
                <c:pt idx="18">
                  <c:v>0.42577929156507266</c:v>
                </c:pt>
                <c:pt idx="19">
                  <c:v>0.36812455268467809</c:v>
                </c:pt>
                <c:pt idx="20">
                  <c:v>0.30901699437494745</c:v>
                </c:pt>
                <c:pt idx="21">
                  <c:v>0.24868988716485496</c:v>
                </c:pt>
                <c:pt idx="22">
                  <c:v>0.18738131458572474</c:v>
                </c:pt>
                <c:pt idx="23">
                  <c:v>0.12533323356430426</c:v>
                </c:pt>
                <c:pt idx="24">
                  <c:v>6.2790519529313527E-2</c:v>
                </c:pt>
                <c:pt idx="25">
                  <c:v>6.1257422745431001E-17</c:v>
                </c:pt>
                <c:pt idx="26">
                  <c:v>-6.2790519529313402E-2</c:v>
                </c:pt>
                <c:pt idx="27">
                  <c:v>-0.12533323356430437</c:v>
                </c:pt>
                <c:pt idx="28">
                  <c:v>-0.18738131458572482</c:v>
                </c:pt>
                <c:pt idx="29">
                  <c:v>-0.24868988716485463</c:v>
                </c:pt>
                <c:pt idx="30">
                  <c:v>-0.30901699437494734</c:v>
                </c:pt>
                <c:pt idx="31">
                  <c:v>-0.36812455268467797</c:v>
                </c:pt>
                <c:pt idx="32">
                  <c:v>-0.42577929156507272</c:v>
                </c:pt>
                <c:pt idx="33">
                  <c:v>-0.48175367410171543</c:v>
                </c:pt>
                <c:pt idx="34">
                  <c:v>-0.53582679497899688</c:v>
                </c:pt>
                <c:pt idx="35">
                  <c:v>-0.58778525229247303</c:v>
                </c:pt>
                <c:pt idx="36">
                  <c:v>-0.63742398974868975</c:v>
                </c:pt>
                <c:pt idx="37">
                  <c:v>-0.68454710592868873</c:v>
                </c:pt>
                <c:pt idx="38">
                  <c:v>-0.72896862742141133</c:v>
                </c:pt>
                <c:pt idx="39">
                  <c:v>-0.77051324277578914</c:v>
                </c:pt>
                <c:pt idx="40">
                  <c:v>-0.80901699437494734</c:v>
                </c:pt>
                <c:pt idx="41">
                  <c:v>-0.84432792550201485</c:v>
                </c:pt>
                <c:pt idx="42">
                  <c:v>-0.87630668004386336</c:v>
                </c:pt>
                <c:pt idx="43">
                  <c:v>-0.90482705246601935</c:v>
                </c:pt>
                <c:pt idx="44">
                  <c:v>-0.92977648588825135</c:v>
                </c:pt>
                <c:pt idx="45">
                  <c:v>-0.95105651629515353</c:v>
                </c:pt>
                <c:pt idx="46">
                  <c:v>-0.96858316112863108</c:v>
                </c:pt>
                <c:pt idx="47">
                  <c:v>-0.98228725072868861</c:v>
                </c:pt>
                <c:pt idx="48">
                  <c:v>-0.99211470131447776</c:v>
                </c:pt>
                <c:pt idx="49">
                  <c:v>-0.99802672842827156</c:v>
                </c:pt>
                <c:pt idx="50">
                  <c:v>-1</c:v>
                </c:pt>
                <c:pt idx="51">
                  <c:v>-0.99802672842827156</c:v>
                </c:pt>
                <c:pt idx="52">
                  <c:v>-0.99211470131447788</c:v>
                </c:pt>
                <c:pt idx="53">
                  <c:v>-0.98228725072868861</c:v>
                </c:pt>
                <c:pt idx="54">
                  <c:v>-0.96858316112863108</c:v>
                </c:pt>
                <c:pt idx="55">
                  <c:v>-0.95105651629515353</c:v>
                </c:pt>
                <c:pt idx="56">
                  <c:v>-0.92977648588825124</c:v>
                </c:pt>
                <c:pt idx="57">
                  <c:v>-0.90482705246601969</c:v>
                </c:pt>
                <c:pt idx="58">
                  <c:v>-0.87630668004386369</c:v>
                </c:pt>
                <c:pt idx="59">
                  <c:v>-0.84432792550201519</c:v>
                </c:pt>
                <c:pt idx="60">
                  <c:v>-0.80901699437494756</c:v>
                </c:pt>
                <c:pt idx="61">
                  <c:v>-0.77051324277578925</c:v>
                </c:pt>
                <c:pt idx="62">
                  <c:v>-0.72896862742141155</c:v>
                </c:pt>
                <c:pt idx="63">
                  <c:v>-0.68454710592868895</c:v>
                </c:pt>
                <c:pt idx="64">
                  <c:v>-0.63742398974868952</c:v>
                </c:pt>
                <c:pt idx="65">
                  <c:v>-0.58778525229247325</c:v>
                </c:pt>
                <c:pt idx="66">
                  <c:v>-0.53582679497899632</c:v>
                </c:pt>
                <c:pt idx="67">
                  <c:v>-0.48175367410171527</c:v>
                </c:pt>
                <c:pt idx="68">
                  <c:v>-0.42577929156507216</c:v>
                </c:pt>
                <c:pt idx="69">
                  <c:v>-0.36812455268467859</c:v>
                </c:pt>
                <c:pt idx="70">
                  <c:v>-0.30901699437494756</c:v>
                </c:pt>
                <c:pt idx="71">
                  <c:v>-0.24868988716485529</c:v>
                </c:pt>
                <c:pt idx="72">
                  <c:v>-0.18738131458572463</c:v>
                </c:pt>
                <c:pt idx="73">
                  <c:v>-0.12533323356430459</c:v>
                </c:pt>
                <c:pt idx="74">
                  <c:v>-6.2790519529313207E-2</c:v>
                </c:pt>
                <c:pt idx="75">
                  <c:v>-1.83772268236293E-16</c:v>
                </c:pt>
                <c:pt idx="76">
                  <c:v>6.2790519529312833E-2</c:v>
                </c:pt>
                <c:pt idx="77">
                  <c:v>0.12533323356430423</c:v>
                </c:pt>
                <c:pt idx="78">
                  <c:v>0.18738131458572427</c:v>
                </c:pt>
                <c:pt idx="79">
                  <c:v>0.24868988716485493</c:v>
                </c:pt>
                <c:pt idx="80">
                  <c:v>0.30901699437494723</c:v>
                </c:pt>
                <c:pt idx="81">
                  <c:v>0.36812455268467825</c:v>
                </c:pt>
                <c:pt idx="82">
                  <c:v>0.42577929156507183</c:v>
                </c:pt>
                <c:pt idx="83">
                  <c:v>0.48175367410171493</c:v>
                </c:pt>
                <c:pt idx="84">
                  <c:v>0.53582679497899599</c:v>
                </c:pt>
                <c:pt idx="85">
                  <c:v>0.58778525229247292</c:v>
                </c:pt>
                <c:pt idx="86">
                  <c:v>0.6374239897486893</c:v>
                </c:pt>
                <c:pt idx="87">
                  <c:v>0.68454710592868862</c:v>
                </c:pt>
                <c:pt idx="88">
                  <c:v>0.72896862742141122</c:v>
                </c:pt>
                <c:pt idx="89">
                  <c:v>0.77051324277578936</c:v>
                </c:pt>
                <c:pt idx="90">
                  <c:v>0.80901699437494734</c:v>
                </c:pt>
                <c:pt idx="91">
                  <c:v>0.8443279255020153</c:v>
                </c:pt>
                <c:pt idx="92">
                  <c:v>0.87630668004386358</c:v>
                </c:pt>
                <c:pt idx="93">
                  <c:v>0.90482705246601969</c:v>
                </c:pt>
                <c:pt idx="94">
                  <c:v>0.92977648588825113</c:v>
                </c:pt>
                <c:pt idx="95">
                  <c:v>0.95105651629515353</c:v>
                </c:pt>
                <c:pt idx="96">
                  <c:v>0.96858316112863097</c:v>
                </c:pt>
                <c:pt idx="97">
                  <c:v>0.98228725072868872</c:v>
                </c:pt>
                <c:pt idx="98">
                  <c:v>0.99211470131447776</c:v>
                </c:pt>
                <c:pt idx="99">
                  <c:v>0.99802672842827156</c:v>
                </c:pt>
                <c:pt idx="100">
                  <c:v>1</c:v>
                </c:pt>
                <c:pt idx="101">
                  <c:v>-3.4000000000000004</c:v>
                </c:pt>
                <c:pt idx="102">
                  <c:v>-3.4019732715717286</c:v>
                </c:pt>
                <c:pt idx="103">
                  <c:v>-3.4078852986855224</c:v>
                </c:pt>
                <c:pt idx="104">
                  <c:v>-3.4177127492713115</c:v>
                </c:pt>
                <c:pt idx="105">
                  <c:v>-3.4314168388713693</c:v>
                </c:pt>
                <c:pt idx="106">
                  <c:v>-3.4489434837048467</c:v>
                </c:pt>
                <c:pt idx="107">
                  <c:v>-3.470223514111749</c:v>
                </c:pt>
                <c:pt idx="108">
                  <c:v>-3.4951729475339808</c:v>
                </c:pt>
                <c:pt idx="109">
                  <c:v>-3.5236933199561369</c:v>
                </c:pt>
                <c:pt idx="110">
                  <c:v>-3.5556720744979851</c:v>
                </c:pt>
                <c:pt idx="111">
                  <c:v>-3.5909830056250529</c:v>
                </c:pt>
                <c:pt idx="112">
                  <c:v>-3.6294867572242113</c:v>
                </c:pt>
                <c:pt idx="113">
                  <c:v>-3.6710313725785886</c:v>
                </c:pt>
                <c:pt idx="114">
                  <c:v>-3.7154528940713116</c:v>
                </c:pt>
                <c:pt idx="115">
                  <c:v>-3.7625760102513106</c:v>
                </c:pt>
                <c:pt idx="116">
                  <c:v>-3.812214747707527</c:v>
                </c:pt>
                <c:pt idx="117">
                  <c:v>-3.8641732050210038</c:v>
                </c:pt>
                <c:pt idx="118">
                  <c:v>-3.9182463258982851</c:v>
                </c:pt>
                <c:pt idx="119">
                  <c:v>-3.9742207084349275</c:v>
                </c:pt>
                <c:pt idx="120">
                  <c:v>-4.031875447315322</c:v>
                </c:pt>
                <c:pt idx="121">
                  <c:v>-4.0909830056250529</c:v>
                </c:pt>
                <c:pt idx="122">
                  <c:v>-4.1513101128351453</c:v>
                </c:pt>
                <c:pt idx="123">
                  <c:v>-4.2126186854142755</c:v>
                </c:pt>
                <c:pt idx="124">
                  <c:v>-4.2746667664356961</c:v>
                </c:pt>
                <c:pt idx="125">
                  <c:v>-4.3372094804706869</c:v>
                </c:pt>
                <c:pt idx="126">
                  <c:v>-4.4000000000000004</c:v>
                </c:pt>
                <c:pt idx="127">
                  <c:v>-4.4627905195293138</c:v>
                </c:pt>
                <c:pt idx="128">
                  <c:v>-4.5253332335643046</c:v>
                </c:pt>
                <c:pt idx="129">
                  <c:v>-4.5873813145857252</c:v>
                </c:pt>
                <c:pt idx="130">
                  <c:v>-4.6486898871648545</c:v>
                </c:pt>
                <c:pt idx="131">
                  <c:v>-4.7090169943749478</c:v>
                </c:pt>
                <c:pt idx="132">
                  <c:v>-4.7681245526846787</c:v>
                </c:pt>
                <c:pt idx="133">
                  <c:v>-4.8257792915650732</c:v>
                </c:pt>
                <c:pt idx="134">
                  <c:v>-4.8817536741017156</c:v>
                </c:pt>
                <c:pt idx="135">
                  <c:v>-4.9358267949789969</c:v>
                </c:pt>
                <c:pt idx="136">
                  <c:v>-4.9877852522924737</c:v>
                </c:pt>
                <c:pt idx="137">
                  <c:v>-5.0374239897486905</c:v>
                </c:pt>
                <c:pt idx="138">
                  <c:v>-5.0845471059286886</c:v>
                </c:pt>
                <c:pt idx="139">
                  <c:v>-5.1289686274214112</c:v>
                </c:pt>
                <c:pt idx="140">
                  <c:v>-5.1705132427757894</c:v>
                </c:pt>
                <c:pt idx="141">
                  <c:v>-5.2090169943749478</c:v>
                </c:pt>
                <c:pt idx="142">
                  <c:v>-5.2443279255020148</c:v>
                </c:pt>
                <c:pt idx="143">
                  <c:v>-5.2763066800438638</c:v>
                </c:pt>
                <c:pt idx="144">
                  <c:v>-5.3048270524660195</c:v>
                </c:pt>
                <c:pt idx="145">
                  <c:v>-5.3297764858882513</c:v>
                </c:pt>
                <c:pt idx="146">
                  <c:v>-5.351056516295154</c:v>
                </c:pt>
                <c:pt idx="147">
                  <c:v>-5.3685831611286314</c:v>
                </c:pt>
                <c:pt idx="148">
                  <c:v>-5.3822872507286892</c:v>
                </c:pt>
                <c:pt idx="149">
                  <c:v>-5.3921147013144779</c:v>
                </c:pt>
                <c:pt idx="150">
                  <c:v>-5.3980267284282721</c:v>
                </c:pt>
                <c:pt idx="151">
                  <c:v>-5.4</c:v>
                </c:pt>
                <c:pt idx="152">
                  <c:v>-5.3980267284282721</c:v>
                </c:pt>
                <c:pt idx="153">
                  <c:v>-5.3921147013144779</c:v>
                </c:pt>
                <c:pt idx="154">
                  <c:v>-5.3822872507286892</c:v>
                </c:pt>
                <c:pt idx="155">
                  <c:v>-5.3685831611286314</c:v>
                </c:pt>
                <c:pt idx="156">
                  <c:v>-5.351056516295154</c:v>
                </c:pt>
                <c:pt idx="157">
                  <c:v>-5.3297764858882513</c:v>
                </c:pt>
                <c:pt idx="158">
                  <c:v>-5.3048270524660204</c:v>
                </c:pt>
                <c:pt idx="159">
                  <c:v>-5.2763066800438638</c:v>
                </c:pt>
                <c:pt idx="160">
                  <c:v>-5.2443279255020157</c:v>
                </c:pt>
                <c:pt idx="161">
                  <c:v>-5.2090169943749478</c:v>
                </c:pt>
                <c:pt idx="162">
                  <c:v>-5.1705132427757894</c:v>
                </c:pt>
                <c:pt idx="163">
                  <c:v>-5.1289686274214121</c:v>
                </c:pt>
                <c:pt idx="164">
                  <c:v>-5.0845471059286895</c:v>
                </c:pt>
                <c:pt idx="165">
                  <c:v>-5.0374239897486897</c:v>
                </c:pt>
                <c:pt idx="166">
                  <c:v>-4.9877852522924737</c:v>
                </c:pt>
                <c:pt idx="167">
                  <c:v>-4.9358267949789969</c:v>
                </c:pt>
                <c:pt idx="168">
                  <c:v>-4.8817536741017156</c:v>
                </c:pt>
                <c:pt idx="169">
                  <c:v>-4.8257792915650723</c:v>
                </c:pt>
                <c:pt idx="170">
                  <c:v>-4.7681245526846787</c:v>
                </c:pt>
                <c:pt idx="171">
                  <c:v>-4.7090169943749478</c:v>
                </c:pt>
                <c:pt idx="172">
                  <c:v>-4.6486898871648554</c:v>
                </c:pt>
                <c:pt idx="173">
                  <c:v>-4.5873813145857252</c:v>
                </c:pt>
                <c:pt idx="174">
                  <c:v>-4.5253332335643046</c:v>
                </c:pt>
                <c:pt idx="175">
                  <c:v>-4.4627905195293138</c:v>
                </c:pt>
                <c:pt idx="176">
                  <c:v>-4.4000000000000004</c:v>
                </c:pt>
                <c:pt idx="177">
                  <c:v>-4.3372094804706878</c:v>
                </c:pt>
                <c:pt idx="178">
                  <c:v>-4.2746667664356961</c:v>
                </c:pt>
                <c:pt idx="179">
                  <c:v>-4.2126186854142764</c:v>
                </c:pt>
                <c:pt idx="180">
                  <c:v>-4.1513101128351453</c:v>
                </c:pt>
                <c:pt idx="181">
                  <c:v>-4.0909830056250529</c:v>
                </c:pt>
                <c:pt idx="182">
                  <c:v>-4.031875447315322</c:v>
                </c:pt>
                <c:pt idx="183">
                  <c:v>-3.9742207084349284</c:v>
                </c:pt>
                <c:pt idx="184">
                  <c:v>-3.9182463258982856</c:v>
                </c:pt>
                <c:pt idx="185">
                  <c:v>-3.8641732050210043</c:v>
                </c:pt>
                <c:pt idx="186">
                  <c:v>-3.8122147477075274</c:v>
                </c:pt>
                <c:pt idx="187">
                  <c:v>-3.7625760102513111</c:v>
                </c:pt>
                <c:pt idx="188">
                  <c:v>-3.7154528940713116</c:v>
                </c:pt>
                <c:pt idx="189">
                  <c:v>-3.671031372578589</c:v>
                </c:pt>
                <c:pt idx="190">
                  <c:v>-3.6294867572242109</c:v>
                </c:pt>
                <c:pt idx="191">
                  <c:v>-3.5909830056250529</c:v>
                </c:pt>
                <c:pt idx="192">
                  <c:v>-3.5556720744979851</c:v>
                </c:pt>
                <c:pt idx="193">
                  <c:v>-3.5236933199561369</c:v>
                </c:pt>
                <c:pt idx="194">
                  <c:v>-3.4951729475339808</c:v>
                </c:pt>
                <c:pt idx="195">
                  <c:v>-3.4702235141117495</c:v>
                </c:pt>
                <c:pt idx="196">
                  <c:v>-3.4489434837048467</c:v>
                </c:pt>
                <c:pt idx="197">
                  <c:v>-3.4314168388713693</c:v>
                </c:pt>
                <c:pt idx="198">
                  <c:v>-3.4177127492713115</c:v>
                </c:pt>
                <c:pt idx="199">
                  <c:v>-3.4078852986855228</c:v>
                </c:pt>
                <c:pt idx="200">
                  <c:v>-3.4019732715717286</c:v>
                </c:pt>
                <c:pt idx="201">
                  <c:v>-3.4000000000000004</c:v>
                </c:pt>
                <c:pt idx="202">
                  <c:v>5.4</c:v>
                </c:pt>
                <c:pt idx="203">
                  <c:v>5.3980267284282721</c:v>
                </c:pt>
                <c:pt idx="204">
                  <c:v>5.3921147013144779</c:v>
                </c:pt>
                <c:pt idx="205">
                  <c:v>5.3822872507286892</c:v>
                </c:pt>
                <c:pt idx="206">
                  <c:v>5.3685831611286314</c:v>
                </c:pt>
                <c:pt idx="207">
                  <c:v>5.351056516295154</c:v>
                </c:pt>
                <c:pt idx="208">
                  <c:v>5.3297764858882521</c:v>
                </c:pt>
                <c:pt idx="209">
                  <c:v>5.3048270524660195</c:v>
                </c:pt>
                <c:pt idx="210">
                  <c:v>5.2763066800438638</c:v>
                </c:pt>
                <c:pt idx="211">
                  <c:v>5.2443279255020157</c:v>
                </c:pt>
                <c:pt idx="212">
                  <c:v>5.2090169943749478</c:v>
                </c:pt>
                <c:pt idx="213">
                  <c:v>5.1705132427757894</c:v>
                </c:pt>
                <c:pt idx="214">
                  <c:v>5.1289686274214121</c:v>
                </c:pt>
                <c:pt idx="215">
                  <c:v>5.0845471059286886</c:v>
                </c:pt>
                <c:pt idx="216">
                  <c:v>5.0374239897486897</c:v>
                </c:pt>
                <c:pt idx="217">
                  <c:v>4.9877852522924737</c:v>
                </c:pt>
                <c:pt idx="218">
                  <c:v>4.9358267949789969</c:v>
                </c:pt>
                <c:pt idx="219">
                  <c:v>4.8817536741017156</c:v>
                </c:pt>
                <c:pt idx="220">
                  <c:v>4.8257792915650732</c:v>
                </c:pt>
                <c:pt idx="221">
                  <c:v>4.7681245526846787</c:v>
                </c:pt>
                <c:pt idx="222">
                  <c:v>4.7090169943749478</c:v>
                </c:pt>
                <c:pt idx="223">
                  <c:v>4.6486898871648554</c:v>
                </c:pt>
                <c:pt idx="224">
                  <c:v>4.5873813145857252</c:v>
                </c:pt>
                <c:pt idx="225">
                  <c:v>4.5253332335643046</c:v>
                </c:pt>
                <c:pt idx="226">
                  <c:v>4.4627905195293138</c:v>
                </c:pt>
                <c:pt idx="227">
                  <c:v>4.4000000000000004</c:v>
                </c:pt>
                <c:pt idx="228">
                  <c:v>4.3372094804706869</c:v>
                </c:pt>
                <c:pt idx="229">
                  <c:v>4.2746667664356961</c:v>
                </c:pt>
                <c:pt idx="230">
                  <c:v>4.2126186854142755</c:v>
                </c:pt>
                <c:pt idx="231">
                  <c:v>4.1513101128351462</c:v>
                </c:pt>
                <c:pt idx="232">
                  <c:v>4.0909830056250529</c:v>
                </c:pt>
                <c:pt idx="233">
                  <c:v>4.031875447315322</c:v>
                </c:pt>
                <c:pt idx="234">
                  <c:v>3.9742207084349275</c:v>
                </c:pt>
                <c:pt idx="235">
                  <c:v>3.9182463258982851</c:v>
                </c:pt>
                <c:pt idx="236">
                  <c:v>3.8641732050210034</c:v>
                </c:pt>
                <c:pt idx="237">
                  <c:v>3.8122147477075274</c:v>
                </c:pt>
                <c:pt idx="238">
                  <c:v>3.7625760102513106</c:v>
                </c:pt>
                <c:pt idx="239">
                  <c:v>3.7154528940713116</c:v>
                </c:pt>
                <c:pt idx="240">
                  <c:v>3.671031372578589</c:v>
                </c:pt>
                <c:pt idx="241">
                  <c:v>3.6294867572242113</c:v>
                </c:pt>
                <c:pt idx="242">
                  <c:v>3.5909830056250529</c:v>
                </c:pt>
                <c:pt idx="243">
                  <c:v>3.5556720744979855</c:v>
                </c:pt>
                <c:pt idx="244">
                  <c:v>3.5236933199561369</c:v>
                </c:pt>
                <c:pt idx="245">
                  <c:v>3.4951729475339812</c:v>
                </c:pt>
                <c:pt idx="246">
                  <c:v>3.470223514111749</c:v>
                </c:pt>
                <c:pt idx="247">
                  <c:v>3.4489434837048467</c:v>
                </c:pt>
                <c:pt idx="248">
                  <c:v>3.4314168388713693</c:v>
                </c:pt>
                <c:pt idx="249">
                  <c:v>3.4177127492713115</c:v>
                </c:pt>
                <c:pt idx="250">
                  <c:v>3.4078852986855228</c:v>
                </c:pt>
                <c:pt idx="251">
                  <c:v>3.4019732715717286</c:v>
                </c:pt>
                <c:pt idx="252">
                  <c:v>3.4000000000000004</c:v>
                </c:pt>
                <c:pt idx="253">
                  <c:v>3.4019732715717286</c:v>
                </c:pt>
                <c:pt idx="254">
                  <c:v>3.4078852986855224</c:v>
                </c:pt>
                <c:pt idx="255">
                  <c:v>3.4177127492713115</c:v>
                </c:pt>
                <c:pt idx="256">
                  <c:v>3.4314168388713693</c:v>
                </c:pt>
                <c:pt idx="257">
                  <c:v>3.4489434837048467</c:v>
                </c:pt>
                <c:pt idx="258">
                  <c:v>3.470223514111749</c:v>
                </c:pt>
                <c:pt idx="259">
                  <c:v>3.4951729475339808</c:v>
                </c:pt>
                <c:pt idx="260">
                  <c:v>3.5236933199561369</c:v>
                </c:pt>
                <c:pt idx="261">
                  <c:v>3.5556720744979851</c:v>
                </c:pt>
                <c:pt idx="262">
                  <c:v>3.5909830056250529</c:v>
                </c:pt>
                <c:pt idx="263">
                  <c:v>3.6294867572242113</c:v>
                </c:pt>
                <c:pt idx="264">
                  <c:v>3.6710313725785886</c:v>
                </c:pt>
                <c:pt idx="265">
                  <c:v>3.7154528940713112</c:v>
                </c:pt>
                <c:pt idx="266">
                  <c:v>3.7625760102513111</c:v>
                </c:pt>
                <c:pt idx="267">
                  <c:v>3.812214747707527</c:v>
                </c:pt>
                <c:pt idx="268">
                  <c:v>3.8641732050210038</c:v>
                </c:pt>
                <c:pt idx="269">
                  <c:v>3.9182463258982851</c:v>
                </c:pt>
                <c:pt idx="270">
                  <c:v>3.9742207084349284</c:v>
                </c:pt>
                <c:pt idx="271">
                  <c:v>4.031875447315322</c:v>
                </c:pt>
                <c:pt idx="272">
                  <c:v>4.0909830056250529</c:v>
                </c:pt>
                <c:pt idx="273">
                  <c:v>4.1513101128351453</c:v>
                </c:pt>
                <c:pt idx="274">
                  <c:v>4.2126186854142755</c:v>
                </c:pt>
                <c:pt idx="275">
                  <c:v>4.2746667664356961</c:v>
                </c:pt>
                <c:pt idx="276">
                  <c:v>4.3372094804706869</c:v>
                </c:pt>
                <c:pt idx="277">
                  <c:v>4.4000000000000004</c:v>
                </c:pt>
                <c:pt idx="278">
                  <c:v>4.4627905195293129</c:v>
                </c:pt>
                <c:pt idx="279">
                  <c:v>4.5253332335643046</c:v>
                </c:pt>
                <c:pt idx="280">
                  <c:v>4.5873813145857243</c:v>
                </c:pt>
                <c:pt idx="281">
                  <c:v>4.6486898871648554</c:v>
                </c:pt>
                <c:pt idx="282">
                  <c:v>4.7090169943749478</c:v>
                </c:pt>
                <c:pt idx="283">
                  <c:v>4.7681245526846787</c:v>
                </c:pt>
                <c:pt idx="284">
                  <c:v>4.8257792915650723</c:v>
                </c:pt>
                <c:pt idx="285">
                  <c:v>4.8817536741017156</c:v>
                </c:pt>
                <c:pt idx="286">
                  <c:v>4.935826794978996</c:v>
                </c:pt>
                <c:pt idx="287">
                  <c:v>4.9877852522924737</c:v>
                </c:pt>
                <c:pt idx="288">
                  <c:v>5.0374239897486897</c:v>
                </c:pt>
                <c:pt idx="289">
                  <c:v>5.0845471059286886</c:v>
                </c:pt>
                <c:pt idx="290">
                  <c:v>5.1289686274214112</c:v>
                </c:pt>
                <c:pt idx="291">
                  <c:v>5.1705132427757894</c:v>
                </c:pt>
                <c:pt idx="292">
                  <c:v>5.2090169943749478</c:v>
                </c:pt>
                <c:pt idx="293">
                  <c:v>5.2443279255020157</c:v>
                </c:pt>
                <c:pt idx="294">
                  <c:v>5.2763066800438638</c:v>
                </c:pt>
                <c:pt idx="295">
                  <c:v>5.3048270524660204</c:v>
                </c:pt>
                <c:pt idx="296">
                  <c:v>5.3297764858882513</c:v>
                </c:pt>
                <c:pt idx="297">
                  <c:v>5.351056516295154</c:v>
                </c:pt>
                <c:pt idx="298">
                  <c:v>5.3685831611286314</c:v>
                </c:pt>
                <c:pt idx="299">
                  <c:v>5.3822872507286892</c:v>
                </c:pt>
                <c:pt idx="300">
                  <c:v>5.3921147013144779</c:v>
                </c:pt>
                <c:pt idx="301">
                  <c:v>5.3980267284282721</c:v>
                </c:pt>
                <c:pt idx="302">
                  <c:v>5.4</c:v>
                </c:pt>
                <c:pt idx="304">
                  <c:v>-0.55470019622522881</c:v>
                </c:pt>
                <c:pt idx="305">
                  <c:v>-3.845299803774771</c:v>
                </c:pt>
                <c:pt idx="307">
                  <c:v>-0.70710678118654768</c:v>
                </c:pt>
                <c:pt idx="308">
                  <c:v>-3.6928932188134529</c:v>
                </c:pt>
                <c:pt idx="310">
                  <c:v>-0.89442719099991608</c:v>
                </c:pt>
                <c:pt idx="311">
                  <c:v>-3.5055728090000846</c:v>
                </c:pt>
                <c:pt idx="313">
                  <c:v>-1</c:v>
                </c:pt>
                <c:pt idx="314">
                  <c:v>-3.4000000000000004</c:v>
                </c:pt>
                <c:pt idx="316">
                  <c:v>-0.89442719099991597</c:v>
                </c:pt>
                <c:pt idx="317">
                  <c:v>-3.5055728090000846</c:v>
                </c:pt>
                <c:pt idx="319">
                  <c:v>-0.70710678118654746</c:v>
                </c:pt>
                <c:pt idx="320">
                  <c:v>-3.6928932188134529</c:v>
                </c:pt>
                <c:pt idx="322">
                  <c:v>-0.55470019622522893</c:v>
                </c:pt>
                <c:pt idx="323">
                  <c:v>-3.845299803774771</c:v>
                </c:pt>
                <c:pt idx="325">
                  <c:v>0.55470019622522915</c:v>
                </c:pt>
                <c:pt idx="326">
                  <c:v>3.8452998037747714</c:v>
                </c:pt>
                <c:pt idx="328">
                  <c:v>0.70710678118654757</c:v>
                </c:pt>
                <c:pt idx="329">
                  <c:v>3.6928932188134529</c:v>
                </c:pt>
                <c:pt idx="331">
                  <c:v>0.89442719099991586</c:v>
                </c:pt>
                <c:pt idx="332">
                  <c:v>3.5055728090000846</c:v>
                </c:pt>
                <c:pt idx="334">
                  <c:v>1</c:v>
                </c:pt>
                <c:pt idx="335">
                  <c:v>3.4000000000000004</c:v>
                </c:pt>
                <c:pt idx="337">
                  <c:v>#N/A</c:v>
                </c:pt>
                <c:pt idx="338">
                  <c:v>#N/A</c:v>
                </c:pt>
                <c:pt idx="340">
                  <c:v>#N/A</c:v>
                </c:pt>
                <c:pt idx="341">
                  <c:v>#N/A</c:v>
                </c:pt>
                <c:pt idx="343">
                  <c:v>#N/A</c:v>
                </c:pt>
                <c:pt idx="344">
                  <c:v>#N/A</c:v>
                </c:pt>
                <c:pt idx="346">
                  <c:v>-2.1999999999999997</c:v>
                </c:pt>
                <c:pt idx="347">
                  <c:v>-2.2000000000000002</c:v>
                </c:pt>
                <c:pt idx="348">
                  <c:v>-2.2000000000000002</c:v>
                </c:pt>
                <c:pt idx="349">
                  <c:v>-2.2000000000000002</c:v>
                </c:pt>
                <c:pt idx="350">
                  <c:v>-2.2000000000000002</c:v>
                </c:pt>
                <c:pt idx="351">
                  <c:v>-2.2000000000000002</c:v>
                </c:pt>
                <c:pt idx="352">
                  <c:v>-2.2000000000000002</c:v>
                </c:pt>
                <c:pt idx="353">
                  <c:v>2.2000000000000002</c:v>
                </c:pt>
                <c:pt idx="354">
                  <c:v>2.2000000000000002</c:v>
                </c:pt>
                <c:pt idx="355">
                  <c:v>2.2000000000000002</c:v>
                </c:pt>
                <c:pt idx="356">
                  <c:v>2.2000000000000002</c:v>
                </c:pt>
                <c:pt idx="357">
                  <c:v>2.2000000000000002</c:v>
                </c:pt>
                <c:pt idx="358">
                  <c:v>2.2000000000000002</c:v>
                </c:pt>
                <c:pt idx="359">
                  <c:v>2.2000000000000002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-4.4000000000000004</c:v>
                </c:pt>
                <c:pt idx="368">
                  <c:v>4.4000000000000004</c:v>
                </c:pt>
                <c:pt idx="369">
                  <c:v>-4.4000000000000004</c:v>
                </c:pt>
                <c:pt idx="370">
                  <c:v>4.4000000000000004</c:v>
                </c:pt>
              </c:numCache>
            </c:numRef>
          </c:xVal>
          <c:yVal>
            <c:numRef>
              <c:f>Model!$G$2:$G$372</c:f>
              <c:numCache>
                <c:formatCode>General</c:formatCode>
                <c:ptCount val="371"/>
                <c:pt idx="0">
                  <c:v>-6.6000000000000005</c:v>
                </c:pt>
                <c:pt idx="1">
                  <c:v>-6.5372094804706871</c:v>
                </c:pt>
                <c:pt idx="2">
                  <c:v>-6.4746667664356963</c:v>
                </c:pt>
                <c:pt idx="3">
                  <c:v>-6.4126186854142757</c:v>
                </c:pt>
                <c:pt idx="4">
                  <c:v>-6.3513101128351455</c:v>
                </c:pt>
                <c:pt idx="5">
                  <c:v>-6.2909830056250531</c:v>
                </c:pt>
                <c:pt idx="6">
                  <c:v>-6.2318754473153222</c:v>
                </c:pt>
                <c:pt idx="7">
                  <c:v>-6.1742207084349277</c:v>
                </c:pt>
                <c:pt idx="8">
                  <c:v>-6.1182463258982853</c:v>
                </c:pt>
                <c:pt idx="9">
                  <c:v>-6.064173205021004</c:v>
                </c:pt>
                <c:pt idx="10">
                  <c:v>-6.0122147477075272</c:v>
                </c:pt>
                <c:pt idx="11">
                  <c:v>-5.9625760102513112</c:v>
                </c:pt>
                <c:pt idx="12">
                  <c:v>-5.9154528940713114</c:v>
                </c:pt>
                <c:pt idx="13">
                  <c:v>-5.8710313725785888</c:v>
                </c:pt>
                <c:pt idx="14">
                  <c:v>-5.8294867572242115</c:v>
                </c:pt>
                <c:pt idx="15">
                  <c:v>-5.7909830056250531</c:v>
                </c:pt>
                <c:pt idx="16">
                  <c:v>-5.7556720744979852</c:v>
                </c:pt>
                <c:pt idx="17">
                  <c:v>-5.7236933199561371</c:v>
                </c:pt>
                <c:pt idx="18">
                  <c:v>-5.6951729475339814</c:v>
                </c:pt>
                <c:pt idx="19">
                  <c:v>-5.6702235141117487</c:v>
                </c:pt>
                <c:pt idx="20">
                  <c:v>-5.6489434837048469</c:v>
                </c:pt>
                <c:pt idx="21">
                  <c:v>-5.6314168388713695</c:v>
                </c:pt>
                <c:pt idx="22">
                  <c:v>-5.6177127492713117</c:v>
                </c:pt>
                <c:pt idx="23">
                  <c:v>-5.6078852986855221</c:v>
                </c:pt>
                <c:pt idx="24">
                  <c:v>-5.6019732715717288</c:v>
                </c:pt>
                <c:pt idx="25">
                  <c:v>-5.6000000000000005</c:v>
                </c:pt>
                <c:pt idx="26">
                  <c:v>-5.6019732715717288</c:v>
                </c:pt>
                <c:pt idx="27">
                  <c:v>-5.607885298685523</c:v>
                </c:pt>
                <c:pt idx="28">
                  <c:v>-5.6177127492713117</c:v>
                </c:pt>
                <c:pt idx="29">
                  <c:v>-5.6314168388713695</c:v>
                </c:pt>
                <c:pt idx="30">
                  <c:v>-5.6489434837048469</c:v>
                </c:pt>
                <c:pt idx="31">
                  <c:v>-5.6702235141117487</c:v>
                </c:pt>
                <c:pt idx="32">
                  <c:v>-5.6951729475339814</c:v>
                </c:pt>
                <c:pt idx="33">
                  <c:v>-5.7236933199561371</c:v>
                </c:pt>
                <c:pt idx="34">
                  <c:v>-5.7556720744979852</c:v>
                </c:pt>
                <c:pt idx="35">
                  <c:v>-5.7909830056250531</c:v>
                </c:pt>
                <c:pt idx="36">
                  <c:v>-5.8294867572242115</c:v>
                </c:pt>
                <c:pt idx="37">
                  <c:v>-5.8710313725785888</c:v>
                </c:pt>
                <c:pt idx="38">
                  <c:v>-5.9154528940713114</c:v>
                </c:pt>
                <c:pt idx="39">
                  <c:v>-5.9625760102513112</c:v>
                </c:pt>
                <c:pt idx="40">
                  <c:v>-6.0122147477075272</c:v>
                </c:pt>
                <c:pt idx="41">
                  <c:v>-6.0641732050210031</c:v>
                </c:pt>
                <c:pt idx="42">
                  <c:v>-6.1182463258982853</c:v>
                </c:pt>
                <c:pt idx="43">
                  <c:v>-6.1742207084349277</c:v>
                </c:pt>
                <c:pt idx="44">
                  <c:v>-6.2318754473153222</c:v>
                </c:pt>
                <c:pt idx="45">
                  <c:v>-6.2909830056250531</c:v>
                </c:pt>
                <c:pt idx="46">
                  <c:v>-6.3513101128351455</c:v>
                </c:pt>
                <c:pt idx="47">
                  <c:v>-6.4126186854142757</c:v>
                </c:pt>
                <c:pt idx="48">
                  <c:v>-6.4746667664356954</c:v>
                </c:pt>
                <c:pt idx="49">
                  <c:v>-6.5372094804706871</c:v>
                </c:pt>
                <c:pt idx="50">
                  <c:v>-6.6000000000000005</c:v>
                </c:pt>
                <c:pt idx="51">
                  <c:v>-6.662790519529314</c:v>
                </c:pt>
                <c:pt idx="52">
                  <c:v>-6.7253332335643048</c:v>
                </c:pt>
                <c:pt idx="53">
                  <c:v>-6.7873813145857254</c:v>
                </c:pt>
                <c:pt idx="54">
                  <c:v>-6.8486898871648556</c:v>
                </c:pt>
                <c:pt idx="55">
                  <c:v>-6.9090169943749489</c:v>
                </c:pt>
                <c:pt idx="56">
                  <c:v>-6.9681245526846789</c:v>
                </c:pt>
                <c:pt idx="57">
                  <c:v>-7.0257792915650734</c:v>
                </c:pt>
                <c:pt idx="58">
                  <c:v>-7.0817536741017157</c:v>
                </c:pt>
                <c:pt idx="59">
                  <c:v>-7.1358267949789971</c:v>
                </c:pt>
                <c:pt idx="60">
                  <c:v>-7.1877852522924739</c:v>
                </c:pt>
                <c:pt idx="61">
                  <c:v>-7.2374239897486907</c:v>
                </c:pt>
                <c:pt idx="62">
                  <c:v>-7.2845471059286888</c:v>
                </c:pt>
                <c:pt idx="63">
                  <c:v>-7.3289686274214114</c:v>
                </c:pt>
                <c:pt idx="64">
                  <c:v>-7.3705132427757905</c:v>
                </c:pt>
                <c:pt idx="65">
                  <c:v>-7.409016994374948</c:v>
                </c:pt>
                <c:pt idx="66">
                  <c:v>-7.4443279255020158</c:v>
                </c:pt>
                <c:pt idx="67">
                  <c:v>-7.476306680043864</c:v>
                </c:pt>
                <c:pt idx="68">
                  <c:v>-7.5048270524660206</c:v>
                </c:pt>
                <c:pt idx="69">
                  <c:v>-7.5297764858882514</c:v>
                </c:pt>
                <c:pt idx="70">
                  <c:v>-7.5510565162951542</c:v>
                </c:pt>
                <c:pt idx="71">
                  <c:v>-7.5685831611286316</c:v>
                </c:pt>
                <c:pt idx="72">
                  <c:v>-7.5822872507286894</c:v>
                </c:pt>
                <c:pt idx="73">
                  <c:v>-7.5921147013144781</c:v>
                </c:pt>
                <c:pt idx="74">
                  <c:v>-7.5980267284282723</c:v>
                </c:pt>
                <c:pt idx="75">
                  <c:v>-7.6000000000000005</c:v>
                </c:pt>
                <c:pt idx="76">
                  <c:v>-7.5980267284282723</c:v>
                </c:pt>
                <c:pt idx="77">
                  <c:v>-7.5921147013144781</c:v>
                </c:pt>
                <c:pt idx="78">
                  <c:v>-7.5822872507286894</c:v>
                </c:pt>
                <c:pt idx="79">
                  <c:v>-7.5685831611286316</c:v>
                </c:pt>
                <c:pt idx="80">
                  <c:v>-7.5510565162951542</c:v>
                </c:pt>
                <c:pt idx="81">
                  <c:v>-7.5297764858882514</c:v>
                </c:pt>
                <c:pt idx="82">
                  <c:v>-7.5048270524660206</c:v>
                </c:pt>
                <c:pt idx="83">
                  <c:v>-7.4763066800438649</c:v>
                </c:pt>
                <c:pt idx="84">
                  <c:v>-7.4443279255020158</c:v>
                </c:pt>
                <c:pt idx="85">
                  <c:v>-7.409016994374948</c:v>
                </c:pt>
                <c:pt idx="86">
                  <c:v>-7.3705132427757905</c:v>
                </c:pt>
                <c:pt idx="87">
                  <c:v>-7.3289686274214123</c:v>
                </c:pt>
                <c:pt idx="88">
                  <c:v>-7.2845471059286897</c:v>
                </c:pt>
                <c:pt idx="89">
                  <c:v>-7.2374239897486907</c:v>
                </c:pt>
                <c:pt idx="90">
                  <c:v>-7.1877852522924739</c:v>
                </c:pt>
                <c:pt idx="91">
                  <c:v>-7.1358267949789971</c:v>
                </c:pt>
                <c:pt idx="92">
                  <c:v>-7.0817536741017157</c:v>
                </c:pt>
                <c:pt idx="93">
                  <c:v>-7.0257792915650725</c:v>
                </c:pt>
                <c:pt idx="94">
                  <c:v>-6.9681245526846789</c:v>
                </c:pt>
                <c:pt idx="95">
                  <c:v>-6.909016994374948</c:v>
                </c:pt>
                <c:pt idx="96">
                  <c:v>-6.8486898871648565</c:v>
                </c:pt>
                <c:pt idx="97">
                  <c:v>-6.7873813145857254</c:v>
                </c:pt>
                <c:pt idx="98">
                  <c:v>-6.7253332335643057</c:v>
                </c:pt>
                <c:pt idx="99">
                  <c:v>-6.662790519529314</c:v>
                </c:pt>
                <c:pt idx="100">
                  <c:v>-6.6000000000000005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020-4E64-BFFA-A90294058748}"/>
            </c:ext>
          </c:extLst>
        </c:ser>
        <c:ser>
          <c:idx val="4"/>
          <c:order val="5"/>
          <c:tx>
            <c:strRef>
              <c:f>Model!$H$1</c:f>
              <c:strCache>
                <c:ptCount val="1"/>
                <c:pt idx="0">
                  <c:v>Gf</c:v>
                </c:pt>
              </c:strCache>
            </c:strRef>
          </c:tx>
          <c:spPr>
            <a:ln>
              <a:solidFill>
                <a:srgbClr val="FFFF00"/>
              </a:solidFill>
            </a:ln>
            <a:effectLst>
              <a:outerShdw blurRad="50800" dist="127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Model!$C$2:$C$372</c:f>
              <c:numCache>
                <c:formatCode>General</c:formatCode>
                <c:ptCount val="371"/>
                <c:pt idx="0">
                  <c:v>1</c:v>
                </c:pt>
                <c:pt idx="1">
                  <c:v>0.99802672842827156</c:v>
                </c:pt>
                <c:pt idx="2">
                  <c:v>0.99211470131447788</c:v>
                </c:pt>
                <c:pt idx="3">
                  <c:v>0.98228725072868872</c:v>
                </c:pt>
                <c:pt idx="4">
                  <c:v>0.96858316112863108</c:v>
                </c:pt>
                <c:pt idx="5">
                  <c:v>0.95105651629515353</c:v>
                </c:pt>
                <c:pt idx="6">
                  <c:v>0.92977648588825146</c:v>
                </c:pt>
                <c:pt idx="7">
                  <c:v>0.90482705246601947</c:v>
                </c:pt>
                <c:pt idx="8">
                  <c:v>0.87630668004386358</c:v>
                </c:pt>
                <c:pt idx="9">
                  <c:v>0.84432792550201508</c:v>
                </c:pt>
                <c:pt idx="10">
                  <c:v>0.80901699437494745</c:v>
                </c:pt>
                <c:pt idx="11">
                  <c:v>0.77051324277578925</c:v>
                </c:pt>
                <c:pt idx="12">
                  <c:v>0.72896862742141155</c:v>
                </c:pt>
                <c:pt idx="13">
                  <c:v>0.68454710592868862</c:v>
                </c:pt>
                <c:pt idx="14">
                  <c:v>0.63742398974868963</c:v>
                </c:pt>
                <c:pt idx="15">
                  <c:v>0.58778525229247314</c:v>
                </c:pt>
                <c:pt idx="16">
                  <c:v>0.53582679497899655</c:v>
                </c:pt>
                <c:pt idx="17">
                  <c:v>0.48175367410171516</c:v>
                </c:pt>
                <c:pt idx="18">
                  <c:v>0.42577929156507266</c:v>
                </c:pt>
                <c:pt idx="19">
                  <c:v>0.36812455268467809</c:v>
                </c:pt>
                <c:pt idx="20">
                  <c:v>0.30901699437494745</c:v>
                </c:pt>
                <c:pt idx="21">
                  <c:v>0.24868988716485496</c:v>
                </c:pt>
                <c:pt idx="22">
                  <c:v>0.18738131458572474</c:v>
                </c:pt>
                <c:pt idx="23">
                  <c:v>0.12533323356430426</c:v>
                </c:pt>
                <c:pt idx="24">
                  <c:v>6.2790519529313527E-2</c:v>
                </c:pt>
                <c:pt idx="25">
                  <c:v>6.1257422745431001E-17</c:v>
                </c:pt>
                <c:pt idx="26">
                  <c:v>-6.2790519529313402E-2</c:v>
                </c:pt>
                <c:pt idx="27">
                  <c:v>-0.12533323356430437</c:v>
                </c:pt>
                <c:pt idx="28">
                  <c:v>-0.18738131458572482</c:v>
                </c:pt>
                <c:pt idx="29">
                  <c:v>-0.24868988716485463</c:v>
                </c:pt>
                <c:pt idx="30">
                  <c:v>-0.30901699437494734</c:v>
                </c:pt>
                <c:pt idx="31">
                  <c:v>-0.36812455268467797</c:v>
                </c:pt>
                <c:pt idx="32">
                  <c:v>-0.42577929156507272</c:v>
                </c:pt>
                <c:pt idx="33">
                  <c:v>-0.48175367410171543</c:v>
                </c:pt>
                <c:pt idx="34">
                  <c:v>-0.53582679497899688</c:v>
                </c:pt>
                <c:pt idx="35">
                  <c:v>-0.58778525229247303</c:v>
                </c:pt>
                <c:pt idx="36">
                  <c:v>-0.63742398974868975</c:v>
                </c:pt>
                <c:pt idx="37">
                  <c:v>-0.68454710592868873</c:v>
                </c:pt>
                <c:pt idx="38">
                  <c:v>-0.72896862742141133</c:v>
                </c:pt>
                <c:pt idx="39">
                  <c:v>-0.77051324277578914</c:v>
                </c:pt>
                <c:pt idx="40">
                  <c:v>-0.80901699437494734</c:v>
                </c:pt>
                <c:pt idx="41">
                  <c:v>-0.84432792550201485</c:v>
                </c:pt>
                <c:pt idx="42">
                  <c:v>-0.87630668004386336</c:v>
                </c:pt>
                <c:pt idx="43">
                  <c:v>-0.90482705246601935</c:v>
                </c:pt>
                <c:pt idx="44">
                  <c:v>-0.92977648588825135</c:v>
                </c:pt>
                <c:pt idx="45">
                  <c:v>-0.95105651629515353</c:v>
                </c:pt>
                <c:pt idx="46">
                  <c:v>-0.96858316112863108</c:v>
                </c:pt>
                <c:pt idx="47">
                  <c:v>-0.98228725072868861</c:v>
                </c:pt>
                <c:pt idx="48">
                  <c:v>-0.99211470131447776</c:v>
                </c:pt>
                <c:pt idx="49">
                  <c:v>-0.99802672842827156</c:v>
                </c:pt>
                <c:pt idx="50">
                  <c:v>-1</c:v>
                </c:pt>
                <c:pt idx="51">
                  <c:v>-0.99802672842827156</c:v>
                </c:pt>
                <c:pt idx="52">
                  <c:v>-0.99211470131447788</c:v>
                </c:pt>
                <c:pt idx="53">
                  <c:v>-0.98228725072868861</c:v>
                </c:pt>
                <c:pt idx="54">
                  <c:v>-0.96858316112863108</c:v>
                </c:pt>
                <c:pt idx="55">
                  <c:v>-0.95105651629515353</c:v>
                </c:pt>
                <c:pt idx="56">
                  <c:v>-0.92977648588825124</c:v>
                </c:pt>
                <c:pt idx="57">
                  <c:v>-0.90482705246601969</c:v>
                </c:pt>
                <c:pt idx="58">
                  <c:v>-0.87630668004386369</c:v>
                </c:pt>
                <c:pt idx="59">
                  <c:v>-0.84432792550201519</c:v>
                </c:pt>
                <c:pt idx="60">
                  <c:v>-0.80901699437494756</c:v>
                </c:pt>
                <c:pt idx="61">
                  <c:v>-0.77051324277578925</c:v>
                </c:pt>
                <c:pt idx="62">
                  <c:v>-0.72896862742141155</c:v>
                </c:pt>
                <c:pt idx="63">
                  <c:v>-0.68454710592868895</c:v>
                </c:pt>
                <c:pt idx="64">
                  <c:v>-0.63742398974868952</c:v>
                </c:pt>
                <c:pt idx="65">
                  <c:v>-0.58778525229247325</c:v>
                </c:pt>
                <c:pt idx="66">
                  <c:v>-0.53582679497899632</c:v>
                </c:pt>
                <c:pt idx="67">
                  <c:v>-0.48175367410171527</c:v>
                </c:pt>
                <c:pt idx="68">
                  <c:v>-0.42577929156507216</c:v>
                </c:pt>
                <c:pt idx="69">
                  <c:v>-0.36812455268467859</c:v>
                </c:pt>
                <c:pt idx="70">
                  <c:v>-0.30901699437494756</c:v>
                </c:pt>
                <c:pt idx="71">
                  <c:v>-0.24868988716485529</c:v>
                </c:pt>
                <c:pt idx="72">
                  <c:v>-0.18738131458572463</c:v>
                </c:pt>
                <c:pt idx="73">
                  <c:v>-0.12533323356430459</c:v>
                </c:pt>
                <c:pt idx="74">
                  <c:v>-6.2790519529313207E-2</c:v>
                </c:pt>
                <c:pt idx="75">
                  <c:v>-1.83772268236293E-16</c:v>
                </c:pt>
                <c:pt idx="76">
                  <c:v>6.2790519529312833E-2</c:v>
                </c:pt>
                <c:pt idx="77">
                  <c:v>0.12533323356430423</c:v>
                </c:pt>
                <c:pt idx="78">
                  <c:v>0.18738131458572427</c:v>
                </c:pt>
                <c:pt idx="79">
                  <c:v>0.24868988716485493</c:v>
                </c:pt>
                <c:pt idx="80">
                  <c:v>0.30901699437494723</c:v>
                </c:pt>
                <c:pt idx="81">
                  <c:v>0.36812455268467825</c:v>
                </c:pt>
                <c:pt idx="82">
                  <c:v>0.42577929156507183</c:v>
                </c:pt>
                <c:pt idx="83">
                  <c:v>0.48175367410171493</c:v>
                </c:pt>
                <c:pt idx="84">
                  <c:v>0.53582679497899599</c:v>
                </c:pt>
                <c:pt idx="85">
                  <c:v>0.58778525229247292</c:v>
                </c:pt>
                <c:pt idx="86">
                  <c:v>0.6374239897486893</c:v>
                </c:pt>
                <c:pt idx="87">
                  <c:v>0.68454710592868862</c:v>
                </c:pt>
                <c:pt idx="88">
                  <c:v>0.72896862742141122</c:v>
                </c:pt>
                <c:pt idx="89">
                  <c:v>0.77051324277578936</c:v>
                </c:pt>
                <c:pt idx="90">
                  <c:v>0.80901699437494734</c:v>
                </c:pt>
                <c:pt idx="91">
                  <c:v>0.8443279255020153</c:v>
                </c:pt>
                <c:pt idx="92">
                  <c:v>0.87630668004386358</c:v>
                </c:pt>
                <c:pt idx="93">
                  <c:v>0.90482705246601969</c:v>
                </c:pt>
                <c:pt idx="94">
                  <c:v>0.92977648588825113</c:v>
                </c:pt>
                <c:pt idx="95">
                  <c:v>0.95105651629515353</c:v>
                </c:pt>
                <c:pt idx="96">
                  <c:v>0.96858316112863097</c:v>
                </c:pt>
                <c:pt idx="97">
                  <c:v>0.98228725072868872</c:v>
                </c:pt>
                <c:pt idx="98">
                  <c:v>0.99211470131447776</c:v>
                </c:pt>
                <c:pt idx="99">
                  <c:v>0.99802672842827156</c:v>
                </c:pt>
                <c:pt idx="100">
                  <c:v>1</c:v>
                </c:pt>
                <c:pt idx="101">
                  <c:v>-3.4000000000000004</c:v>
                </c:pt>
                <c:pt idx="102">
                  <c:v>-3.4019732715717286</c:v>
                </c:pt>
                <c:pt idx="103">
                  <c:v>-3.4078852986855224</c:v>
                </c:pt>
                <c:pt idx="104">
                  <c:v>-3.4177127492713115</c:v>
                </c:pt>
                <c:pt idx="105">
                  <c:v>-3.4314168388713693</c:v>
                </c:pt>
                <c:pt idx="106">
                  <c:v>-3.4489434837048467</c:v>
                </c:pt>
                <c:pt idx="107">
                  <c:v>-3.470223514111749</c:v>
                </c:pt>
                <c:pt idx="108">
                  <c:v>-3.4951729475339808</c:v>
                </c:pt>
                <c:pt idx="109">
                  <c:v>-3.5236933199561369</c:v>
                </c:pt>
                <c:pt idx="110">
                  <c:v>-3.5556720744979851</c:v>
                </c:pt>
                <c:pt idx="111">
                  <c:v>-3.5909830056250529</c:v>
                </c:pt>
                <c:pt idx="112">
                  <c:v>-3.6294867572242113</c:v>
                </c:pt>
                <c:pt idx="113">
                  <c:v>-3.6710313725785886</c:v>
                </c:pt>
                <c:pt idx="114">
                  <c:v>-3.7154528940713116</c:v>
                </c:pt>
                <c:pt idx="115">
                  <c:v>-3.7625760102513106</c:v>
                </c:pt>
                <c:pt idx="116">
                  <c:v>-3.812214747707527</c:v>
                </c:pt>
                <c:pt idx="117">
                  <c:v>-3.8641732050210038</c:v>
                </c:pt>
                <c:pt idx="118">
                  <c:v>-3.9182463258982851</c:v>
                </c:pt>
                <c:pt idx="119">
                  <c:v>-3.9742207084349275</c:v>
                </c:pt>
                <c:pt idx="120">
                  <c:v>-4.031875447315322</c:v>
                </c:pt>
                <c:pt idx="121">
                  <c:v>-4.0909830056250529</c:v>
                </c:pt>
                <c:pt idx="122">
                  <c:v>-4.1513101128351453</c:v>
                </c:pt>
                <c:pt idx="123">
                  <c:v>-4.2126186854142755</c:v>
                </c:pt>
                <c:pt idx="124">
                  <c:v>-4.2746667664356961</c:v>
                </c:pt>
                <c:pt idx="125">
                  <c:v>-4.3372094804706869</c:v>
                </c:pt>
                <c:pt idx="126">
                  <c:v>-4.4000000000000004</c:v>
                </c:pt>
                <c:pt idx="127">
                  <c:v>-4.4627905195293138</c:v>
                </c:pt>
                <c:pt idx="128">
                  <c:v>-4.5253332335643046</c:v>
                </c:pt>
                <c:pt idx="129">
                  <c:v>-4.5873813145857252</c:v>
                </c:pt>
                <c:pt idx="130">
                  <c:v>-4.6486898871648545</c:v>
                </c:pt>
                <c:pt idx="131">
                  <c:v>-4.7090169943749478</c:v>
                </c:pt>
                <c:pt idx="132">
                  <c:v>-4.7681245526846787</c:v>
                </c:pt>
                <c:pt idx="133">
                  <c:v>-4.8257792915650732</c:v>
                </c:pt>
                <c:pt idx="134">
                  <c:v>-4.8817536741017156</c:v>
                </c:pt>
                <c:pt idx="135">
                  <c:v>-4.9358267949789969</c:v>
                </c:pt>
                <c:pt idx="136">
                  <c:v>-4.9877852522924737</c:v>
                </c:pt>
                <c:pt idx="137">
                  <c:v>-5.0374239897486905</c:v>
                </c:pt>
                <c:pt idx="138">
                  <c:v>-5.0845471059286886</c:v>
                </c:pt>
                <c:pt idx="139">
                  <c:v>-5.1289686274214112</c:v>
                </c:pt>
                <c:pt idx="140">
                  <c:v>-5.1705132427757894</c:v>
                </c:pt>
                <c:pt idx="141">
                  <c:v>-5.2090169943749478</c:v>
                </c:pt>
                <c:pt idx="142">
                  <c:v>-5.2443279255020148</c:v>
                </c:pt>
                <c:pt idx="143">
                  <c:v>-5.2763066800438638</c:v>
                </c:pt>
                <c:pt idx="144">
                  <c:v>-5.3048270524660195</c:v>
                </c:pt>
                <c:pt idx="145">
                  <c:v>-5.3297764858882513</c:v>
                </c:pt>
                <c:pt idx="146">
                  <c:v>-5.351056516295154</c:v>
                </c:pt>
                <c:pt idx="147">
                  <c:v>-5.3685831611286314</c:v>
                </c:pt>
                <c:pt idx="148">
                  <c:v>-5.3822872507286892</c:v>
                </c:pt>
                <c:pt idx="149">
                  <c:v>-5.3921147013144779</c:v>
                </c:pt>
                <c:pt idx="150">
                  <c:v>-5.3980267284282721</c:v>
                </c:pt>
                <c:pt idx="151">
                  <c:v>-5.4</c:v>
                </c:pt>
                <c:pt idx="152">
                  <c:v>-5.3980267284282721</c:v>
                </c:pt>
                <c:pt idx="153">
                  <c:v>-5.3921147013144779</c:v>
                </c:pt>
                <c:pt idx="154">
                  <c:v>-5.3822872507286892</c:v>
                </c:pt>
                <c:pt idx="155">
                  <c:v>-5.3685831611286314</c:v>
                </c:pt>
                <c:pt idx="156">
                  <c:v>-5.351056516295154</c:v>
                </c:pt>
                <c:pt idx="157">
                  <c:v>-5.3297764858882513</c:v>
                </c:pt>
                <c:pt idx="158">
                  <c:v>-5.3048270524660204</c:v>
                </c:pt>
                <c:pt idx="159">
                  <c:v>-5.2763066800438638</c:v>
                </c:pt>
                <c:pt idx="160">
                  <c:v>-5.2443279255020157</c:v>
                </c:pt>
                <c:pt idx="161">
                  <c:v>-5.2090169943749478</c:v>
                </c:pt>
                <c:pt idx="162">
                  <c:v>-5.1705132427757894</c:v>
                </c:pt>
                <c:pt idx="163">
                  <c:v>-5.1289686274214121</c:v>
                </c:pt>
                <c:pt idx="164">
                  <c:v>-5.0845471059286895</c:v>
                </c:pt>
                <c:pt idx="165">
                  <c:v>-5.0374239897486897</c:v>
                </c:pt>
                <c:pt idx="166">
                  <c:v>-4.9877852522924737</c:v>
                </c:pt>
                <c:pt idx="167">
                  <c:v>-4.9358267949789969</c:v>
                </c:pt>
                <c:pt idx="168">
                  <c:v>-4.8817536741017156</c:v>
                </c:pt>
                <c:pt idx="169">
                  <c:v>-4.8257792915650723</c:v>
                </c:pt>
                <c:pt idx="170">
                  <c:v>-4.7681245526846787</c:v>
                </c:pt>
                <c:pt idx="171">
                  <c:v>-4.7090169943749478</c:v>
                </c:pt>
                <c:pt idx="172">
                  <c:v>-4.6486898871648554</c:v>
                </c:pt>
                <c:pt idx="173">
                  <c:v>-4.5873813145857252</c:v>
                </c:pt>
                <c:pt idx="174">
                  <c:v>-4.5253332335643046</c:v>
                </c:pt>
                <c:pt idx="175">
                  <c:v>-4.4627905195293138</c:v>
                </c:pt>
                <c:pt idx="176">
                  <c:v>-4.4000000000000004</c:v>
                </c:pt>
                <c:pt idx="177">
                  <c:v>-4.3372094804706878</c:v>
                </c:pt>
                <c:pt idx="178">
                  <c:v>-4.2746667664356961</c:v>
                </c:pt>
                <c:pt idx="179">
                  <c:v>-4.2126186854142764</c:v>
                </c:pt>
                <c:pt idx="180">
                  <c:v>-4.1513101128351453</c:v>
                </c:pt>
                <c:pt idx="181">
                  <c:v>-4.0909830056250529</c:v>
                </c:pt>
                <c:pt idx="182">
                  <c:v>-4.031875447315322</c:v>
                </c:pt>
                <c:pt idx="183">
                  <c:v>-3.9742207084349284</c:v>
                </c:pt>
                <c:pt idx="184">
                  <c:v>-3.9182463258982856</c:v>
                </c:pt>
                <c:pt idx="185">
                  <c:v>-3.8641732050210043</c:v>
                </c:pt>
                <c:pt idx="186">
                  <c:v>-3.8122147477075274</c:v>
                </c:pt>
                <c:pt idx="187">
                  <c:v>-3.7625760102513111</c:v>
                </c:pt>
                <c:pt idx="188">
                  <c:v>-3.7154528940713116</c:v>
                </c:pt>
                <c:pt idx="189">
                  <c:v>-3.671031372578589</c:v>
                </c:pt>
                <c:pt idx="190">
                  <c:v>-3.6294867572242109</c:v>
                </c:pt>
                <c:pt idx="191">
                  <c:v>-3.5909830056250529</c:v>
                </c:pt>
                <c:pt idx="192">
                  <c:v>-3.5556720744979851</c:v>
                </c:pt>
                <c:pt idx="193">
                  <c:v>-3.5236933199561369</c:v>
                </c:pt>
                <c:pt idx="194">
                  <c:v>-3.4951729475339808</c:v>
                </c:pt>
                <c:pt idx="195">
                  <c:v>-3.4702235141117495</c:v>
                </c:pt>
                <c:pt idx="196">
                  <c:v>-3.4489434837048467</c:v>
                </c:pt>
                <c:pt idx="197">
                  <c:v>-3.4314168388713693</c:v>
                </c:pt>
                <c:pt idx="198">
                  <c:v>-3.4177127492713115</c:v>
                </c:pt>
                <c:pt idx="199">
                  <c:v>-3.4078852986855228</c:v>
                </c:pt>
                <c:pt idx="200">
                  <c:v>-3.4019732715717286</c:v>
                </c:pt>
                <c:pt idx="201">
                  <c:v>-3.4000000000000004</c:v>
                </c:pt>
                <c:pt idx="202">
                  <c:v>5.4</c:v>
                </c:pt>
                <c:pt idx="203">
                  <c:v>5.3980267284282721</c:v>
                </c:pt>
                <c:pt idx="204">
                  <c:v>5.3921147013144779</c:v>
                </c:pt>
                <c:pt idx="205">
                  <c:v>5.3822872507286892</c:v>
                </c:pt>
                <c:pt idx="206">
                  <c:v>5.3685831611286314</c:v>
                </c:pt>
                <c:pt idx="207">
                  <c:v>5.351056516295154</c:v>
                </c:pt>
                <c:pt idx="208">
                  <c:v>5.3297764858882521</c:v>
                </c:pt>
                <c:pt idx="209">
                  <c:v>5.3048270524660195</c:v>
                </c:pt>
                <c:pt idx="210">
                  <c:v>5.2763066800438638</c:v>
                </c:pt>
                <c:pt idx="211">
                  <c:v>5.2443279255020157</c:v>
                </c:pt>
                <c:pt idx="212">
                  <c:v>5.2090169943749478</c:v>
                </c:pt>
                <c:pt idx="213">
                  <c:v>5.1705132427757894</c:v>
                </c:pt>
                <c:pt idx="214">
                  <c:v>5.1289686274214121</c:v>
                </c:pt>
                <c:pt idx="215">
                  <c:v>5.0845471059286886</c:v>
                </c:pt>
                <c:pt idx="216">
                  <c:v>5.0374239897486897</c:v>
                </c:pt>
                <c:pt idx="217">
                  <c:v>4.9877852522924737</c:v>
                </c:pt>
                <c:pt idx="218">
                  <c:v>4.9358267949789969</c:v>
                </c:pt>
                <c:pt idx="219">
                  <c:v>4.8817536741017156</c:v>
                </c:pt>
                <c:pt idx="220">
                  <c:v>4.8257792915650732</c:v>
                </c:pt>
                <c:pt idx="221">
                  <c:v>4.7681245526846787</c:v>
                </c:pt>
                <c:pt idx="222">
                  <c:v>4.7090169943749478</c:v>
                </c:pt>
                <c:pt idx="223">
                  <c:v>4.6486898871648554</c:v>
                </c:pt>
                <c:pt idx="224">
                  <c:v>4.5873813145857252</c:v>
                </c:pt>
                <c:pt idx="225">
                  <c:v>4.5253332335643046</c:v>
                </c:pt>
                <c:pt idx="226">
                  <c:v>4.4627905195293138</c:v>
                </c:pt>
                <c:pt idx="227">
                  <c:v>4.4000000000000004</c:v>
                </c:pt>
                <c:pt idx="228">
                  <c:v>4.3372094804706869</c:v>
                </c:pt>
                <c:pt idx="229">
                  <c:v>4.2746667664356961</c:v>
                </c:pt>
                <c:pt idx="230">
                  <c:v>4.2126186854142755</c:v>
                </c:pt>
                <c:pt idx="231">
                  <c:v>4.1513101128351462</c:v>
                </c:pt>
                <c:pt idx="232">
                  <c:v>4.0909830056250529</c:v>
                </c:pt>
                <c:pt idx="233">
                  <c:v>4.031875447315322</c:v>
                </c:pt>
                <c:pt idx="234">
                  <c:v>3.9742207084349275</c:v>
                </c:pt>
                <c:pt idx="235">
                  <c:v>3.9182463258982851</c:v>
                </c:pt>
                <c:pt idx="236">
                  <c:v>3.8641732050210034</c:v>
                </c:pt>
                <c:pt idx="237">
                  <c:v>3.8122147477075274</c:v>
                </c:pt>
                <c:pt idx="238">
                  <c:v>3.7625760102513106</c:v>
                </c:pt>
                <c:pt idx="239">
                  <c:v>3.7154528940713116</c:v>
                </c:pt>
                <c:pt idx="240">
                  <c:v>3.671031372578589</c:v>
                </c:pt>
                <c:pt idx="241">
                  <c:v>3.6294867572242113</c:v>
                </c:pt>
                <c:pt idx="242">
                  <c:v>3.5909830056250529</c:v>
                </c:pt>
                <c:pt idx="243">
                  <c:v>3.5556720744979855</c:v>
                </c:pt>
                <c:pt idx="244">
                  <c:v>3.5236933199561369</c:v>
                </c:pt>
                <c:pt idx="245">
                  <c:v>3.4951729475339812</c:v>
                </c:pt>
                <c:pt idx="246">
                  <c:v>3.470223514111749</c:v>
                </c:pt>
                <c:pt idx="247">
                  <c:v>3.4489434837048467</c:v>
                </c:pt>
                <c:pt idx="248">
                  <c:v>3.4314168388713693</c:v>
                </c:pt>
                <c:pt idx="249">
                  <c:v>3.4177127492713115</c:v>
                </c:pt>
                <c:pt idx="250">
                  <c:v>3.4078852986855228</c:v>
                </c:pt>
                <c:pt idx="251">
                  <c:v>3.4019732715717286</c:v>
                </c:pt>
                <c:pt idx="252">
                  <c:v>3.4000000000000004</c:v>
                </c:pt>
                <c:pt idx="253">
                  <c:v>3.4019732715717286</c:v>
                </c:pt>
                <c:pt idx="254">
                  <c:v>3.4078852986855224</c:v>
                </c:pt>
                <c:pt idx="255">
                  <c:v>3.4177127492713115</c:v>
                </c:pt>
                <c:pt idx="256">
                  <c:v>3.4314168388713693</c:v>
                </c:pt>
                <c:pt idx="257">
                  <c:v>3.4489434837048467</c:v>
                </c:pt>
                <c:pt idx="258">
                  <c:v>3.470223514111749</c:v>
                </c:pt>
                <c:pt idx="259">
                  <c:v>3.4951729475339808</c:v>
                </c:pt>
                <c:pt idx="260">
                  <c:v>3.5236933199561369</c:v>
                </c:pt>
                <c:pt idx="261">
                  <c:v>3.5556720744979851</c:v>
                </c:pt>
                <c:pt idx="262">
                  <c:v>3.5909830056250529</c:v>
                </c:pt>
                <c:pt idx="263">
                  <c:v>3.6294867572242113</c:v>
                </c:pt>
                <c:pt idx="264">
                  <c:v>3.6710313725785886</c:v>
                </c:pt>
                <c:pt idx="265">
                  <c:v>3.7154528940713112</c:v>
                </c:pt>
                <c:pt idx="266">
                  <c:v>3.7625760102513111</c:v>
                </c:pt>
                <c:pt idx="267">
                  <c:v>3.812214747707527</c:v>
                </c:pt>
                <c:pt idx="268">
                  <c:v>3.8641732050210038</c:v>
                </c:pt>
                <c:pt idx="269">
                  <c:v>3.9182463258982851</c:v>
                </c:pt>
                <c:pt idx="270">
                  <c:v>3.9742207084349284</c:v>
                </c:pt>
                <c:pt idx="271">
                  <c:v>4.031875447315322</c:v>
                </c:pt>
                <c:pt idx="272">
                  <c:v>4.0909830056250529</c:v>
                </c:pt>
                <c:pt idx="273">
                  <c:v>4.1513101128351453</c:v>
                </c:pt>
                <c:pt idx="274">
                  <c:v>4.2126186854142755</c:v>
                </c:pt>
                <c:pt idx="275">
                  <c:v>4.2746667664356961</c:v>
                </c:pt>
                <c:pt idx="276">
                  <c:v>4.3372094804706869</c:v>
                </c:pt>
                <c:pt idx="277">
                  <c:v>4.4000000000000004</c:v>
                </c:pt>
                <c:pt idx="278">
                  <c:v>4.4627905195293129</c:v>
                </c:pt>
                <c:pt idx="279">
                  <c:v>4.5253332335643046</c:v>
                </c:pt>
                <c:pt idx="280">
                  <c:v>4.5873813145857243</c:v>
                </c:pt>
                <c:pt idx="281">
                  <c:v>4.6486898871648554</c:v>
                </c:pt>
                <c:pt idx="282">
                  <c:v>4.7090169943749478</c:v>
                </c:pt>
                <c:pt idx="283">
                  <c:v>4.7681245526846787</c:v>
                </c:pt>
                <c:pt idx="284">
                  <c:v>4.8257792915650723</c:v>
                </c:pt>
                <c:pt idx="285">
                  <c:v>4.8817536741017156</c:v>
                </c:pt>
                <c:pt idx="286">
                  <c:v>4.935826794978996</c:v>
                </c:pt>
                <c:pt idx="287">
                  <c:v>4.9877852522924737</c:v>
                </c:pt>
                <c:pt idx="288">
                  <c:v>5.0374239897486897</c:v>
                </c:pt>
                <c:pt idx="289">
                  <c:v>5.0845471059286886</c:v>
                </c:pt>
                <c:pt idx="290">
                  <c:v>5.1289686274214112</c:v>
                </c:pt>
                <c:pt idx="291">
                  <c:v>5.1705132427757894</c:v>
                </c:pt>
                <c:pt idx="292">
                  <c:v>5.2090169943749478</c:v>
                </c:pt>
                <c:pt idx="293">
                  <c:v>5.2443279255020157</c:v>
                </c:pt>
                <c:pt idx="294">
                  <c:v>5.2763066800438638</c:v>
                </c:pt>
                <c:pt idx="295">
                  <c:v>5.3048270524660204</c:v>
                </c:pt>
                <c:pt idx="296">
                  <c:v>5.3297764858882513</c:v>
                </c:pt>
                <c:pt idx="297">
                  <c:v>5.351056516295154</c:v>
                </c:pt>
                <c:pt idx="298">
                  <c:v>5.3685831611286314</c:v>
                </c:pt>
                <c:pt idx="299">
                  <c:v>5.3822872507286892</c:v>
                </c:pt>
                <c:pt idx="300">
                  <c:v>5.3921147013144779</c:v>
                </c:pt>
                <c:pt idx="301">
                  <c:v>5.3980267284282721</c:v>
                </c:pt>
                <c:pt idx="302">
                  <c:v>5.4</c:v>
                </c:pt>
                <c:pt idx="304">
                  <c:v>-0.55470019622522881</c:v>
                </c:pt>
                <c:pt idx="305">
                  <c:v>-3.845299803774771</c:v>
                </c:pt>
                <c:pt idx="307">
                  <c:v>-0.70710678118654768</c:v>
                </c:pt>
                <c:pt idx="308">
                  <c:v>-3.6928932188134529</c:v>
                </c:pt>
                <c:pt idx="310">
                  <c:v>-0.89442719099991608</c:v>
                </c:pt>
                <c:pt idx="311">
                  <c:v>-3.5055728090000846</c:v>
                </c:pt>
                <c:pt idx="313">
                  <c:v>-1</c:v>
                </c:pt>
                <c:pt idx="314">
                  <c:v>-3.4000000000000004</c:v>
                </c:pt>
                <c:pt idx="316">
                  <c:v>-0.89442719099991597</c:v>
                </c:pt>
                <c:pt idx="317">
                  <c:v>-3.5055728090000846</c:v>
                </c:pt>
                <c:pt idx="319">
                  <c:v>-0.70710678118654746</c:v>
                </c:pt>
                <c:pt idx="320">
                  <c:v>-3.6928932188134529</c:v>
                </c:pt>
                <c:pt idx="322">
                  <c:v>-0.55470019622522893</c:v>
                </c:pt>
                <c:pt idx="323">
                  <c:v>-3.845299803774771</c:v>
                </c:pt>
                <c:pt idx="325">
                  <c:v>0.55470019622522915</c:v>
                </c:pt>
                <c:pt idx="326">
                  <c:v>3.8452998037747714</c:v>
                </c:pt>
                <c:pt idx="328">
                  <c:v>0.70710678118654757</c:v>
                </c:pt>
                <c:pt idx="329">
                  <c:v>3.6928932188134529</c:v>
                </c:pt>
                <c:pt idx="331">
                  <c:v>0.89442719099991586</c:v>
                </c:pt>
                <c:pt idx="332">
                  <c:v>3.5055728090000846</c:v>
                </c:pt>
                <c:pt idx="334">
                  <c:v>1</c:v>
                </c:pt>
                <c:pt idx="335">
                  <c:v>3.4000000000000004</c:v>
                </c:pt>
                <c:pt idx="337">
                  <c:v>#N/A</c:v>
                </c:pt>
                <c:pt idx="338">
                  <c:v>#N/A</c:v>
                </c:pt>
                <c:pt idx="340">
                  <c:v>#N/A</c:v>
                </c:pt>
                <c:pt idx="341">
                  <c:v>#N/A</c:v>
                </c:pt>
                <c:pt idx="343">
                  <c:v>#N/A</c:v>
                </c:pt>
                <c:pt idx="344">
                  <c:v>#N/A</c:v>
                </c:pt>
                <c:pt idx="346">
                  <c:v>-2.1999999999999997</c:v>
                </c:pt>
                <c:pt idx="347">
                  <c:v>-2.2000000000000002</c:v>
                </c:pt>
                <c:pt idx="348">
                  <c:v>-2.2000000000000002</c:v>
                </c:pt>
                <c:pt idx="349">
                  <c:v>-2.2000000000000002</c:v>
                </c:pt>
                <c:pt idx="350">
                  <c:v>-2.2000000000000002</c:v>
                </c:pt>
                <c:pt idx="351">
                  <c:v>-2.2000000000000002</c:v>
                </c:pt>
                <c:pt idx="352">
                  <c:v>-2.2000000000000002</c:v>
                </c:pt>
                <c:pt idx="353">
                  <c:v>2.2000000000000002</c:v>
                </c:pt>
                <c:pt idx="354">
                  <c:v>2.2000000000000002</c:v>
                </c:pt>
                <c:pt idx="355">
                  <c:v>2.2000000000000002</c:v>
                </c:pt>
                <c:pt idx="356">
                  <c:v>2.2000000000000002</c:v>
                </c:pt>
                <c:pt idx="357">
                  <c:v>2.2000000000000002</c:v>
                </c:pt>
                <c:pt idx="358">
                  <c:v>2.2000000000000002</c:v>
                </c:pt>
                <c:pt idx="359">
                  <c:v>2.2000000000000002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-4.4000000000000004</c:v>
                </c:pt>
                <c:pt idx="368">
                  <c:v>4.4000000000000004</c:v>
                </c:pt>
                <c:pt idx="369">
                  <c:v>-4.4000000000000004</c:v>
                </c:pt>
                <c:pt idx="370">
                  <c:v>4.4000000000000004</c:v>
                </c:pt>
              </c:numCache>
            </c:numRef>
          </c:xVal>
          <c:yVal>
            <c:numRef>
              <c:f>Model!$H$2:$H$372</c:f>
              <c:numCache>
                <c:formatCode>General</c:formatCode>
                <c:ptCount val="371"/>
                <c:pt idx="0">
                  <c:v>-8.8000000000000007</c:v>
                </c:pt>
                <c:pt idx="1">
                  <c:v>-8.7372094804706872</c:v>
                </c:pt>
                <c:pt idx="2">
                  <c:v>-8.6746667664356956</c:v>
                </c:pt>
                <c:pt idx="3">
                  <c:v>-8.6126186854142759</c:v>
                </c:pt>
                <c:pt idx="4">
                  <c:v>-8.5513101128351465</c:v>
                </c:pt>
                <c:pt idx="5">
                  <c:v>-8.4909830056250541</c:v>
                </c:pt>
                <c:pt idx="6">
                  <c:v>-8.4318754473153223</c:v>
                </c:pt>
                <c:pt idx="7">
                  <c:v>-8.3742207084349278</c:v>
                </c:pt>
                <c:pt idx="8">
                  <c:v>-8.3182463258982864</c:v>
                </c:pt>
                <c:pt idx="9">
                  <c:v>-8.2641732050210042</c:v>
                </c:pt>
                <c:pt idx="10">
                  <c:v>-8.2122147477075274</c:v>
                </c:pt>
                <c:pt idx="11">
                  <c:v>-8.1625760102513105</c:v>
                </c:pt>
                <c:pt idx="12">
                  <c:v>-8.1154528940713107</c:v>
                </c:pt>
                <c:pt idx="13">
                  <c:v>-8.071031372578588</c:v>
                </c:pt>
                <c:pt idx="14">
                  <c:v>-8.0294867572242126</c:v>
                </c:pt>
                <c:pt idx="15">
                  <c:v>-7.9909830056250533</c:v>
                </c:pt>
                <c:pt idx="16">
                  <c:v>-7.9556720744979854</c:v>
                </c:pt>
                <c:pt idx="17">
                  <c:v>-7.9236933199561372</c:v>
                </c:pt>
                <c:pt idx="18">
                  <c:v>-7.8951729475339816</c:v>
                </c:pt>
                <c:pt idx="19">
                  <c:v>-7.8702235141117489</c:v>
                </c:pt>
                <c:pt idx="20">
                  <c:v>-7.8489434837048471</c:v>
                </c:pt>
                <c:pt idx="21">
                  <c:v>-7.8314168388713696</c:v>
                </c:pt>
                <c:pt idx="22">
                  <c:v>-7.8177127492713119</c:v>
                </c:pt>
                <c:pt idx="23">
                  <c:v>-7.8078852986855223</c:v>
                </c:pt>
                <c:pt idx="24">
                  <c:v>-7.8019732715717289</c:v>
                </c:pt>
                <c:pt idx="25">
                  <c:v>-7.8000000000000007</c:v>
                </c:pt>
                <c:pt idx="26">
                  <c:v>-7.8019732715717289</c:v>
                </c:pt>
                <c:pt idx="27">
                  <c:v>-7.8078852986855232</c:v>
                </c:pt>
                <c:pt idx="28">
                  <c:v>-7.8177127492713119</c:v>
                </c:pt>
                <c:pt idx="29">
                  <c:v>-7.8314168388713696</c:v>
                </c:pt>
                <c:pt idx="30">
                  <c:v>-7.8489434837048471</c:v>
                </c:pt>
                <c:pt idx="31">
                  <c:v>-7.8702235141117489</c:v>
                </c:pt>
                <c:pt idx="32">
                  <c:v>-7.8951729475339816</c:v>
                </c:pt>
                <c:pt idx="33">
                  <c:v>-7.9236933199561372</c:v>
                </c:pt>
                <c:pt idx="34">
                  <c:v>-7.9556720744979854</c:v>
                </c:pt>
                <c:pt idx="35">
                  <c:v>-7.9909830056250533</c:v>
                </c:pt>
                <c:pt idx="36">
                  <c:v>-8.0294867572242126</c:v>
                </c:pt>
                <c:pt idx="37">
                  <c:v>-8.071031372578588</c:v>
                </c:pt>
                <c:pt idx="38">
                  <c:v>-8.1154528940713107</c:v>
                </c:pt>
                <c:pt idx="39">
                  <c:v>-8.1625760102513105</c:v>
                </c:pt>
                <c:pt idx="40">
                  <c:v>-8.2122147477075274</c:v>
                </c:pt>
                <c:pt idx="41">
                  <c:v>-8.2641732050210024</c:v>
                </c:pt>
                <c:pt idx="42">
                  <c:v>-8.3182463258982864</c:v>
                </c:pt>
                <c:pt idx="43">
                  <c:v>-8.3742207084349278</c:v>
                </c:pt>
                <c:pt idx="44">
                  <c:v>-8.4318754473153223</c:v>
                </c:pt>
                <c:pt idx="45">
                  <c:v>-8.4909830056250541</c:v>
                </c:pt>
                <c:pt idx="46">
                  <c:v>-8.5513101128351465</c:v>
                </c:pt>
                <c:pt idx="47">
                  <c:v>-8.6126186854142759</c:v>
                </c:pt>
                <c:pt idx="48">
                  <c:v>-8.6746667664356956</c:v>
                </c:pt>
                <c:pt idx="49">
                  <c:v>-8.7372094804706872</c:v>
                </c:pt>
                <c:pt idx="50">
                  <c:v>-8.8000000000000007</c:v>
                </c:pt>
                <c:pt idx="51">
                  <c:v>-8.8627905195293142</c:v>
                </c:pt>
                <c:pt idx="52">
                  <c:v>-8.9253332335643059</c:v>
                </c:pt>
                <c:pt idx="53">
                  <c:v>-8.9873813145857255</c:v>
                </c:pt>
                <c:pt idx="54">
                  <c:v>-9.0486898871648549</c:v>
                </c:pt>
                <c:pt idx="55">
                  <c:v>-9.109016994374949</c:v>
                </c:pt>
                <c:pt idx="56">
                  <c:v>-9.1681245526846791</c:v>
                </c:pt>
                <c:pt idx="57">
                  <c:v>-9.2257792915650736</c:v>
                </c:pt>
                <c:pt idx="58">
                  <c:v>-9.281753674101715</c:v>
                </c:pt>
                <c:pt idx="59">
                  <c:v>-9.3358267949789973</c:v>
                </c:pt>
                <c:pt idx="60">
                  <c:v>-9.3877852522924741</c:v>
                </c:pt>
                <c:pt idx="61">
                  <c:v>-9.4374239897486909</c:v>
                </c:pt>
                <c:pt idx="62">
                  <c:v>-9.484547105928689</c:v>
                </c:pt>
                <c:pt idx="63">
                  <c:v>-9.5289686274214116</c:v>
                </c:pt>
                <c:pt idx="64">
                  <c:v>-9.5705132427757906</c:v>
                </c:pt>
                <c:pt idx="65">
                  <c:v>-9.6090169943749473</c:v>
                </c:pt>
                <c:pt idx="66">
                  <c:v>-9.6443279255020151</c:v>
                </c:pt>
                <c:pt idx="67">
                  <c:v>-9.6763066800438651</c:v>
                </c:pt>
                <c:pt idx="68">
                  <c:v>-9.7048270524660207</c:v>
                </c:pt>
                <c:pt idx="69">
                  <c:v>-9.7297764858882516</c:v>
                </c:pt>
                <c:pt idx="70">
                  <c:v>-9.7510565162951544</c:v>
                </c:pt>
                <c:pt idx="71">
                  <c:v>-9.7685831611286318</c:v>
                </c:pt>
                <c:pt idx="72">
                  <c:v>-9.7822872507286895</c:v>
                </c:pt>
                <c:pt idx="73">
                  <c:v>-9.7921147013144783</c:v>
                </c:pt>
                <c:pt idx="74">
                  <c:v>-9.7980267284282725</c:v>
                </c:pt>
                <c:pt idx="75">
                  <c:v>-9.8000000000000007</c:v>
                </c:pt>
                <c:pt idx="76">
                  <c:v>-9.7980267284282725</c:v>
                </c:pt>
                <c:pt idx="77">
                  <c:v>-9.7921147013144783</c:v>
                </c:pt>
                <c:pt idx="78">
                  <c:v>-9.7822872507286895</c:v>
                </c:pt>
                <c:pt idx="79">
                  <c:v>-9.7685831611286318</c:v>
                </c:pt>
                <c:pt idx="80">
                  <c:v>-9.7510565162951544</c:v>
                </c:pt>
                <c:pt idx="81">
                  <c:v>-9.7297764858882516</c:v>
                </c:pt>
                <c:pt idx="82">
                  <c:v>-9.7048270524660207</c:v>
                </c:pt>
                <c:pt idx="83">
                  <c:v>-9.6763066800438651</c:v>
                </c:pt>
                <c:pt idx="84">
                  <c:v>-9.6443279255020151</c:v>
                </c:pt>
                <c:pt idx="85">
                  <c:v>-9.6090169943749473</c:v>
                </c:pt>
                <c:pt idx="86">
                  <c:v>-9.5705132427757906</c:v>
                </c:pt>
                <c:pt idx="87">
                  <c:v>-9.5289686274214134</c:v>
                </c:pt>
                <c:pt idx="88">
                  <c:v>-9.4845471059286908</c:v>
                </c:pt>
                <c:pt idx="89">
                  <c:v>-9.4374239897486909</c:v>
                </c:pt>
                <c:pt idx="90">
                  <c:v>-9.3877852522924741</c:v>
                </c:pt>
                <c:pt idx="91">
                  <c:v>-9.3358267949789973</c:v>
                </c:pt>
                <c:pt idx="92">
                  <c:v>-9.281753674101715</c:v>
                </c:pt>
                <c:pt idx="93">
                  <c:v>-9.2257792915650718</c:v>
                </c:pt>
                <c:pt idx="94">
                  <c:v>-9.1681245526846791</c:v>
                </c:pt>
                <c:pt idx="95">
                  <c:v>-9.1090169943749473</c:v>
                </c:pt>
                <c:pt idx="96">
                  <c:v>-9.0486898871648567</c:v>
                </c:pt>
                <c:pt idx="97">
                  <c:v>-8.9873813145857255</c:v>
                </c:pt>
                <c:pt idx="98">
                  <c:v>-8.9253332335643059</c:v>
                </c:pt>
                <c:pt idx="99">
                  <c:v>-8.8627905195293142</c:v>
                </c:pt>
                <c:pt idx="100">
                  <c:v>-8.8000000000000007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020-4E64-BFFA-A90294058748}"/>
            </c:ext>
          </c:extLst>
        </c:ser>
        <c:ser>
          <c:idx val="5"/>
          <c:order val="6"/>
          <c:tx>
            <c:strRef>
              <c:f>Model!$I$1</c:f>
              <c:strCache>
                <c:ptCount val="1"/>
                <c:pt idx="0">
                  <c:v>Gs</c:v>
                </c:pt>
              </c:strCache>
            </c:strRef>
          </c:tx>
          <c:spPr>
            <a:ln>
              <a:solidFill>
                <a:srgbClr val="FFC000"/>
              </a:solidFill>
            </a:ln>
            <a:effectLst>
              <a:outerShdw blurRad="50800" dist="127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Model!$C$2:$C$372</c:f>
              <c:numCache>
                <c:formatCode>General</c:formatCode>
                <c:ptCount val="371"/>
                <c:pt idx="0">
                  <c:v>1</c:v>
                </c:pt>
                <c:pt idx="1">
                  <c:v>0.99802672842827156</c:v>
                </c:pt>
                <c:pt idx="2">
                  <c:v>0.99211470131447788</c:v>
                </c:pt>
                <c:pt idx="3">
                  <c:v>0.98228725072868872</c:v>
                </c:pt>
                <c:pt idx="4">
                  <c:v>0.96858316112863108</c:v>
                </c:pt>
                <c:pt idx="5">
                  <c:v>0.95105651629515353</c:v>
                </c:pt>
                <c:pt idx="6">
                  <c:v>0.92977648588825146</c:v>
                </c:pt>
                <c:pt idx="7">
                  <c:v>0.90482705246601947</c:v>
                </c:pt>
                <c:pt idx="8">
                  <c:v>0.87630668004386358</c:v>
                </c:pt>
                <c:pt idx="9">
                  <c:v>0.84432792550201508</c:v>
                </c:pt>
                <c:pt idx="10">
                  <c:v>0.80901699437494745</c:v>
                </c:pt>
                <c:pt idx="11">
                  <c:v>0.77051324277578925</c:v>
                </c:pt>
                <c:pt idx="12">
                  <c:v>0.72896862742141155</c:v>
                </c:pt>
                <c:pt idx="13">
                  <c:v>0.68454710592868862</c:v>
                </c:pt>
                <c:pt idx="14">
                  <c:v>0.63742398974868963</c:v>
                </c:pt>
                <c:pt idx="15">
                  <c:v>0.58778525229247314</c:v>
                </c:pt>
                <c:pt idx="16">
                  <c:v>0.53582679497899655</c:v>
                </c:pt>
                <c:pt idx="17">
                  <c:v>0.48175367410171516</c:v>
                </c:pt>
                <c:pt idx="18">
                  <c:v>0.42577929156507266</c:v>
                </c:pt>
                <c:pt idx="19">
                  <c:v>0.36812455268467809</c:v>
                </c:pt>
                <c:pt idx="20">
                  <c:v>0.30901699437494745</c:v>
                </c:pt>
                <c:pt idx="21">
                  <c:v>0.24868988716485496</c:v>
                </c:pt>
                <c:pt idx="22">
                  <c:v>0.18738131458572474</c:v>
                </c:pt>
                <c:pt idx="23">
                  <c:v>0.12533323356430426</c:v>
                </c:pt>
                <c:pt idx="24">
                  <c:v>6.2790519529313527E-2</c:v>
                </c:pt>
                <c:pt idx="25">
                  <c:v>6.1257422745431001E-17</c:v>
                </c:pt>
                <c:pt idx="26">
                  <c:v>-6.2790519529313402E-2</c:v>
                </c:pt>
                <c:pt idx="27">
                  <c:v>-0.12533323356430437</c:v>
                </c:pt>
                <c:pt idx="28">
                  <c:v>-0.18738131458572482</c:v>
                </c:pt>
                <c:pt idx="29">
                  <c:v>-0.24868988716485463</c:v>
                </c:pt>
                <c:pt idx="30">
                  <c:v>-0.30901699437494734</c:v>
                </c:pt>
                <c:pt idx="31">
                  <c:v>-0.36812455268467797</c:v>
                </c:pt>
                <c:pt idx="32">
                  <c:v>-0.42577929156507272</c:v>
                </c:pt>
                <c:pt idx="33">
                  <c:v>-0.48175367410171543</c:v>
                </c:pt>
                <c:pt idx="34">
                  <c:v>-0.53582679497899688</c:v>
                </c:pt>
                <c:pt idx="35">
                  <c:v>-0.58778525229247303</c:v>
                </c:pt>
                <c:pt idx="36">
                  <c:v>-0.63742398974868975</c:v>
                </c:pt>
                <c:pt idx="37">
                  <c:v>-0.68454710592868873</c:v>
                </c:pt>
                <c:pt idx="38">
                  <c:v>-0.72896862742141133</c:v>
                </c:pt>
                <c:pt idx="39">
                  <c:v>-0.77051324277578914</c:v>
                </c:pt>
                <c:pt idx="40">
                  <c:v>-0.80901699437494734</c:v>
                </c:pt>
                <c:pt idx="41">
                  <c:v>-0.84432792550201485</c:v>
                </c:pt>
                <c:pt idx="42">
                  <c:v>-0.87630668004386336</c:v>
                </c:pt>
                <c:pt idx="43">
                  <c:v>-0.90482705246601935</c:v>
                </c:pt>
                <c:pt idx="44">
                  <c:v>-0.92977648588825135</c:v>
                </c:pt>
                <c:pt idx="45">
                  <c:v>-0.95105651629515353</c:v>
                </c:pt>
                <c:pt idx="46">
                  <c:v>-0.96858316112863108</c:v>
                </c:pt>
                <c:pt idx="47">
                  <c:v>-0.98228725072868861</c:v>
                </c:pt>
                <c:pt idx="48">
                  <c:v>-0.99211470131447776</c:v>
                </c:pt>
                <c:pt idx="49">
                  <c:v>-0.99802672842827156</c:v>
                </c:pt>
                <c:pt idx="50">
                  <c:v>-1</c:v>
                </c:pt>
                <c:pt idx="51">
                  <c:v>-0.99802672842827156</c:v>
                </c:pt>
                <c:pt idx="52">
                  <c:v>-0.99211470131447788</c:v>
                </c:pt>
                <c:pt idx="53">
                  <c:v>-0.98228725072868861</c:v>
                </c:pt>
                <c:pt idx="54">
                  <c:v>-0.96858316112863108</c:v>
                </c:pt>
                <c:pt idx="55">
                  <c:v>-0.95105651629515353</c:v>
                </c:pt>
                <c:pt idx="56">
                  <c:v>-0.92977648588825124</c:v>
                </c:pt>
                <c:pt idx="57">
                  <c:v>-0.90482705246601969</c:v>
                </c:pt>
                <c:pt idx="58">
                  <c:v>-0.87630668004386369</c:v>
                </c:pt>
                <c:pt idx="59">
                  <c:v>-0.84432792550201519</c:v>
                </c:pt>
                <c:pt idx="60">
                  <c:v>-0.80901699437494756</c:v>
                </c:pt>
                <c:pt idx="61">
                  <c:v>-0.77051324277578925</c:v>
                </c:pt>
                <c:pt idx="62">
                  <c:v>-0.72896862742141155</c:v>
                </c:pt>
                <c:pt idx="63">
                  <c:v>-0.68454710592868895</c:v>
                </c:pt>
                <c:pt idx="64">
                  <c:v>-0.63742398974868952</c:v>
                </c:pt>
                <c:pt idx="65">
                  <c:v>-0.58778525229247325</c:v>
                </c:pt>
                <c:pt idx="66">
                  <c:v>-0.53582679497899632</c:v>
                </c:pt>
                <c:pt idx="67">
                  <c:v>-0.48175367410171527</c:v>
                </c:pt>
                <c:pt idx="68">
                  <c:v>-0.42577929156507216</c:v>
                </c:pt>
                <c:pt idx="69">
                  <c:v>-0.36812455268467859</c:v>
                </c:pt>
                <c:pt idx="70">
                  <c:v>-0.30901699437494756</c:v>
                </c:pt>
                <c:pt idx="71">
                  <c:v>-0.24868988716485529</c:v>
                </c:pt>
                <c:pt idx="72">
                  <c:v>-0.18738131458572463</c:v>
                </c:pt>
                <c:pt idx="73">
                  <c:v>-0.12533323356430459</c:v>
                </c:pt>
                <c:pt idx="74">
                  <c:v>-6.2790519529313207E-2</c:v>
                </c:pt>
                <c:pt idx="75">
                  <c:v>-1.83772268236293E-16</c:v>
                </c:pt>
                <c:pt idx="76">
                  <c:v>6.2790519529312833E-2</c:v>
                </c:pt>
                <c:pt idx="77">
                  <c:v>0.12533323356430423</c:v>
                </c:pt>
                <c:pt idx="78">
                  <c:v>0.18738131458572427</c:v>
                </c:pt>
                <c:pt idx="79">
                  <c:v>0.24868988716485493</c:v>
                </c:pt>
                <c:pt idx="80">
                  <c:v>0.30901699437494723</c:v>
                </c:pt>
                <c:pt idx="81">
                  <c:v>0.36812455268467825</c:v>
                </c:pt>
                <c:pt idx="82">
                  <c:v>0.42577929156507183</c:v>
                </c:pt>
                <c:pt idx="83">
                  <c:v>0.48175367410171493</c:v>
                </c:pt>
                <c:pt idx="84">
                  <c:v>0.53582679497899599</c:v>
                </c:pt>
                <c:pt idx="85">
                  <c:v>0.58778525229247292</c:v>
                </c:pt>
                <c:pt idx="86">
                  <c:v>0.6374239897486893</c:v>
                </c:pt>
                <c:pt idx="87">
                  <c:v>0.68454710592868862</c:v>
                </c:pt>
                <c:pt idx="88">
                  <c:v>0.72896862742141122</c:v>
                </c:pt>
                <c:pt idx="89">
                  <c:v>0.77051324277578936</c:v>
                </c:pt>
                <c:pt idx="90">
                  <c:v>0.80901699437494734</c:v>
                </c:pt>
                <c:pt idx="91">
                  <c:v>0.8443279255020153</c:v>
                </c:pt>
                <c:pt idx="92">
                  <c:v>0.87630668004386358</c:v>
                </c:pt>
                <c:pt idx="93">
                  <c:v>0.90482705246601969</c:v>
                </c:pt>
                <c:pt idx="94">
                  <c:v>0.92977648588825113</c:v>
                </c:pt>
                <c:pt idx="95">
                  <c:v>0.95105651629515353</c:v>
                </c:pt>
                <c:pt idx="96">
                  <c:v>0.96858316112863097</c:v>
                </c:pt>
                <c:pt idx="97">
                  <c:v>0.98228725072868872</c:v>
                </c:pt>
                <c:pt idx="98">
                  <c:v>0.99211470131447776</c:v>
                </c:pt>
                <c:pt idx="99">
                  <c:v>0.99802672842827156</c:v>
                </c:pt>
                <c:pt idx="100">
                  <c:v>1</c:v>
                </c:pt>
                <c:pt idx="101">
                  <c:v>-3.4000000000000004</c:v>
                </c:pt>
                <c:pt idx="102">
                  <c:v>-3.4019732715717286</c:v>
                </c:pt>
                <c:pt idx="103">
                  <c:v>-3.4078852986855224</c:v>
                </c:pt>
                <c:pt idx="104">
                  <c:v>-3.4177127492713115</c:v>
                </c:pt>
                <c:pt idx="105">
                  <c:v>-3.4314168388713693</c:v>
                </c:pt>
                <c:pt idx="106">
                  <c:v>-3.4489434837048467</c:v>
                </c:pt>
                <c:pt idx="107">
                  <c:v>-3.470223514111749</c:v>
                </c:pt>
                <c:pt idx="108">
                  <c:v>-3.4951729475339808</c:v>
                </c:pt>
                <c:pt idx="109">
                  <c:v>-3.5236933199561369</c:v>
                </c:pt>
                <c:pt idx="110">
                  <c:v>-3.5556720744979851</c:v>
                </c:pt>
                <c:pt idx="111">
                  <c:v>-3.5909830056250529</c:v>
                </c:pt>
                <c:pt idx="112">
                  <c:v>-3.6294867572242113</c:v>
                </c:pt>
                <c:pt idx="113">
                  <c:v>-3.6710313725785886</c:v>
                </c:pt>
                <c:pt idx="114">
                  <c:v>-3.7154528940713116</c:v>
                </c:pt>
                <c:pt idx="115">
                  <c:v>-3.7625760102513106</c:v>
                </c:pt>
                <c:pt idx="116">
                  <c:v>-3.812214747707527</c:v>
                </c:pt>
                <c:pt idx="117">
                  <c:v>-3.8641732050210038</c:v>
                </c:pt>
                <c:pt idx="118">
                  <c:v>-3.9182463258982851</c:v>
                </c:pt>
                <c:pt idx="119">
                  <c:v>-3.9742207084349275</c:v>
                </c:pt>
                <c:pt idx="120">
                  <c:v>-4.031875447315322</c:v>
                </c:pt>
                <c:pt idx="121">
                  <c:v>-4.0909830056250529</c:v>
                </c:pt>
                <c:pt idx="122">
                  <c:v>-4.1513101128351453</c:v>
                </c:pt>
                <c:pt idx="123">
                  <c:v>-4.2126186854142755</c:v>
                </c:pt>
                <c:pt idx="124">
                  <c:v>-4.2746667664356961</c:v>
                </c:pt>
                <c:pt idx="125">
                  <c:v>-4.3372094804706869</c:v>
                </c:pt>
                <c:pt idx="126">
                  <c:v>-4.4000000000000004</c:v>
                </c:pt>
                <c:pt idx="127">
                  <c:v>-4.4627905195293138</c:v>
                </c:pt>
                <c:pt idx="128">
                  <c:v>-4.5253332335643046</c:v>
                </c:pt>
                <c:pt idx="129">
                  <c:v>-4.5873813145857252</c:v>
                </c:pt>
                <c:pt idx="130">
                  <c:v>-4.6486898871648545</c:v>
                </c:pt>
                <c:pt idx="131">
                  <c:v>-4.7090169943749478</c:v>
                </c:pt>
                <c:pt idx="132">
                  <c:v>-4.7681245526846787</c:v>
                </c:pt>
                <c:pt idx="133">
                  <c:v>-4.8257792915650732</c:v>
                </c:pt>
                <c:pt idx="134">
                  <c:v>-4.8817536741017156</c:v>
                </c:pt>
                <c:pt idx="135">
                  <c:v>-4.9358267949789969</c:v>
                </c:pt>
                <c:pt idx="136">
                  <c:v>-4.9877852522924737</c:v>
                </c:pt>
                <c:pt idx="137">
                  <c:v>-5.0374239897486905</c:v>
                </c:pt>
                <c:pt idx="138">
                  <c:v>-5.0845471059286886</c:v>
                </c:pt>
                <c:pt idx="139">
                  <c:v>-5.1289686274214112</c:v>
                </c:pt>
                <c:pt idx="140">
                  <c:v>-5.1705132427757894</c:v>
                </c:pt>
                <c:pt idx="141">
                  <c:v>-5.2090169943749478</c:v>
                </c:pt>
                <c:pt idx="142">
                  <c:v>-5.2443279255020148</c:v>
                </c:pt>
                <c:pt idx="143">
                  <c:v>-5.2763066800438638</c:v>
                </c:pt>
                <c:pt idx="144">
                  <c:v>-5.3048270524660195</c:v>
                </c:pt>
                <c:pt idx="145">
                  <c:v>-5.3297764858882513</c:v>
                </c:pt>
                <c:pt idx="146">
                  <c:v>-5.351056516295154</c:v>
                </c:pt>
                <c:pt idx="147">
                  <c:v>-5.3685831611286314</c:v>
                </c:pt>
                <c:pt idx="148">
                  <c:v>-5.3822872507286892</c:v>
                </c:pt>
                <c:pt idx="149">
                  <c:v>-5.3921147013144779</c:v>
                </c:pt>
                <c:pt idx="150">
                  <c:v>-5.3980267284282721</c:v>
                </c:pt>
                <c:pt idx="151">
                  <c:v>-5.4</c:v>
                </c:pt>
                <c:pt idx="152">
                  <c:v>-5.3980267284282721</c:v>
                </c:pt>
                <c:pt idx="153">
                  <c:v>-5.3921147013144779</c:v>
                </c:pt>
                <c:pt idx="154">
                  <c:v>-5.3822872507286892</c:v>
                </c:pt>
                <c:pt idx="155">
                  <c:v>-5.3685831611286314</c:v>
                </c:pt>
                <c:pt idx="156">
                  <c:v>-5.351056516295154</c:v>
                </c:pt>
                <c:pt idx="157">
                  <c:v>-5.3297764858882513</c:v>
                </c:pt>
                <c:pt idx="158">
                  <c:v>-5.3048270524660204</c:v>
                </c:pt>
                <c:pt idx="159">
                  <c:v>-5.2763066800438638</c:v>
                </c:pt>
                <c:pt idx="160">
                  <c:v>-5.2443279255020157</c:v>
                </c:pt>
                <c:pt idx="161">
                  <c:v>-5.2090169943749478</c:v>
                </c:pt>
                <c:pt idx="162">
                  <c:v>-5.1705132427757894</c:v>
                </c:pt>
                <c:pt idx="163">
                  <c:v>-5.1289686274214121</c:v>
                </c:pt>
                <c:pt idx="164">
                  <c:v>-5.0845471059286895</c:v>
                </c:pt>
                <c:pt idx="165">
                  <c:v>-5.0374239897486897</c:v>
                </c:pt>
                <c:pt idx="166">
                  <c:v>-4.9877852522924737</c:v>
                </c:pt>
                <c:pt idx="167">
                  <c:v>-4.9358267949789969</c:v>
                </c:pt>
                <c:pt idx="168">
                  <c:v>-4.8817536741017156</c:v>
                </c:pt>
                <c:pt idx="169">
                  <c:v>-4.8257792915650723</c:v>
                </c:pt>
                <c:pt idx="170">
                  <c:v>-4.7681245526846787</c:v>
                </c:pt>
                <c:pt idx="171">
                  <c:v>-4.7090169943749478</c:v>
                </c:pt>
                <c:pt idx="172">
                  <c:v>-4.6486898871648554</c:v>
                </c:pt>
                <c:pt idx="173">
                  <c:v>-4.5873813145857252</c:v>
                </c:pt>
                <c:pt idx="174">
                  <c:v>-4.5253332335643046</c:v>
                </c:pt>
                <c:pt idx="175">
                  <c:v>-4.4627905195293138</c:v>
                </c:pt>
                <c:pt idx="176">
                  <c:v>-4.4000000000000004</c:v>
                </c:pt>
                <c:pt idx="177">
                  <c:v>-4.3372094804706878</c:v>
                </c:pt>
                <c:pt idx="178">
                  <c:v>-4.2746667664356961</c:v>
                </c:pt>
                <c:pt idx="179">
                  <c:v>-4.2126186854142764</c:v>
                </c:pt>
                <c:pt idx="180">
                  <c:v>-4.1513101128351453</c:v>
                </c:pt>
                <c:pt idx="181">
                  <c:v>-4.0909830056250529</c:v>
                </c:pt>
                <c:pt idx="182">
                  <c:v>-4.031875447315322</c:v>
                </c:pt>
                <c:pt idx="183">
                  <c:v>-3.9742207084349284</c:v>
                </c:pt>
                <c:pt idx="184">
                  <c:v>-3.9182463258982856</c:v>
                </c:pt>
                <c:pt idx="185">
                  <c:v>-3.8641732050210043</c:v>
                </c:pt>
                <c:pt idx="186">
                  <c:v>-3.8122147477075274</c:v>
                </c:pt>
                <c:pt idx="187">
                  <c:v>-3.7625760102513111</c:v>
                </c:pt>
                <c:pt idx="188">
                  <c:v>-3.7154528940713116</c:v>
                </c:pt>
                <c:pt idx="189">
                  <c:v>-3.671031372578589</c:v>
                </c:pt>
                <c:pt idx="190">
                  <c:v>-3.6294867572242109</c:v>
                </c:pt>
                <c:pt idx="191">
                  <c:v>-3.5909830056250529</c:v>
                </c:pt>
                <c:pt idx="192">
                  <c:v>-3.5556720744979851</c:v>
                </c:pt>
                <c:pt idx="193">
                  <c:v>-3.5236933199561369</c:v>
                </c:pt>
                <c:pt idx="194">
                  <c:v>-3.4951729475339808</c:v>
                </c:pt>
                <c:pt idx="195">
                  <c:v>-3.4702235141117495</c:v>
                </c:pt>
                <c:pt idx="196">
                  <c:v>-3.4489434837048467</c:v>
                </c:pt>
                <c:pt idx="197">
                  <c:v>-3.4314168388713693</c:v>
                </c:pt>
                <c:pt idx="198">
                  <c:v>-3.4177127492713115</c:v>
                </c:pt>
                <c:pt idx="199">
                  <c:v>-3.4078852986855228</c:v>
                </c:pt>
                <c:pt idx="200">
                  <c:v>-3.4019732715717286</c:v>
                </c:pt>
                <c:pt idx="201">
                  <c:v>-3.4000000000000004</c:v>
                </c:pt>
                <c:pt idx="202">
                  <c:v>5.4</c:v>
                </c:pt>
                <c:pt idx="203">
                  <c:v>5.3980267284282721</c:v>
                </c:pt>
                <c:pt idx="204">
                  <c:v>5.3921147013144779</c:v>
                </c:pt>
                <c:pt idx="205">
                  <c:v>5.3822872507286892</c:v>
                </c:pt>
                <c:pt idx="206">
                  <c:v>5.3685831611286314</c:v>
                </c:pt>
                <c:pt idx="207">
                  <c:v>5.351056516295154</c:v>
                </c:pt>
                <c:pt idx="208">
                  <c:v>5.3297764858882521</c:v>
                </c:pt>
                <c:pt idx="209">
                  <c:v>5.3048270524660195</c:v>
                </c:pt>
                <c:pt idx="210">
                  <c:v>5.2763066800438638</c:v>
                </c:pt>
                <c:pt idx="211">
                  <c:v>5.2443279255020157</c:v>
                </c:pt>
                <c:pt idx="212">
                  <c:v>5.2090169943749478</c:v>
                </c:pt>
                <c:pt idx="213">
                  <c:v>5.1705132427757894</c:v>
                </c:pt>
                <c:pt idx="214">
                  <c:v>5.1289686274214121</c:v>
                </c:pt>
                <c:pt idx="215">
                  <c:v>5.0845471059286886</c:v>
                </c:pt>
                <c:pt idx="216">
                  <c:v>5.0374239897486897</c:v>
                </c:pt>
                <c:pt idx="217">
                  <c:v>4.9877852522924737</c:v>
                </c:pt>
                <c:pt idx="218">
                  <c:v>4.9358267949789969</c:v>
                </c:pt>
                <c:pt idx="219">
                  <c:v>4.8817536741017156</c:v>
                </c:pt>
                <c:pt idx="220">
                  <c:v>4.8257792915650732</c:v>
                </c:pt>
                <c:pt idx="221">
                  <c:v>4.7681245526846787</c:v>
                </c:pt>
                <c:pt idx="222">
                  <c:v>4.7090169943749478</c:v>
                </c:pt>
                <c:pt idx="223">
                  <c:v>4.6486898871648554</c:v>
                </c:pt>
                <c:pt idx="224">
                  <c:v>4.5873813145857252</c:v>
                </c:pt>
                <c:pt idx="225">
                  <c:v>4.5253332335643046</c:v>
                </c:pt>
                <c:pt idx="226">
                  <c:v>4.4627905195293138</c:v>
                </c:pt>
                <c:pt idx="227">
                  <c:v>4.4000000000000004</c:v>
                </c:pt>
                <c:pt idx="228">
                  <c:v>4.3372094804706869</c:v>
                </c:pt>
                <c:pt idx="229">
                  <c:v>4.2746667664356961</c:v>
                </c:pt>
                <c:pt idx="230">
                  <c:v>4.2126186854142755</c:v>
                </c:pt>
                <c:pt idx="231">
                  <c:v>4.1513101128351462</c:v>
                </c:pt>
                <c:pt idx="232">
                  <c:v>4.0909830056250529</c:v>
                </c:pt>
                <c:pt idx="233">
                  <c:v>4.031875447315322</c:v>
                </c:pt>
                <c:pt idx="234">
                  <c:v>3.9742207084349275</c:v>
                </c:pt>
                <c:pt idx="235">
                  <c:v>3.9182463258982851</c:v>
                </c:pt>
                <c:pt idx="236">
                  <c:v>3.8641732050210034</c:v>
                </c:pt>
                <c:pt idx="237">
                  <c:v>3.8122147477075274</c:v>
                </c:pt>
                <c:pt idx="238">
                  <c:v>3.7625760102513106</c:v>
                </c:pt>
                <c:pt idx="239">
                  <c:v>3.7154528940713116</c:v>
                </c:pt>
                <c:pt idx="240">
                  <c:v>3.671031372578589</c:v>
                </c:pt>
                <c:pt idx="241">
                  <c:v>3.6294867572242113</c:v>
                </c:pt>
                <c:pt idx="242">
                  <c:v>3.5909830056250529</c:v>
                </c:pt>
                <c:pt idx="243">
                  <c:v>3.5556720744979855</c:v>
                </c:pt>
                <c:pt idx="244">
                  <c:v>3.5236933199561369</c:v>
                </c:pt>
                <c:pt idx="245">
                  <c:v>3.4951729475339812</c:v>
                </c:pt>
                <c:pt idx="246">
                  <c:v>3.470223514111749</c:v>
                </c:pt>
                <c:pt idx="247">
                  <c:v>3.4489434837048467</c:v>
                </c:pt>
                <c:pt idx="248">
                  <c:v>3.4314168388713693</c:v>
                </c:pt>
                <c:pt idx="249">
                  <c:v>3.4177127492713115</c:v>
                </c:pt>
                <c:pt idx="250">
                  <c:v>3.4078852986855228</c:v>
                </c:pt>
                <c:pt idx="251">
                  <c:v>3.4019732715717286</c:v>
                </c:pt>
                <c:pt idx="252">
                  <c:v>3.4000000000000004</c:v>
                </c:pt>
                <c:pt idx="253">
                  <c:v>3.4019732715717286</c:v>
                </c:pt>
                <c:pt idx="254">
                  <c:v>3.4078852986855224</c:v>
                </c:pt>
                <c:pt idx="255">
                  <c:v>3.4177127492713115</c:v>
                </c:pt>
                <c:pt idx="256">
                  <c:v>3.4314168388713693</c:v>
                </c:pt>
                <c:pt idx="257">
                  <c:v>3.4489434837048467</c:v>
                </c:pt>
                <c:pt idx="258">
                  <c:v>3.470223514111749</c:v>
                </c:pt>
                <c:pt idx="259">
                  <c:v>3.4951729475339808</c:v>
                </c:pt>
                <c:pt idx="260">
                  <c:v>3.5236933199561369</c:v>
                </c:pt>
                <c:pt idx="261">
                  <c:v>3.5556720744979851</c:v>
                </c:pt>
                <c:pt idx="262">
                  <c:v>3.5909830056250529</c:v>
                </c:pt>
                <c:pt idx="263">
                  <c:v>3.6294867572242113</c:v>
                </c:pt>
                <c:pt idx="264">
                  <c:v>3.6710313725785886</c:v>
                </c:pt>
                <c:pt idx="265">
                  <c:v>3.7154528940713112</c:v>
                </c:pt>
                <c:pt idx="266">
                  <c:v>3.7625760102513111</c:v>
                </c:pt>
                <c:pt idx="267">
                  <c:v>3.812214747707527</c:v>
                </c:pt>
                <c:pt idx="268">
                  <c:v>3.8641732050210038</c:v>
                </c:pt>
                <c:pt idx="269">
                  <c:v>3.9182463258982851</c:v>
                </c:pt>
                <c:pt idx="270">
                  <c:v>3.9742207084349284</c:v>
                </c:pt>
                <c:pt idx="271">
                  <c:v>4.031875447315322</c:v>
                </c:pt>
                <c:pt idx="272">
                  <c:v>4.0909830056250529</c:v>
                </c:pt>
                <c:pt idx="273">
                  <c:v>4.1513101128351453</c:v>
                </c:pt>
                <c:pt idx="274">
                  <c:v>4.2126186854142755</c:v>
                </c:pt>
                <c:pt idx="275">
                  <c:v>4.2746667664356961</c:v>
                </c:pt>
                <c:pt idx="276">
                  <c:v>4.3372094804706869</c:v>
                </c:pt>
                <c:pt idx="277">
                  <c:v>4.4000000000000004</c:v>
                </c:pt>
                <c:pt idx="278">
                  <c:v>4.4627905195293129</c:v>
                </c:pt>
                <c:pt idx="279">
                  <c:v>4.5253332335643046</c:v>
                </c:pt>
                <c:pt idx="280">
                  <c:v>4.5873813145857243</c:v>
                </c:pt>
                <c:pt idx="281">
                  <c:v>4.6486898871648554</c:v>
                </c:pt>
                <c:pt idx="282">
                  <c:v>4.7090169943749478</c:v>
                </c:pt>
                <c:pt idx="283">
                  <c:v>4.7681245526846787</c:v>
                </c:pt>
                <c:pt idx="284">
                  <c:v>4.8257792915650723</c:v>
                </c:pt>
                <c:pt idx="285">
                  <c:v>4.8817536741017156</c:v>
                </c:pt>
                <c:pt idx="286">
                  <c:v>4.935826794978996</c:v>
                </c:pt>
                <c:pt idx="287">
                  <c:v>4.9877852522924737</c:v>
                </c:pt>
                <c:pt idx="288">
                  <c:v>5.0374239897486897</c:v>
                </c:pt>
                <c:pt idx="289">
                  <c:v>5.0845471059286886</c:v>
                </c:pt>
                <c:pt idx="290">
                  <c:v>5.1289686274214112</c:v>
                </c:pt>
                <c:pt idx="291">
                  <c:v>5.1705132427757894</c:v>
                </c:pt>
                <c:pt idx="292">
                  <c:v>5.2090169943749478</c:v>
                </c:pt>
                <c:pt idx="293">
                  <c:v>5.2443279255020157</c:v>
                </c:pt>
                <c:pt idx="294">
                  <c:v>5.2763066800438638</c:v>
                </c:pt>
                <c:pt idx="295">
                  <c:v>5.3048270524660204</c:v>
                </c:pt>
                <c:pt idx="296">
                  <c:v>5.3297764858882513</c:v>
                </c:pt>
                <c:pt idx="297">
                  <c:v>5.351056516295154</c:v>
                </c:pt>
                <c:pt idx="298">
                  <c:v>5.3685831611286314</c:v>
                </c:pt>
                <c:pt idx="299">
                  <c:v>5.3822872507286892</c:v>
                </c:pt>
                <c:pt idx="300">
                  <c:v>5.3921147013144779</c:v>
                </c:pt>
                <c:pt idx="301">
                  <c:v>5.3980267284282721</c:v>
                </c:pt>
                <c:pt idx="302">
                  <c:v>5.4</c:v>
                </c:pt>
                <c:pt idx="304">
                  <c:v>-0.55470019622522881</c:v>
                </c:pt>
                <c:pt idx="305">
                  <c:v>-3.845299803774771</c:v>
                </c:pt>
                <c:pt idx="307">
                  <c:v>-0.70710678118654768</c:v>
                </c:pt>
                <c:pt idx="308">
                  <c:v>-3.6928932188134529</c:v>
                </c:pt>
                <c:pt idx="310">
                  <c:v>-0.89442719099991608</c:v>
                </c:pt>
                <c:pt idx="311">
                  <c:v>-3.5055728090000846</c:v>
                </c:pt>
                <c:pt idx="313">
                  <c:v>-1</c:v>
                </c:pt>
                <c:pt idx="314">
                  <c:v>-3.4000000000000004</c:v>
                </c:pt>
                <c:pt idx="316">
                  <c:v>-0.89442719099991597</c:v>
                </c:pt>
                <c:pt idx="317">
                  <c:v>-3.5055728090000846</c:v>
                </c:pt>
                <c:pt idx="319">
                  <c:v>-0.70710678118654746</c:v>
                </c:pt>
                <c:pt idx="320">
                  <c:v>-3.6928932188134529</c:v>
                </c:pt>
                <c:pt idx="322">
                  <c:v>-0.55470019622522893</c:v>
                </c:pt>
                <c:pt idx="323">
                  <c:v>-3.845299803774771</c:v>
                </c:pt>
                <c:pt idx="325">
                  <c:v>0.55470019622522915</c:v>
                </c:pt>
                <c:pt idx="326">
                  <c:v>3.8452998037747714</c:v>
                </c:pt>
                <c:pt idx="328">
                  <c:v>0.70710678118654757</c:v>
                </c:pt>
                <c:pt idx="329">
                  <c:v>3.6928932188134529</c:v>
                </c:pt>
                <c:pt idx="331">
                  <c:v>0.89442719099991586</c:v>
                </c:pt>
                <c:pt idx="332">
                  <c:v>3.5055728090000846</c:v>
                </c:pt>
                <c:pt idx="334">
                  <c:v>1</c:v>
                </c:pt>
                <c:pt idx="335">
                  <c:v>3.4000000000000004</c:v>
                </c:pt>
                <c:pt idx="337">
                  <c:v>#N/A</c:v>
                </c:pt>
                <c:pt idx="338">
                  <c:v>#N/A</c:v>
                </c:pt>
                <c:pt idx="340">
                  <c:v>#N/A</c:v>
                </c:pt>
                <c:pt idx="341">
                  <c:v>#N/A</c:v>
                </c:pt>
                <c:pt idx="343">
                  <c:v>#N/A</c:v>
                </c:pt>
                <c:pt idx="344">
                  <c:v>#N/A</c:v>
                </c:pt>
                <c:pt idx="346">
                  <c:v>-2.1999999999999997</c:v>
                </c:pt>
                <c:pt idx="347">
                  <c:v>-2.2000000000000002</c:v>
                </c:pt>
                <c:pt idx="348">
                  <c:v>-2.2000000000000002</c:v>
                </c:pt>
                <c:pt idx="349">
                  <c:v>-2.2000000000000002</c:v>
                </c:pt>
                <c:pt idx="350">
                  <c:v>-2.2000000000000002</c:v>
                </c:pt>
                <c:pt idx="351">
                  <c:v>-2.2000000000000002</c:v>
                </c:pt>
                <c:pt idx="352">
                  <c:v>-2.2000000000000002</c:v>
                </c:pt>
                <c:pt idx="353">
                  <c:v>2.2000000000000002</c:v>
                </c:pt>
                <c:pt idx="354">
                  <c:v>2.2000000000000002</c:v>
                </c:pt>
                <c:pt idx="355">
                  <c:v>2.2000000000000002</c:v>
                </c:pt>
                <c:pt idx="356">
                  <c:v>2.2000000000000002</c:v>
                </c:pt>
                <c:pt idx="357">
                  <c:v>2.2000000000000002</c:v>
                </c:pt>
                <c:pt idx="358">
                  <c:v>2.2000000000000002</c:v>
                </c:pt>
                <c:pt idx="359">
                  <c:v>2.2000000000000002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-4.4000000000000004</c:v>
                </c:pt>
                <c:pt idx="368">
                  <c:v>4.4000000000000004</c:v>
                </c:pt>
                <c:pt idx="369">
                  <c:v>-4.4000000000000004</c:v>
                </c:pt>
                <c:pt idx="370">
                  <c:v>4.4000000000000004</c:v>
                </c:pt>
              </c:numCache>
            </c:numRef>
          </c:xVal>
          <c:yVal>
            <c:numRef>
              <c:f>Model!$I$2:$I$372</c:f>
              <c:numCache>
                <c:formatCode>General</c:formatCode>
                <c:ptCount val="371"/>
                <c:pt idx="0">
                  <c:v>-11</c:v>
                </c:pt>
                <c:pt idx="1">
                  <c:v>-10.937209480470688</c:v>
                </c:pt>
                <c:pt idx="2">
                  <c:v>-10.874666766435695</c:v>
                </c:pt>
                <c:pt idx="3">
                  <c:v>-10.812618685414275</c:v>
                </c:pt>
                <c:pt idx="4">
                  <c:v>-10.751310112835146</c:v>
                </c:pt>
                <c:pt idx="5">
                  <c:v>-10.690983005625053</c:v>
                </c:pt>
                <c:pt idx="6">
                  <c:v>-10.631875447315323</c:v>
                </c:pt>
                <c:pt idx="7">
                  <c:v>-10.574220708434929</c:v>
                </c:pt>
                <c:pt idx="8">
                  <c:v>-10.518246325898286</c:v>
                </c:pt>
                <c:pt idx="9">
                  <c:v>-10.464173205021005</c:v>
                </c:pt>
                <c:pt idx="10">
                  <c:v>-10.412214747707527</c:v>
                </c:pt>
                <c:pt idx="11">
                  <c:v>-10.36257601025131</c:v>
                </c:pt>
                <c:pt idx="12">
                  <c:v>-10.31545289407131</c:v>
                </c:pt>
                <c:pt idx="13">
                  <c:v>-10.271031372578587</c:v>
                </c:pt>
                <c:pt idx="14">
                  <c:v>-10.229486757224212</c:v>
                </c:pt>
                <c:pt idx="15">
                  <c:v>-10.190983005625053</c:v>
                </c:pt>
                <c:pt idx="16">
                  <c:v>-10.155672074497986</c:v>
                </c:pt>
                <c:pt idx="17">
                  <c:v>-10.123693319956137</c:v>
                </c:pt>
                <c:pt idx="18">
                  <c:v>-10.095172947533982</c:v>
                </c:pt>
                <c:pt idx="19">
                  <c:v>-10.070223514111749</c:v>
                </c:pt>
                <c:pt idx="20">
                  <c:v>-10.048943483704846</c:v>
                </c:pt>
                <c:pt idx="21">
                  <c:v>-10.031416838871369</c:v>
                </c:pt>
                <c:pt idx="22">
                  <c:v>-10.017712749271311</c:v>
                </c:pt>
                <c:pt idx="23">
                  <c:v>-10.007885298685522</c:v>
                </c:pt>
                <c:pt idx="24">
                  <c:v>-10.001973271571728</c:v>
                </c:pt>
                <c:pt idx="25">
                  <c:v>-10</c:v>
                </c:pt>
                <c:pt idx="26">
                  <c:v>-10.001973271571728</c:v>
                </c:pt>
                <c:pt idx="27">
                  <c:v>-10.007885298685522</c:v>
                </c:pt>
                <c:pt idx="28">
                  <c:v>-10.017712749271311</c:v>
                </c:pt>
                <c:pt idx="29">
                  <c:v>-10.031416838871369</c:v>
                </c:pt>
                <c:pt idx="30">
                  <c:v>-10.048943483704846</c:v>
                </c:pt>
                <c:pt idx="31">
                  <c:v>-10.070223514111749</c:v>
                </c:pt>
                <c:pt idx="32">
                  <c:v>-10.095172947533982</c:v>
                </c:pt>
                <c:pt idx="33">
                  <c:v>-10.123693319956137</c:v>
                </c:pt>
                <c:pt idx="34">
                  <c:v>-10.155672074497986</c:v>
                </c:pt>
                <c:pt idx="35">
                  <c:v>-10.190983005625053</c:v>
                </c:pt>
                <c:pt idx="36">
                  <c:v>-10.229486757224212</c:v>
                </c:pt>
                <c:pt idx="37">
                  <c:v>-10.271031372578587</c:v>
                </c:pt>
                <c:pt idx="38">
                  <c:v>-10.31545289407131</c:v>
                </c:pt>
                <c:pt idx="39">
                  <c:v>-10.36257601025131</c:v>
                </c:pt>
                <c:pt idx="40">
                  <c:v>-10.412214747707527</c:v>
                </c:pt>
                <c:pt idx="41">
                  <c:v>-10.464173205021002</c:v>
                </c:pt>
                <c:pt idx="42">
                  <c:v>-10.518246325898286</c:v>
                </c:pt>
                <c:pt idx="43">
                  <c:v>-10.574220708434929</c:v>
                </c:pt>
                <c:pt idx="44">
                  <c:v>-10.631875447315323</c:v>
                </c:pt>
                <c:pt idx="45">
                  <c:v>-10.690983005625053</c:v>
                </c:pt>
                <c:pt idx="46">
                  <c:v>-10.751310112835146</c:v>
                </c:pt>
                <c:pt idx="47">
                  <c:v>-10.812618685414275</c:v>
                </c:pt>
                <c:pt idx="48">
                  <c:v>-10.874666766435695</c:v>
                </c:pt>
                <c:pt idx="49">
                  <c:v>-10.937209480470688</c:v>
                </c:pt>
                <c:pt idx="50">
                  <c:v>-11</c:v>
                </c:pt>
                <c:pt idx="51">
                  <c:v>-11.062790519529315</c:v>
                </c:pt>
                <c:pt idx="52">
                  <c:v>-11.125333233564305</c:v>
                </c:pt>
                <c:pt idx="53">
                  <c:v>-11.187381314585725</c:v>
                </c:pt>
                <c:pt idx="54">
                  <c:v>-11.248689887164854</c:v>
                </c:pt>
                <c:pt idx="55">
                  <c:v>-11.30901699437495</c:v>
                </c:pt>
                <c:pt idx="56">
                  <c:v>-11.36812455268468</c:v>
                </c:pt>
                <c:pt idx="57">
                  <c:v>-11.425779291565075</c:v>
                </c:pt>
                <c:pt idx="58">
                  <c:v>-11.481753674101714</c:v>
                </c:pt>
                <c:pt idx="59">
                  <c:v>-11.535826794978998</c:v>
                </c:pt>
                <c:pt idx="60">
                  <c:v>-11.587785252292473</c:v>
                </c:pt>
                <c:pt idx="61">
                  <c:v>-11.63742398974869</c:v>
                </c:pt>
                <c:pt idx="62">
                  <c:v>-11.68454710592869</c:v>
                </c:pt>
                <c:pt idx="63">
                  <c:v>-11.728968627421413</c:v>
                </c:pt>
                <c:pt idx="64">
                  <c:v>-11.770513242775792</c:v>
                </c:pt>
                <c:pt idx="65">
                  <c:v>-11.809016994374947</c:v>
                </c:pt>
                <c:pt idx="66">
                  <c:v>-11.844327925502014</c:v>
                </c:pt>
                <c:pt idx="67">
                  <c:v>-11.876306680043864</c:v>
                </c:pt>
                <c:pt idx="68">
                  <c:v>-11.904827052466022</c:v>
                </c:pt>
                <c:pt idx="69">
                  <c:v>-11.929776485888251</c:v>
                </c:pt>
                <c:pt idx="70">
                  <c:v>-11.951056516295154</c:v>
                </c:pt>
                <c:pt idx="71">
                  <c:v>-11.968583161128631</c:v>
                </c:pt>
                <c:pt idx="72">
                  <c:v>-11.982287250728689</c:v>
                </c:pt>
                <c:pt idx="73">
                  <c:v>-11.992114701314478</c:v>
                </c:pt>
                <c:pt idx="74">
                  <c:v>-11.998026728428272</c:v>
                </c:pt>
                <c:pt idx="75">
                  <c:v>-12</c:v>
                </c:pt>
                <c:pt idx="76">
                  <c:v>-11.998026728428272</c:v>
                </c:pt>
                <c:pt idx="77">
                  <c:v>-11.992114701314478</c:v>
                </c:pt>
                <c:pt idx="78">
                  <c:v>-11.982287250728689</c:v>
                </c:pt>
                <c:pt idx="79">
                  <c:v>-11.968583161128631</c:v>
                </c:pt>
                <c:pt idx="80">
                  <c:v>-11.951056516295154</c:v>
                </c:pt>
                <c:pt idx="81">
                  <c:v>-11.929776485888251</c:v>
                </c:pt>
                <c:pt idx="82">
                  <c:v>-11.904827052466022</c:v>
                </c:pt>
                <c:pt idx="83">
                  <c:v>-11.876306680043864</c:v>
                </c:pt>
                <c:pt idx="84">
                  <c:v>-11.844327925502014</c:v>
                </c:pt>
                <c:pt idx="85">
                  <c:v>-11.809016994374947</c:v>
                </c:pt>
                <c:pt idx="86">
                  <c:v>-11.770513242775792</c:v>
                </c:pt>
                <c:pt idx="87">
                  <c:v>-11.728968627421413</c:v>
                </c:pt>
                <c:pt idx="88">
                  <c:v>-11.68454710592869</c:v>
                </c:pt>
                <c:pt idx="89">
                  <c:v>-11.63742398974869</c:v>
                </c:pt>
                <c:pt idx="90">
                  <c:v>-11.587785252292473</c:v>
                </c:pt>
                <c:pt idx="91">
                  <c:v>-11.535826794978998</c:v>
                </c:pt>
                <c:pt idx="92">
                  <c:v>-11.481753674101714</c:v>
                </c:pt>
                <c:pt idx="93">
                  <c:v>-11.425779291565071</c:v>
                </c:pt>
                <c:pt idx="94">
                  <c:v>-11.36812455268468</c:v>
                </c:pt>
                <c:pt idx="95">
                  <c:v>-11.309016994374947</c:v>
                </c:pt>
                <c:pt idx="96">
                  <c:v>-11.248689887164858</c:v>
                </c:pt>
                <c:pt idx="97">
                  <c:v>-11.187381314585725</c:v>
                </c:pt>
                <c:pt idx="98">
                  <c:v>-11.125333233564305</c:v>
                </c:pt>
                <c:pt idx="99">
                  <c:v>-11.062790519529315</c:v>
                </c:pt>
                <c:pt idx="100">
                  <c:v>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020-4E64-BFFA-A90294058748}"/>
            </c:ext>
          </c:extLst>
        </c:ser>
        <c:ser>
          <c:idx val="6"/>
          <c:order val="7"/>
          <c:tx>
            <c:strRef>
              <c:f>Model!$J$1</c:f>
              <c:strCache>
                <c:ptCount val="1"/>
                <c:pt idx="0">
                  <c:v>Gsm</c:v>
                </c:pt>
              </c:strCache>
            </c:strRef>
          </c:tx>
          <c:spPr>
            <a:ln>
              <a:solidFill>
                <a:srgbClr val="FF0000"/>
              </a:solidFill>
            </a:ln>
            <a:effectLst>
              <a:outerShdw blurRad="50800" dist="127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Model!$C$2:$C$372</c:f>
              <c:numCache>
                <c:formatCode>General</c:formatCode>
                <c:ptCount val="371"/>
                <c:pt idx="0">
                  <c:v>1</c:v>
                </c:pt>
                <c:pt idx="1">
                  <c:v>0.99802672842827156</c:v>
                </c:pt>
                <c:pt idx="2">
                  <c:v>0.99211470131447788</c:v>
                </c:pt>
                <c:pt idx="3">
                  <c:v>0.98228725072868872</c:v>
                </c:pt>
                <c:pt idx="4">
                  <c:v>0.96858316112863108</c:v>
                </c:pt>
                <c:pt idx="5">
                  <c:v>0.95105651629515353</c:v>
                </c:pt>
                <c:pt idx="6">
                  <c:v>0.92977648588825146</c:v>
                </c:pt>
                <c:pt idx="7">
                  <c:v>0.90482705246601947</c:v>
                </c:pt>
                <c:pt idx="8">
                  <c:v>0.87630668004386358</c:v>
                </c:pt>
                <c:pt idx="9">
                  <c:v>0.84432792550201508</c:v>
                </c:pt>
                <c:pt idx="10">
                  <c:v>0.80901699437494745</c:v>
                </c:pt>
                <c:pt idx="11">
                  <c:v>0.77051324277578925</c:v>
                </c:pt>
                <c:pt idx="12">
                  <c:v>0.72896862742141155</c:v>
                </c:pt>
                <c:pt idx="13">
                  <c:v>0.68454710592868862</c:v>
                </c:pt>
                <c:pt idx="14">
                  <c:v>0.63742398974868963</c:v>
                </c:pt>
                <c:pt idx="15">
                  <c:v>0.58778525229247314</c:v>
                </c:pt>
                <c:pt idx="16">
                  <c:v>0.53582679497899655</c:v>
                </c:pt>
                <c:pt idx="17">
                  <c:v>0.48175367410171516</c:v>
                </c:pt>
                <c:pt idx="18">
                  <c:v>0.42577929156507266</c:v>
                </c:pt>
                <c:pt idx="19">
                  <c:v>0.36812455268467809</c:v>
                </c:pt>
                <c:pt idx="20">
                  <c:v>0.30901699437494745</c:v>
                </c:pt>
                <c:pt idx="21">
                  <c:v>0.24868988716485496</c:v>
                </c:pt>
                <c:pt idx="22">
                  <c:v>0.18738131458572474</c:v>
                </c:pt>
                <c:pt idx="23">
                  <c:v>0.12533323356430426</c:v>
                </c:pt>
                <c:pt idx="24">
                  <c:v>6.2790519529313527E-2</c:v>
                </c:pt>
                <c:pt idx="25">
                  <c:v>6.1257422745431001E-17</c:v>
                </c:pt>
                <c:pt idx="26">
                  <c:v>-6.2790519529313402E-2</c:v>
                </c:pt>
                <c:pt idx="27">
                  <c:v>-0.12533323356430437</c:v>
                </c:pt>
                <c:pt idx="28">
                  <c:v>-0.18738131458572482</c:v>
                </c:pt>
                <c:pt idx="29">
                  <c:v>-0.24868988716485463</c:v>
                </c:pt>
                <c:pt idx="30">
                  <c:v>-0.30901699437494734</c:v>
                </c:pt>
                <c:pt idx="31">
                  <c:v>-0.36812455268467797</c:v>
                </c:pt>
                <c:pt idx="32">
                  <c:v>-0.42577929156507272</c:v>
                </c:pt>
                <c:pt idx="33">
                  <c:v>-0.48175367410171543</c:v>
                </c:pt>
                <c:pt idx="34">
                  <c:v>-0.53582679497899688</c:v>
                </c:pt>
                <c:pt idx="35">
                  <c:v>-0.58778525229247303</c:v>
                </c:pt>
                <c:pt idx="36">
                  <c:v>-0.63742398974868975</c:v>
                </c:pt>
                <c:pt idx="37">
                  <c:v>-0.68454710592868873</c:v>
                </c:pt>
                <c:pt idx="38">
                  <c:v>-0.72896862742141133</c:v>
                </c:pt>
                <c:pt idx="39">
                  <c:v>-0.77051324277578914</c:v>
                </c:pt>
                <c:pt idx="40">
                  <c:v>-0.80901699437494734</c:v>
                </c:pt>
                <c:pt idx="41">
                  <c:v>-0.84432792550201485</c:v>
                </c:pt>
                <c:pt idx="42">
                  <c:v>-0.87630668004386336</c:v>
                </c:pt>
                <c:pt idx="43">
                  <c:v>-0.90482705246601935</c:v>
                </c:pt>
                <c:pt idx="44">
                  <c:v>-0.92977648588825135</c:v>
                </c:pt>
                <c:pt idx="45">
                  <c:v>-0.95105651629515353</c:v>
                </c:pt>
                <c:pt idx="46">
                  <c:v>-0.96858316112863108</c:v>
                </c:pt>
                <c:pt idx="47">
                  <c:v>-0.98228725072868861</c:v>
                </c:pt>
                <c:pt idx="48">
                  <c:v>-0.99211470131447776</c:v>
                </c:pt>
                <c:pt idx="49">
                  <c:v>-0.99802672842827156</c:v>
                </c:pt>
                <c:pt idx="50">
                  <c:v>-1</c:v>
                </c:pt>
                <c:pt idx="51">
                  <c:v>-0.99802672842827156</c:v>
                </c:pt>
                <c:pt idx="52">
                  <c:v>-0.99211470131447788</c:v>
                </c:pt>
                <c:pt idx="53">
                  <c:v>-0.98228725072868861</c:v>
                </c:pt>
                <c:pt idx="54">
                  <c:v>-0.96858316112863108</c:v>
                </c:pt>
                <c:pt idx="55">
                  <c:v>-0.95105651629515353</c:v>
                </c:pt>
                <c:pt idx="56">
                  <c:v>-0.92977648588825124</c:v>
                </c:pt>
                <c:pt idx="57">
                  <c:v>-0.90482705246601969</c:v>
                </c:pt>
                <c:pt idx="58">
                  <c:v>-0.87630668004386369</c:v>
                </c:pt>
                <c:pt idx="59">
                  <c:v>-0.84432792550201519</c:v>
                </c:pt>
                <c:pt idx="60">
                  <c:v>-0.80901699437494756</c:v>
                </c:pt>
                <c:pt idx="61">
                  <c:v>-0.77051324277578925</c:v>
                </c:pt>
                <c:pt idx="62">
                  <c:v>-0.72896862742141155</c:v>
                </c:pt>
                <c:pt idx="63">
                  <c:v>-0.68454710592868895</c:v>
                </c:pt>
                <c:pt idx="64">
                  <c:v>-0.63742398974868952</c:v>
                </c:pt>
                <c:pt idx="65">
                  <c:v>-0.58778525229247325</c:v>
                </c:pt>
                <c:pt idx="66">
                  <c:v>-0.53582679497899632</c:v>
                </c:pt>
                <c:pt idx="67">
                  <c:v>-0.48175367410171527</c:v>
                </c:pt>
                <c:pt idx="68">
                  <c:v>-0.42577929156507216</c:v>
                </c:pt>
                <c:pt idx="69">
                  <c:v>-0.36812455268467859</c:v>
                </c:pt>
                <c:pt idx="70">
                  <c:v>-0.30901699437494756</c:v>
                </c:pt>
                <c:pt idx="71">
                  <c:v>-0.24868988716485529</c:v>
                </c:pt>
                <c:pt idx="72">
                  <c:v>-0.18738131458572463</c:v>
                </c:pt>
                <c:pt idx="73">
                  <c:v>-0.12533323356430459</c:v>
                </c:pt>
                <c:pt idx="74">
                  <c:v>-6.2790519529313207E-2</c:v>
                </c:pt>
                <c:pt idx="75">
                  <c:v>-1.83772268236293E-16</c:v>
                </c:pt>
                <c:pt idx="76">
                  <c:v>6.2790519529312833E-2</c:v>
                </c:pt>
                <c:pt idx="77">
                  <c:v>0.12533323356430423</c:v>
                </c:pt>
                <c:pt idx="78">
                  <c:v>0.18738131458572427</c:v>
                </c:pt>
                <c:pt idx="79">
                  <c:v>0.24868988716485493</c:v>
                </c:pt>
                <c:pt idx="80">
                  <c:v>0.30901699437494723</c:v>
                </c:pt>
                <c:pt idx="81">
                  <c:v>0.36812455268467825</c:v>
                </c:pt>
                <c:pt idx="82">
                  <c:v>0.42577929156507183</c:v>
                </c:pt>
                <c:pt idx="83">
                  <c:v>0.48175367410171493</c:v>
                </c:pt>
                <c:pt idx="84">
                  <c:v>0.53582679497899599</c:v>
                </c:pt>
                <c:pt idx="85">
                  <c:v>0.58778525229247292</c:v>
                </c:pt>
                <c:pt idx="86">
                  <c:v>0.6374239897486893</c:v>
                </c:pt>
                <c:pt idx="87">
                  <c:v>0.68454710592868862</c:v>
                </c:pt>
                <c:pt idx="88">
                  <c:v>0.72896862742141122</c:v>
                </c:pt>
                <c:pt idx="89">
                  <c:v>0.77051324277578936</c:v>
                </c:pt>
                <c:pt idx="90">
                  <c:v>0.80901699437494734</c:v>
                </c:pt>
                <c:pt idx="91">
                  <c:v>0.8443279255020153</c:v>
                </c:pt>
                <c:pt idx="92">
                  <c:v>0.87630668004386358</c:v>
                </c:pt>
                <c:pt idx="93">
                  <c:v>0.90482705246601969</c:v>
                </c:pt>
                <c:pt idx="94">
                  <c:v>0.92977648588825113</c:v>
                </c:pt>
                <c:pt idx="95">
                  <c:v>0.95105651629515353</c:v>
                </c:pt>
                <c:pt idx="96">
                  <c:v>0.96858316112863097</c:v>
                </c:pt>
                <c:pt idx="97">
                  <c:v>0.98228725072868872</c:v>
                </c:pt>
                <c:pt idx="98">
                  <c:v>0.99211470131447776</c:v>
                </c:pt>
                <c:pt idx="99">
                  <c:v>0.99802672842827156</c:v>
                </c:pt>
                <c:pt idx="100">
                  <c:v>1</c:v>
                </c:pt>
                <c:pt idx="101">
                  <c:v>-3.4000000000000004</c:v>
                </c:pt>
                <c:pt idx="102">
                  <c:v>-3.4019732715717286</c:v>
                </c:pt>
                <c:pt idx="103">
                  <c:v>-3.4078852986855224</c:v>
                </c:pt>
                <c:pt idx="104">
                  <c:v>-3.4177127492713115</c:v>
                </c:pt>
                <c:pt idx="105">
                  <c:v>-3.4314168388713693</c:v>
                </c:pt>
                <c:pt idx="106">
                  <c:v>-3.4489434837048467</c:v>
                </c:pt>
                <c:pt idx="107">
                  <c:v>-3.470223514111749</c:v>
                </c:pt>
                <c:pt idx="108">
                  <c:v>-3.4951729475339808</c:v>
                </c:pt>
                <c:pt idx="109">
                  <c:v>-3.5236933199561369</c:v>
                </c:pt>
                <c:pt idx="110">
                  <c:v>-3.5556720744979851</c:v>
                </c:pt>
                <c:pt idx="111">
                  <c:v>-3.5909830056250529</c:v>
                </c:pt>
                <c:pt idx="112">
                  <c:v>-3.6294867572242113</c:v>
                </c:pt>
                <c:pt idx="113">
                  <c:v>-3.6710313725785886</c:v>
                </c:pt>
                <c:pt idx="114">
                  <c:v>-3.7154528940713116</c:v>
                </c:pt>
                <c:pt idx="115">
                  <c:v>-3.7625760102513106</c:v>
                </c:pt>
                <c:pt idx="116">
                  <c:v>-3.812214747707527</c:v>
                </c:pt>
                <c:pt idx="117">
                  <c:v>-3.8641732050210038</c:v>
                </c:pt>
                <c:pt idx="118">
                  <c:v>-3.9182463258982851</c:v>
                </c:pt>
                <c:pt idx="119">
                  <c:v>-3.9742207084349275</c:v>
                </c:pt>
                <c:pt idx="120">
                  <c:v>-4.031875447315322</c:v>
                </c:pt>
                <c:pt idx="121">
                  <c:v>-4.0909830056250529</c:v>
                </c:pt>
                <c:pt idx="122">
                  <c:v>-4.1513101128351453</c:v>
                </c:pt>
                <c:pt idx="123">
                  <c:v>-4.2126186854142755</c:v>
                </c:pt>
                <c:pt idx="124">
                  <c:v>-4.2746667664356961</c:v>
                </c:pt>
                <c:pt idx="125">
                  <c:v>-4.3372094804706869</c:v>
                </c:pt>
                <c:pt idx="126">
                  <c:v>-4.4000000000000004</c:v>
                </c:pt>
                <c:pt idx="127">
                  <c:v>-4.4627905195293138</c:v>
                </c:pt>
                <c:pt idx="128">
                  <c:v>-4.5253332335643046</c:v>
                </c:pt>
                <c:pt idx="129">
                  <c:v>-4.5873813145857252</c:v>
                </c:pt>
                <c:pt idx="130">
                  <c:v>-4.6486898871648545</c:v>
                </c:pt>
                <c:pt idx="131">
                  <c:v>-4.7090169943749478</c:v>
                </c:pt>
                <c:pt idx="132">
                  <c:v>-4.7681245526846787</c:v>
                </c:pt>
                <c:pt idx="133">
                  <c:v>-4.8257792915650732</c:v>
                </c:pt>
                <c:pt idx="134">
                  <c:v>-4.8817536741017156</c:v>
                </c:pt>
                <c:pt idx="135">
                  <c:v>-4.9358267949789969</c:v>
                </c:pt>
                <c:pt idx="136">
                  <c:v>-4.9877852522924737</c:v>
                </c:pt>
                <c:pt idx="137">
                  <c:v>-5.0374239897486905</c:v>
                </c:pt>
                <c:pt idx="138">
                  <c:v>-5.0845471059286886</c:v>
                </c:pt>
                <c:pt idx="139">
                  <c:v>-5.1289686274214112</c:v>
                </c:pt>
                <c:pt idx="140">
                  <c:v>-5.1705132427757894</c:v>
                </c:pt>
                <c:pt idx="141">
                  <c:v>-5.2090169943749478</c:v>
                </c:pt>
                <c:pt idx="142">
                  <c:v>-5.2443279255020148</c:v>
                </c:pt>
                <c:pt idx="143">
                  <c:v>-5.2763066800438638</c:v>
                </c:pt>
                <c:pt idx="144">
                  <c:v>-5.3048270524660195</c:v>
                </c:pt>
                <c:pt idx="145">
                  <c:v>-5.3297764858882513</c:v>
                </c:pt>
                <c:pt idx="146">
                  <c:v>-5.351056516295154</c:v>
                </c:pt>
                <c:pt idx="147">
                  <c:v>-5.3685831611286314</c:v>
                </c:pt>
                <c:pt idx="148">
                  <c:v>-5.3822872507286892</c:v>
                </c:pt>
                <c:pt idx="149">
                  <c:v>-5.3921147013144779</c:v>
                </c:pt>
                <c:pt idx="150">
                  <c:v>-5.3980267284282721</c:v>
                </c:pt>
                <c:pt idx="151">
                  <c:v>-5.4</c:v>
                </c:pt>
                <c:pt idx="152">
                  <c:v>-5.3980267284282721</c:v>
                </c:pt>
                <c:pt idx="153">
                  <c:v>-5.3921147013144779</c:v>
                </c:pt>
                <c:pt idx="154">
                  <c:v>-5.3822872507286892</c:v>
                </c:pt>
                <c:pt idx="155">
                  <c:v>-5.3685831611286314</c:v>
                </c:pt>
                <c:pt idx="156">
                  <c:v>-5.351056516295154</c:v>
                </c:pt>
                <c:pt idx="157">
                  <c:v>-5.3297764858882513</c:v>
                </c:pt>
                <c:pt idx="158">
                  <c:v>-5.3048270524660204</c:v>
                </c:pt>
                <c:pt idx="159">
                  <c:v>-5.2763066800438638</c:v>
                </c:pt>
                <c:pt idx="160">
                  <c:v>-5.2443279255020157</c:v>
                </c:pt>
                <c:pt idx="161">
                  <c:v>-5.2090169943749478</c:v>
                </c:pt>
                <c:pt idx="162">
                  <c:v>-5.1705132427757894</c:v>
                </c:pt>
                <c:pt idx="163">
                  <c:v>-5.1289686274214121</c:v>
                </c:pt>
                <c:pt idx="164">
                  <c:v>-5.0845471059286895</c:v>
                </c:pt>
                <c:pt idx="165">
                  <c:v>-5.0374239897486897</c:v>
                </c:pt>
                <c:pt idx="166">
                  <c:v>-4.9877852522924737</c:v>
                </c:pt>
                <c:pt idx="167">
                  <c:v>-4.9358267949789969</c:v>
                </c:pt>
                <c:pt idx="168">
                  <c:v>-4.8817536741017156</c:v>
                </c:pt>
                <c:pt idx="169">
                  <c:v>-4.8257792915650723</c:v>
                </c:pt>
                <c:pt idx="170">
                  <c:v>-4.7681245526846787</c:v>
                </c:pt>
                <c:pt idx="171">
                  <c:v>-4.7090169943749478</c:v>
                </c:pt>
                <c:pt idx="172">
                  <c:v>-4.6486898871648554</c:v>
                </c:pt>
                <c:pt idx="173">
                  <c:v>-4.5873813145857252</c:v>
                </c:pt>
                <c:pt idx="174">
                  <c:v>-4.5253332335643046</c:v>
                </c:pt>
                <c:pt idx="175">
                  <c:v>-4.4627905195293138</c:v>
                </c:pt>
                <c:pt idx="176">
                  <c:v>-4.4000000000000004</c:v>
                </c:pt>
                <c:pt idx="177">
                  <c:v>-4.3372094804706878</c:v>
                </c:pt>
                <c:pt idx="178">
                  <c:v>-4.2746667664356961</c:v>
                </c:pt>
                <c:pt idx="179">
                  <c:v>-4.2126186854142764</c:v>
                </c:pt>
                <c:pt idx="180">
                  <c:v>-4.1513101128351453</c:v>
                </c:pt>
                <c:pt idx="181">
                  <c:v>-4.0909830056250529</c:v>
                </c:pt>
                <c:pt idx="182">
                  <c:v>-4.031875447315322</c:v>
                </c:pt>
                <c:pt idx="183">
                  <c:v>-3.9742207084349284</c:v>
                </c:pt>
                <c:pt idx="184">
                  <c:v>-3.9182463258982856</c:v>
                </c:pt>
                <c:pt idx="185">
                  <c:v>-3.8641732050210043</c:v>
                </c:pt>
                <c:pt idx="186">
                  <c:v>-3.8122147477075274</c:v>
                </c:pt>
                <c:pt idx="187">
                  <c:v>-3.7625760102513111</c:v>
                </c:pt>
                <c:pt idx="188">
                  <c:v>-3.7154528940713116</c:v>
                </c:pt>
                <c:pt idx="189">
                  <c:v>-3.671031372578589</c:v>
                </c:pt>
                <c:pt idx="190">
                  <c:v>-3.6294867572242109</c:v>
                </c:pt>
                <c:pt idx="191">
                  <c:v>-3.5909830056250529</c:v>
                </c:pt>
                <c:pt idx="192">
                  <c:v>-3.5556720744979851</c:v>
                </c:pt>
                <c:pt idx="193">
                  <c:v>-3.5236933199561369</c:v>
                </c:pt>
                <c:pt idx="194">
                  <c:v>-3.4951729475339808</c:v>
                </c:pt>
                <c:pt idx="195">
                  <c:v>-3.4702235141117495</c:v>
                </c:pt>
                <c:pt idx="196">
                  <c:v>-3.4489434837048467</c:v>
                </c:pt>
                <c:pt idx="197">
                  <c:v>-3.4314168388713693</c:v>
                </c:pt>
                <c:pt idx="198">
                  <c:v>-3.4177127492713115</c:v>
                </c:pt>
                <c:pt idx="199">
                  <c:v>-3.4078852986855228</c:v>
                </c:pt>
                <c:pt idx="200">
                  <c:v>-3.4019732715717286</c:v>
                </c:pt>
                <c:pt idx="201">
                  <c:v>-3.4000000000000004</c:v>
                </c:pt>
                <c:pt idx="202">
                  <c:v>5.4</c:v>
                </c:pt>
                <c:pt idx="203">
                  <c:v>5.3980267284282721</c:v>
                </c:pt>
                <c:pt idx="204">
                  <c:v>5.3921147013144779</c:v>
                </c:pt>
                <c:pt idx="205">
                  <c:v>5.3822872507286892</c:v>
                </c:pt>
                <c:pt idx="206">
                  <c:v>5.3685831611286314</c:v>
                </c:pt>
                <c:pt idx="207">
                  <c:v>5.351056516295154</c:v>
                </c:pt>
                <c:pt idx="208">
                  <c:v>5.3297764858882521</c:v>
                </c:pt>
                <c:pt idx="209">
                  <c:v>5.3048270524660195</c:v>
                </c:pt>
                <c:pt idx="210">
                  <c:v>5.2763066800438638</c:v>
                </c:pt>
                <c:pt idx="211">
                  <c:v>5.2443279255020157</c:v>
                </c:pt>
                <c:pt idx="212">
                  <c:v>5.2090169943749478</c:v>
                </c:pt>
                <c:pt idx="213">
                  <c:v>5.1705132427757894</c:v>
                </c:pt>
                <c:pt idx="214">
                  <c:v>5.1289686274214121</c:v>
                </c:pt>
                <c:pt idx="215">
                  <c:v>5.0845471059286886</c:v>
                </c:pt>
                <c:pt idx="216">
                  <c:v>5.0374239897486897</c:v>
                </c:pt>
                <c:pt idx="217">
                  <c:v>4.9877852522924737</c:v>
                </c:pt>
                <c:pt idx="218">
                  <c:v>4.9358267949789969</c:v>
                </c:pt>
                <c:pt idx="219">
                  <c:v>4.8817536741017156</c:v>
                </c:pt>
                <c:pt idx="220">
                  <c:v>4.8257792915650732</c:v>
                </c:pt>
                <c:pt idx="221">
                  <c:v>4.7681245526846787</c:v>
                </c:pt>
                <c:pt idx="222">
                  <c:v>4.7090169943749478</c:v>
                </c:pt>
                <c:pt idx="223">
                  <c:v>4.6486898871648554</c:v>
                </c:pt>
                <c:pt idx="224">
                  <c:v>4.5873813145857252</c:v>
                </c:pt>
                <c:pt idx="225">
                  <c:v>4.5253332335643046</c:v>
                </c:pt>
                <c:pt idx="226">
                  <c:v>4.4627905195293138</c:v>
                </c:pt>
                <c:pt idx="227">
                  <c:v>4.4000000000000004</c:v>
                </c:pt>
                <c:pt idx="228">
                  <c:v>4.3372094804706869</c:v>
                </c:pt>
                <c:pt idx="229">
                  <c:v>4.2746667664356961</c:v>
                </c:pt>
                <c:pt idx="230">
                  <c:v>4.2126186854142755</c:v>
                </c:pt>
                <c:pt idx="231">
                  <c:v>4.1513101128351462</c:v>
                </c:pt>
                <c:pt idx="232">
                  <c:v>4.0909830056250529</c:v>
                </c:pt>
                <c:pt idx="233">
                  <c:v>4.031875447315322</c:v>
                </c:pt>
                <c:pt idx="234">
                  <c:v>3.9742207084349275</c:v>
                </c:pt>
                <c:pt idx="235">
                  <c:v>3.9182463258982851</c:v>
                </c:pt>
                <c:pt idx="236">
                  <c:v>3.8641732050210034</c:v>
                </c:pt>
                <c:pt idx="237">
                  <c:v>3.8122147477075274</c:v>
                </c:pt>
                <c:pt idx="238">
                  <c:v>3.7625760102513106</c:v>
                </c:pt>
                <c:pt idx="239">
                  <c:v>3.7154528940713116</c:v>
                </c:pt>
                <c:pt idx="240">
                  <c:v>3.671031372578589</c:v>
                </c:pt>
                <c:pt idx="241">
                  <c:v>3.6294867572242113</c:v>
                </c:pt>
                <c:pt idx="242">
                  <c:v>3.5909830056250529</c:v>
                </c:pt>
                <c:pt idx="243">
                  <c:v>3.5556720744979855</c:v>
                </c:pt>
                <c:pt idx="244">
                  <c:v>3.5236933199561369</c:v>
                </c:pt>
                <c:pt idx="245">
                  <c:v>3.4951729475339812</c:v>
                </c:pt>
                <c:pt idx="246">
                  <c:v>3.470223514111749</c:v>
                </c:pt>
                <c:pt idx="247">
                  <c:v>3.4489434837048467</c:v>
                </c:pt>
                <c:pt idx="248">
                  <c:v>3.4314168388713693</c:v>
                </c:pt>
                <c:pt idx="249">
                  <c:v>3.4177127492713115</c:v>
                </c:pt>
                <c:pt idx="250">
                  <c:v>3.4078852986855228</c:v>
                </c:pt>
                <c:pt idx="251">
                  <c:v>3.4019732715717286</c:v>
                </c:pt>
                <c:pt idx="252">
                  <c:v>3.4000000000000004</c:v>
                </c:pt>
                <c:pt idx="253">
                  <c:v>3.4019732715717286</c:v>
                </c:pt>
                <c:pt idx="254">
                  <c:v>3.4078852986855224</c:v>
                </c:pt>
                <c:pt idx="255">
                  <c:v>3.4177127492713115</c:v>
                </c:pt>
                <c:pt idx="256">
                  <c:v>3.4314168388713693</c:v>
                </c:pt>
                <c:pt idx="257">
                  <c:v>3.4489434837048467</c:v>
                </c:pt>
                <c:pt idx="258">
                  <c:v>3.470223514111749</c:v>
                </c:pt>
                <c:pt idx="259">
                  <c:v>3.4951729475339808</c:v>
                </c:pt>
                <c:pt idx="260">
                  <c:v>3.5236933199561369</c:v>
                </c:pt>
                <c:pt idx="261">
                  <c:v>3.5556720744979851</c:v>
                </c:pt>
                <c:pt idx="262">
                  <c:v>3.5909830056250529</c:v>
                </c:pt>
                <c:pt idx="263">
                  <c:v>3.6294867572242113</c:v>
                </c:pt>
                <c:pt idx="264">
                  <c:v>3.6710313725785886</c:v>
                </c:pt>
                <c:pt idx="265">
                  <c:v>3.7154528940713112</c:v>
                </c:pt>
                <c:pt idx="266">
                  <c:v>3.7625760102513111</c:v>
                </c:pt>
                <c:pt idx="267">
                  <c:v>3.812214747707527</c:v>
                </c:pt>
                <c:pt idx="268">
                  <c:v>3.8641732050210038</c:v>
                </c:pt>
                <c:pt idx="269">
                  <c:v>3.9182463258982851</c:v>
                </c:pt>
                <c:pt idx="270">
                  <c:v>3.9742207084349284</c:v>
                </c:pt>
                <c:pt idx="271">
                  <c:v>4.031875447315322</c:v>
                </c:pt>
                <c:pt idx="272">
                  <c:v>4.0909830056250529</c:v>
                </c:pt>
                <c:pt idx="273">
                  <c:v>4.1513101128351453</c:v>
                </c:pt>
                <c:pt idx="274">
                  <c:v>4.2126186854142755</c:v>
                </c:pt>
                <c:pt idx="275">
                  <c:v>4.2746667664356961</c:v>
                </c:pt>
                <c:pt idx="276">
                  <c:v>4.3372094804706869</c:v>
                </c:pt>
                <c:pt idx="277">
                  <c:v>4.4000000000000004</c:v>
                </c:pt>
                <c:pt idx="278">
                  <c:v>4.4627905195293129</c:v>
                </c:pt>
                <c:pt idx="279">
                  <c:v>4.5253332335643046</c:v>
                </c:pt>
                <c:pt idx="280">
                  <c:v>4.5873813145857243</c:v>
                </c:pt>
                <c:pt idx="281">
                  <c:v>4.6486898871648554</c:v>
                </c:pt>
                <c:pt idx="282">
                  <c:v>4.7090169943749478</c:v>
                </c:pt>
                <c:pt idx="283">
                  <c:v>4.7681245526846787</c:v>
                </c:pt>
                <c:pt idx="284">
                  <c:v>4.8257792915650723</c:v>
                </c:pt>
                <c:pt idx="285">
                  <c:v>4.8817536741017156</c:v>
                </c:pt>
                <c:pt idx="286">
                  <c:v>4.935826794978996</c:v>
                </c:pt>
                <c:pt idx="287">
                  <c:v>4.9877852522924737</c:v>
                </c:pt>
                <c:pt idx="288">
                  <c:v>5.0374239897486897</c:v>
                </c:pt>
                <c:pt idx="289">
                  <c:v>5.0845471059286886</c:v>
                </c:pt>
                <c:pt idx="290">
                  <c:v>5.1289686274214112</c:v>
                </c:pt>
                <c:pt idx="291">
                  <c:v>5.1705132427757894</c:v>
                </c:pt>
                <c:pt idx="292">
                  <c:v>5.2090169943749478</c:v>
                </c:pt>
                <c:pt idx="293">
                  <c:v>5.2443279255020157</c:v>
                </c:pt>
                <c:pt idx="294">
                  <c:v>5.2763066800438638</c:v>
                </c:pt>
                <c:pt idx="295">
                  <c:v>5.3048270524660204</c:v>
                </c:pt>
                <c:pt idx="296">
                  <c:v>5.3297764858882513</c:v>
                </c:pt>
                <c:pt idx="297">
                  <c:v>5.351056516295154</c:v>
                </c:pt>
                <c:pt idx="298">
                  <c:v>5.3685831611286314</c:v>
                </c:pt>
                <c:pt idx="299">
                  <c:v>5.3822872507286892</c:v>
                </c:pt>
                <c:pt idx="300">
                  <c:v>5.3921147013144779</c:v>
                </c:pt>
                <c:pt idx="301">
                  <c:v>5.3980267284282721</c:v>
                </c:pt>
                <c:pt idx="302">
                  <c:v>5.4</c:v>
                </c:pt>
                <c:pt idx="304">
                  <c:v>-0.55470019622522881</c:v>
                </c:pt>
                <c:pt idx="305">
                  <c:v>-3.845299803774771</c:v>
                </c:pt>
                <c:pt idx="307">
                  <c:v>-0.70710678118654768</c:v>
                </c:pt>
                <c:pt idx="308">
                  <c:v>-3.6928932188134529</c:v>
                </c:pt>
                <c:pt idx="310">
                  <c:v>-0.89442719099991608</c:v>
                </c:pt>
                <c:pt idx="311">
                  <c:v>-3.5055728090000846</c:v>
                </c:pt>
                <c:pt idx="313">
                  <c:v>-1</c:v>
                </c:pt>
                <c:pt idx="314">
                  <c:v>-3.4000000000000004</c:v>
                </c:pt>
                <c:pt idx="316">
                  <c:v>-0.89442719099991597</c:v>
                </c:pt>
                <c:pt idx="317">
                  <c:v>-3.5055728090000846</c:v>
                </c:pt>
                <c:pt idx="319">
                  <c:v>-0.70710678118654746</c:v>
                </c:pt>
                <c:pt idx="320">
                  <c:v>-3.6928932188134529</c:v>
                </c:pt>
                <c:pt idx="322">
                  <c:v>-0.55470019622522893</c:v>
                </c:pt>
                <c:pt idx="323">
                  <c:v>-3.845299803774771</c:v>
                </c:pt>
                <c:pt idx="325">
                  <c:v>0.55470019622522915</c:v>
                </c:pt>
                <c:pt idx="326">
                  <c:v>3.8452998037747714</c:v>
                </c:pt>
                <c:pt idx="328">
                  <c:v>0.70710678118654757</c:v>
                </c:pt>
                <c:pt idx="329">
                  <c:v>3.6928932188134529</c:v>
                </c:pt>
                <c:pt idx="331">
                  <c:v>0.89442719099991586</c:v>
                </c:pt>
                <c:pt idx="332">
                  <c:v>3.5055728090000846</c:v>
                </c:pt>
                <c:pt idx="334">
                  <c:v>1</c:v>
                </c:pt>
                <c:pt idx="335">
                  <c:v>3.4000000000000004</c:v>
                </c:pt>
                <c:pt idx="337">
                  <c:v>#N/A</c:v>
                </c:pt>
                <c:pt idx="338">
                  <c:v>#N/A</c:v>
                </c:pt>
                <c:pt idx="340">
                  <c:v>#N/A</c:v>
                </c:pt>
                <c:pt idx="341">
                  <c:v>#N/A</c:v>
                </c:pt>
                <c:pt idx="343">
                  <c:v>#N/A</c:v>
                </c:pt>
                <c:pt idx="344">
                  <c:v>#N/A</c:v>
                </c:pt>
                <c:pt idx="346">
                  <c:v>-2.1999999999999997</c:v>
                </c:pt>
                <c:pt idx="347">
                  <c:v>-2.2000000000000002</c:v>
                </c:pt>
                <c:pt idx="348">
                  <c:v>-2.2000000000000002</c:v>
                </c:pt>
                <c:pt idx="349">
                  <c:v>-2.2000000000000002</c:v>
                </c:pt>
                <c:pt idx="350">
                  <c:v>-2.2000000000000002</c:v>
                </c:pt>
                <c:pt idx="351">
                  <c:v>-2.2000000000000002</c:v>
                </c:pt>
                <c:pt idx="352">
                  <c:v>-2.2000000000000002</c:v>
                </c:pt>
                <c:pt idx="353">
                  <c:v>2.2000000000000002</c:v>
                </c:pt>
                <c:pt idx="354">
                  <c:v>2.2000000000000002</c:v>
                </c:pt>
                <c:pt idx="355">
                  <c:v>2.2000000000000002</c:v>
                </c:pt>
                <c:pt idx="356">
                  <c:v>2.2000000000000002</c:v>
                </c:pt>
                <c:pt idx="357">
                  <c:v>2.2000000000000002</c:v>
                </c:pt>
                <c:pt idx="358">
                  <c:v>2.2000000000000002</c:v>
                </c:pt>
                <c:pt idx="359">
                  <c:v>2.2000000000000002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-4.4000000000000004</c:v>
                </c:pt>
                <c:pt idx="368">
                  <c:v>4.4000000000000004</c:v>
                </c:pt>
                <c:pt idx="369">
                  <c:v>-4.4000000000000004</c:v>
                </c:pt>
                <c:pt idx="370">
                  <c:v>4.4000000000000004</c:v>
                </c:pt>
              </c:numCache>
            </c:numRef>
          </c:xVal>
          <c:yVal>
            <c:numRef>
              <c:f>Model!$J$2:$J$372</c:f>
              <c:numCache>
                <c:formatCode>General</c:formatCode>
                <c:ptCount val="371"/>
                <c:pt idx="0">
                  <c:v>-13.2</c:v>
                </c:pt>
                <c:pt idx="1">
                  <c:v>-13.137209480470688</c:v>
                </c:pt>
                <c:pt idx="2">
                  <c:v>-13.074666766435694</c:v>
                </c:pt>
                <c:pt idx="3">
                  <c:v>-13.012618685414274</c:v>
                </c:pt>
                <c:pt idx="4">
                  <c:v>-12.951310112835145</c:v>
                </c:pt>
                <c:pt idx="5">
                  <c:v>-12.890983005625053</c:v>
                </c:pt>
                <c:pt idx="6">
                  <c:v>-12.831875447315323</c:v>
                </c:pt>
                <c:pt idx="7">
                  <c:v>-12.774220708434928</c:v>
                </c:pt>
                <c:pt idx="8">
                  <c:v>-12.718246325898285</c:v>
                </c:pt>
                <c:pt idx="9">
                  <c:v>-12.664173205021005</c:v>
                </c:pt>
                <c:pt idx="10">
                  <c:v>-12.612214747707526</c:v>
                </c:pt>
                <c:pt idx="11">
                  <c:v>-12.562576010251309</c:v>
                </c:pt>
                <c:pt idx="12">
                  <c:v>-12.515452894071309</c:v>
                </c:pt>
                <c:pt idx="13">
                  <c:v>-12.471031372578587</c:v>
                </c:pt>
                <c:pt idx="14">
                  <c:v>-12.429486757224211</c:v>
                </c:pt>
                <c:pt idx="15">
                  <c:v>-12.390983005625053</c:v>
                </c:pt>
                <c:pt idx="16">
                  <c:v>-12.355672074497985</c:v>
                </c:pt>
                <c:pt idx="17">
                  <c:v>-12.323693319956138</c:v>
                </c:pt>
                <c:pt idx="18">
                  <c:v>-12.295172947533981</c:v>
                </c:pt>
                <c:pt idx="19">
                  <c:v>-12.270223514111748</c:v>
                </c:pt>
                <c:pt idx="20">
                  <c:v>-12.248943483704846</c:v>
                </c:pt>
                <c:pt idx="21">
                  <c:v>-12.231416838871368</c:v>
                </c:pt>
                <c:pt idx="22">
                  <c:v>-12.21771274927131</c:v>
                </c:pt>
                <c:pt idx="23">
                  <c:v>-12.207885298685522</c:v>
                </c:pt>
                <c:pt idx="24">
                  <c:v>-12.201973271571728</c:v>
                </c:pt>
                <c:pt idx="25">
                  <c:v>-12.2</c:v>
                </c:pt>
                <c:pt idx="26">
                  <c:v>-12.201973271571728</c:v>
                </c:pt>
                <c:pt idx="27">
                  <c:v>-12.207885298685522</c:v>
                </c:pt>
                <c:pt idx="28">
                  <c:v>-12.21771274927131</c:v>
                </c:pt>
                <c:pt idx="29">
                  <c:v>-12.231416838871368</c:v>
                </c:pt>
                <c:pt idx="30">
                  <c:v>-12.248943483704846</c:v>
                </c:pt>
                <c:pt idx="31">
                  <c:v>-12.270223514111748</c:v>
                </c:pt>
                <c:pt idx="32">
                  <c:v>-12.295172947533981</c:v>
                </c:pt>
                <c:pt idx="33">
                  <c:v>-12.323693319956138</c:v>
                </c:pt>
                <c:pt idx="34">
                  <c:v>-12.355672074497985</c:v>
                </c:pt>
                <c:pt idx="35">
                  <c:v>-12.390983005625053</c:v>
                </c:pt>
                <c:pt idx="36">
                  <c:v>-12.429486757224211</c:v>
                </c:pt>
                <c:pt idx="37">
                  <c:v>-12.471031372578587</c:v>
                </c:pt>
                <c:pt idx="38">
                  <c:v>-12.515452894071309</c:v>
                </c:pt>
                <c:pt idx="39">
                  <c:v>-12.562576010251309</c:v>
                </c:pt>
                <c:pt idx="40">
                  <c:v>-12.612214747707526</c:v>
                </c:pt>
                <c:pt idx="41">
                  <c:v>-12.664173205021001</c:v>
                </c:pt>
                <c:pt idx="42">
                  <c:v>-12.718246325898285</c:v>
                </c:pt>
                <c:pt idx="43">
                  <c:v>-12.774220708434928</c:v>
                </c:pt>
                <c:pt idx="44">
                  <c:v>-12.831875447315323</c:v>
                </c:pt>
                <c:pt idx="45">
                  <c:v>-12.890983005625053</c:v>
                </c:pt>
                <c:pt idx="46">
                  <c:v>-12.951310112835145</c:v>
                </c:pt>
                <c:pt idx="47">
                  <c:v>-13.012618685414274</c:v>
                </c:pt>
                <c:pt idx="48">
                  <c:v>-13.074666766435694</c:v>
                </c:pt>
                <c:pt idx="49">
                  <c:v>-13.137209480470688</c:v>
                </c:pt>
                <c:pt idx="50">
                  <c:v>-13.2</c:v>
                </c:pt>
                <c:pt idx="51">
                  <c:v>-13.262790519529315</c:v>
                </c:pt>
                <c:pt idx="52">
                  <c:v>-13.325333233564304</c:v>
                </c:pt>
                <c:pt idx="53">
                  <c:v>-13.387381314585724</c:v>
                </c:pt>
                <c:pt idx="54">
                  <c:v>-13.448689887164853</c:v>
                </c:pt>
                <c:pt idx="55">
                  <c:v>-13.509016994374949</c:v>
                </c:pt>
                <c:pt idx="56">
                  <c:v>-13.568124552684679</c:v>
                </c:pt>
                <c:pt idx="57">
                  <c:v>-13.625779291565074</c:v>
                </c:pt>
                <c:pt idx="58">
                  <c:v>-13.681753674101714</c:v>
                </c:pt>
                <c:pt idx="59">
                  <c:v>-13.735826794978998</c:v>
                </c:pt>
                <c:pt idx="60">
                  <c:v>-13.787785252292473</c:v>
                </c:pt>
                <c:pt idx="61">
                  <c:v>-13.837423989748689</c:v>
                </c:pt>
                <c:pt idx="62">
                  <c:v>-13.884547105928689</c:v>
                </c:pt>
                <c:pt idx="63">
                  <c:v>-13.928968627421412</c:v>
                </c:pt>
                <c:pt idx="64">
                  <c:v>-13.970513242775791</c:v>
                </c:pt>
                <c:pt idx="65">
                  <c:v>-14.009016994374946</c:v>
                </c:pt>
                <c:pt idx="66">
                  <c:v>-14.044327925502014</c:v>
                </c:pt>
                <c:pt idx="67">
                  <c:v>-14.076306680043864</c:v>
                </c:pt>
                <c:pt idx="68">
                  <c:v>-14.104827052466021</c:v>
                </c:pt>
                <c:pt idx="69">
                  <c:v>-14.12977648588825</c:v>
                </c:pt>
                <c:pt idx="70">
                  <c:v>-14.151056516295153</c:v>
                </c:pt>
                <c:pt idx="71">
                  <c:v>-14.16858316112863</c:v>
                </c:pt>
                <c:pt idx="72">
                  <c:v>-14.182287250728688</c:v>
                </c:pt>
                <c:pt idx="73">
                  <c:v>-14.192114701314477</c:v>
                </c:pt>
                <c:pt idx="74">
                  <c:v>-14.198026728428271</c:v>
                </c:pt>
                <c:pt idx="75">
                  <c:v>-14.2</c:v>
                </c:pt>
                <c:pt idx="76">
                  <c:v>-14.198026728428271</c:v>
                </c:pt>
                <c:pt idx="77">
                  <c:v>-14.192114701314477</c:v>
                </c:pt>
                <c:pt idx="78">
                  <c:v>-14.182287250728688</c:v>
                </c:pt>
                <c:pt idx="79">
                  <c:v>-14.16858316112863</c:v>
                </c:pt>
                <c:pt idx="80">
                  <c:v>-14.151056516295153</c:v>
                </c:pt>
                <c:pt idx="81">
                  <c:v>-14.12977648588825</c:v>
                </c:pt>
                <c:pt idx="82">
                  <c:v>-14.104827052466021</c:v>
                </c:pt>
                <c:pt idx="83">
                  <c:v>-14.076306680043864</c:v>
                </c:pt>
                <c:pt idx="84">
                  <c:v>-14.044327925502014</c:v>
                </c:pt>
                <c:pt idx="85">
                  <c:v>-14.009016994374946</c:v>
                </c:pt>
                <c:pt idx="86">
                  <c:v>-13.970513242775791</c:v>
                </c:pt>
                <c:pt idx="87">
                  <c:v>-13.928968627421412</c:v>
                </c:pt>
                <c:pt idx="88">
                  <c:v>-13.884547105928689</c:v>
                </c:pt>
                <c:pt idx="89">
                  <c:v>-13.837423989748689</c:v>
                </c:pt>
                <c:pt idx="90">
                  <c:v>-13.787785252292473</c:v>
                </c:pt>
                <c:pt idx="91">
                  <c:v>-13.735826794978998</c:v>
                </c:pt>
                <c:pt idx="92">
                  <c:v>-13.681753674101714</c:v>
                </c:pt>
                <c:pt idx="93">
                  <c:v>-13.62577929156507</c:v>
                </c:pt>
                <c:pt idx="94">
                  <c:v>-13.568124552684679</c:v>
                </c:pt>
                <c:pt idx="95">
                  <c:v>-13.509016994374946</c:v>
                </c:pt>
                <c:pt idx="96">
                  <c:v>-13.448689887164857</c:v>
                </c:pt>
                <c:pt idx="97">
                  <c:v>-13.387381314585724</c:v>
                </c:pt>
                <c:pt idx="98">
                  <c:v>-13.325333233564304</c:v>
                </c:pt>
                <c:pt idx="99">
                  <c:v>-13.262790519529315</c:v>
                </c:pt>
                <c:pt idx="100">
                  <c:v>-13.2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020-4E64-BFFA-A90294058748}"/>
            </c:ext>
          </c:extLst>
        </c:ser>
        <c:ser>
          <c:idx val="7"/>
          <c:order val="8"/>
          <c:tx>
            <c:strRef>
              <c:f>Model!$K$1</c:f>
              <c:strCache>
                <c:ptCount val="1"/>
                <c:pt idx="0">
                  <c:v>Basic Reading Skills</c:v>
                </c:pt>
              </c:strCache>
            </c:strRef>
          </c:tx>
          <c:spPr>
            <a:ln>
              <a:solidFill>
                <a:schemeClr val="accent1"/>
              </a:solidFill>
            </a:ln>
            <a:effectLst>
              <a:outerShdw blurRad="50800" dist="127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Model!$C$2:$C$372</c:f>
              <c:numCache>
                <c:formatCode>General</c:formatCode>
                <c:ptCount val="371"/>
                <c:pt idx="0">
                  <c:v>1</c:v>
                </c:pt>
                <c:pt idx="1">
                  <c:v>0.99802672842827156</c:v>
                </c:pt>
                <c:pt idx="2">
                  <c:v>0.99211470131447788</c:v>
                </c:pt>
                <c:pt idx="3">
                  <c:v>0.98228725072868872</c:v>
                </c:pt>
                <c:pt idx="4">
                  <c:v>0.96858316112863108</c:v>
                </c:pt>
                <c:pt idx="5">
                  <c:v>0.95105651629515353</c:v>
                </c:pt>
                <c:pt idx="6">
                  <c:v>0.92977648588825146</c:v>
                </c:pt>
                <c:pt idx="7">
                  <c:v>0.90482705246601947</c:v>
                </c:pt>
                <c:pt idx="8">
                  <c:v>0.87630668004386358</c:v>
                </c:pt>
                <c:pt idx="9">
                  <c:v>0.84432792550201508</c:v>
                </c:pt>
                <c:pt idx="10">
                  <c:v>0.80901699437494745</c:v>
                </c:pt>
                <c:pt idx="11">
                  <c:v>0.77051324277578925</c:v>
                </c:pt>
                <c:pt idx="12">
                  <c:v>0.72896862742141155</c:v>
                </c:pt>
                <c:pt idx="13">
                  <c:v>0.68454710592868862</c:v>
                </c:pt>
                <c:pt idx="14">
                  <c:v>0.63742398974868963</c:v>
                </c:pt>
                <c:pt idx="15">
                  <c:v>0.58778525229247314</c:v>
                </c:pt>
                <c:pt idx="16">
                  <c:v>0.53582679497899655</c:v>
                </c:pt>
                <c:pt idx="17">
                  <c:v>0.48175367410171516</c:v>
                </c:pt>
                <c:pt idx="18">
                  <c:v>0.42577929156507266</c:v>
                </c:pt>
                <c:pt idx="19">
                  <c:v>0.36812455268467809</c:v>
                </c:pt>
                <c:pt idx="20">
                  <c:v>0.30901699437494745</c:v>
                </c:pt>
                <c:pt idx="21">
                  <c:v>0.24868988716485496</c:v>
                </c:pt>
                <c:pt idx="22">
                  <c:v>0.18738131458572474</c:v>
                </c:pt>
                <c:pt idx="23">
                  <c:v>0.12533323356430426</c:v>
                </c:pt>
                <c:pt idx="24">
                  <c:v>6.2790519529313527E-2</c:v>
                </c:pt>
                <c:pt idx="25">
                  <c:v>6.1257422745431001E-17</c:v>
                </c:pt>
                <c:pt idx="26">
                  <c:v>-6.2790519529313402E-2</c:v>
                </c:pt>
                <c:pt idx="27">
                  <c:v>-0.12533323356430437</c:v>
                </c:pt>
                <c:pt idx="28">
                  <c:v>-0.18738131458572482</c:v>
                </c:pt>
                <c:pt idx="29">
                  <c:v>-0.24868988716485463</c:v>
                </c:pt>
                <c:pt idx="30">
                  <c:v>-0.30901699437494734</c:v>
                </c:pt>
                <c:pt idx="31">
                  <c:v>-0.36812455268467797</c:v>
                </c:pt>
                <c:pt idx="32">
                  <c:v>-0.42577929156507272</c:v>
                </c:pt>
                <c:pt idx="33">
                  <c:v>-0.48175367410171543</c:v>
                </c:pt>
                <c:pt idx="34">
                  <c:v>-0.53582679497899688</c:v>
                </c:pt>
                <c:pt idx="35">
                  <c:v>-0.58778525229247303</c:v>
                </c:pt>
                <c:pt idx="36">
                  <c:v>-0.63742398974868975</c:v>
                </c:pt>
                <c:pt idx="37">
                  <c:v>-0.68454710592868873</c:v>
                </c:pt>
                <c:pt idx="38">
                  <c:v>-0.72896862742141133</c:v>
                </c:pt>
                <c:pt idx="39">
                  <c:v>-0.77051324277578914</c:v>
                </c:pt>
                <c:pt idx="40">
                  <c:v>-0.80901699437494734</c:v>
                </c:pt>
                <c:pt idx="41">
                  <c:v>-0.84432792550201485</c:v>
                </c:pt>
                <c:pt idx="42">
                  <c:v>-0.87630668004386336</c:v>
                </c:pt>
                <c:pt idx="43">
                  <c:v>-0.90482705246601935</c:v>
                </c:pt>
                <c:pt idx="44">
                  <c:v>-0.92977648588825135</c:v>
                </c:pt>
                <c:pt idx="45">
                  <c:v>-0.95105651629515353</c:v>
                </c:pt>
                <c:pt idx="46">
                  <c:v>-0.96858316112863108</c:v>
                </c:pt>
                <c:pt idx="47">
                  <c:v>-0.98228725072868861</c:v>
                </c:pt>
                <c:pt idx="48">
                  <c:v>-0.99211470131447776</c:v>
                </c:pt>
                <c:pt idx="49">
                  <c:v>-0.99802672842827156</c:v>
                </c:pt>
                <c:pt idx="50">
                  <c:v>-1</c:v>
                </c:pt>
                <c:pt idx="51">
                  <c:v>-0.99802672842827156</c:v>
                </c:pt>
                <c:pt idx="52">
                  <c:v>-0.99211470131447788</c:v>
                </c:pt>
                <c:pt idx="53">
                  <c:v>-0.98228725072868861</c:v>
                </c:pt>
                <c:pt idx="54">
                  <c:v>-0.96858316112863108</c:v>
                </c:pt>
                <c:pt idx="55">
                  <c:v>-0.95105651629515353</c:v>
                </c:pt>
                <c:pt idx="56">
                  <c:v>-0.92977648588825124</c:v>
                </c:pt>
                <c:pt idx="57">
                  <c:v>-0.90482705246601969</c:v>
                </c:pt>
                <c:pt idx="58">
                  <c:v>-0.87630668004386369</c:v>
                </c:pt>
                <c:pt idx="59">
                  <c:v>-0.84432792550201519</c:v>
                </c:pt>
                <c:pt idx="60">
                  <c:v>-0.80901699437494756</c:v>
                </c:pt>
                <c:pt idx="61">
                  <c:v>-0.77051324277578925</c:v>
                </c:pt>
                <c:pt idx="62">
                  <c:v>-0.72896862742141155</c:v>
                </c:pt>
                <c:pt idx="63">
                  <c:v>-0.68454710592868895</c:v>
                </c:pt>
                <c:pt idx="64">
                  <c:v>-0.63742398974868952</c:v>
                </c:pt>
                <c:pt idx="65">
                  <c:v>-0.58778525229247325</c:v>
                </c:pt>
                <c:pt idx="66">
                  <c:v>-0.53582679497899632</c:v>
                </c:pt>
                <c:pt idx="67">
                  <c:v>-0.48175367410171527</c:v>
                </c:pt>
                <c:pt idx="68">
                  <c:v>-0.42577929156507216</c:v>
                </c:pt>
                <c:pt idx="69">
                  <c:v>-0.36812455268467859</c:v>
                </c:pt>
                <c:pt idx="70">
                  <c:v>-0.30901699437494756</c:v>
                </c:pt>
                <c:pt idx="71">
                  <c:v>-0.24868988716485529</c:v>
                </c:pt>
                <c:pt idx="72">
                  <c:v>-0.18738131458572463</c:v>
                </c:pt>
                <c:pt idx="73">
                  <c:v>-0.12533323356430459</c:v>
                </c:pt>
                <c:pt idx="74">
                  <c:v>-6.2790519529313207E-2</c:v>
                </c:pt>
                <c:pt idx="75">
                  <c:v>-1.83772268236293E-16</c:v>
                </c:pt>
                <c:pt idx="76">
                  <c:v>6.2790519529312833E-2</c:v>
                </c:pt>
                <c:pt idx="77">
                  <c:v>0.12533323356430423</c:v>
                </c:pt>
                <c:pt idx="78">
                  <c:v>0.18738131458572427</c:v>
                </c:pt>
                <c:pt idx="79">
                  <c:v>0.24868988716485493</c:v>
                </c:pt>
                <c:pt idx="80">
                  <c:v>0.30901699437494723</c:v>
                </c:pt>
                <c:pt idx="81">
                  <c:v>0.36812455268467825</c:v>
                </c:pt>
                <c:pt idx="82">
                  <c:v>0.42577929156507183</c:v>
                </c:pt>
                <c:pt idx="83">
                  <c:v>0.48175367410171493</c:v>
                </c:pt>
                <c:pt idx="84">
                  <c:v>0.53582679497899599</c:v>
                </c:pt>
                <c:pt idx="85">
                  <c:v>0.58778525229247292</c:v>
                </c:pt>
                <c:pt idx="86">
                  <c:v>0.6374239897486893</c:v>
                </c:pt>
                <c:pt idx="87">
                  <c:v>0.68454710592868862</c:v>
                </c:pt>
                <c:pt idx="88">
                  <c:v>0.72896862742141122</c:v>
                </c:pt>
                <c:pt idx="89">
                  <c:v>0.77051324277578936</c:v>
                </c:pt>
                <c:pt idx="90">
                  <c:v>0.80901699437494734</c:v>
                </c:pt>
                <c:pt idx="91">
                  <c:v>0.8443279255020153</c:v>
                </c:pt>
                <c:pt idx="92">
                  <c:v>0.87630668004386358</c:v>
                </c:pt>
                <c:pt idx="93">
                  <c:v>0.90482705246601969</c:v>
                </c:pt>
                <c:pt idx="94">
                  <c:v>0.92977648588825113</c:v>
                </c:pt>
                <c:pt idx="95">
                  <c:v>0.95105651629515353</c:v>
                </c:pt>
                <c:pt idx="96">
                  <c:v>0.96858316112863097</c:v>
                </c:pt>
                <c:pt idx="97">
                  <c:v>0.98228725072868872</c:v>
                </c:pt>
                <c:pt idx="98">
                  <c:v>0.99211470131447776</c:v>
                </c:pt>
                <c:pt idx="99">
                  <c:v>0.99802672842827156</c:v>
                </c:pt>
                <c:pt idx="100">
                  <c:v>1</c:v>
                </c:pt>
                <c:pt idx="101">
                  <c:v>-3.4000000000000004</c:v>
                </c:pt>
                <c:pt idx="102">
                  <c:v>-3.4019732715717286</c:v>
                </c:pt>
                <c:pt idx="103">
                  <c:v>-3.4078852986855224</c:v>
                </c:pt>
                <c:pt idx="104">
                  <c:v>-3.4177127492713115</c:v>
                </c:pt>
                <c:pt idx="105">
                  <c:v>-3.4314168388713693</c:v>
                </c:pt>
                <c:pt idx="106">
                  <c:v>-3.4489434837048467</c:v>
                </c:pt>
                <c:pt idx="107">
                  <c:v>-3.470223514111749</c:v>
                </c:pt>
                <c:pt idx="108">
                  <c:v>-3.4951729475339808</c:v>
                </c:pt>
                <c:pt idx="109">
                  <c:v>-3.5236933199561369</c:v>
                </c:pt>
                <c:pt idx="110">
                  <c:v>-3.5556720744979851</c:v>
                </c:pt>
                <c:pt idx="111">
                  <c:v>-3.5909830056250529</c:v>
                </c:pt>
                <c:pt idx="112">
                  <c:v>-3.6294867572242113</c:v>
                </c:pt>
                <c:pt idx="113">
                  <c:v>-3.6710313725785886</c:v>
                </c:pt>
                <c:pt idx="114">
                  <c:v>-3.7154528940713116</c:v>
                </c:pt>
                <c:pt idx="115">
                  <c:v>-3.7625760102513106</c:v>
                </c:pt>
                <c:pt idx="116">
                  <c:v>-3.812214747707527</c:v>
                </c:pt>
                <c:pt idx="117">
                  <c:v>-3.8641732050210038</c:v>
                </c:pt>
                <c:pt idx="118">
                  <c:v>-3.9182463258982851</c:v>
                </c:pt>
                <c:pt idx="119">
                  <c:v>-3.9742207084349275</c:v>
                </c:pt>
                <c:pt idx="120">
                  <c:v>-4.031875447315322</c:v>
                </c:pt>
                <c:pt idx="121">
                  <c:v>-4.0909830056250529</c:v>
                </c:pt>
                <c:pt idx="122">
                  <c:v>-4.1513101128351453</c:v>
                </c:pt>
                <c:pt idx="123">
                  <c:v>-4.2126186854142755</c:v>
                </c:pt>
                <c:pt idx="124">
                  <c:v>-4.2746667664356961</c:v>
                </c:pt>
                <c:pt idx="125">
                  <c:v>-4.3372094804706869</c:v>
                </c:pt>
                <c:pt idx="126">
                  <c:v>-4.4000000000000004</c:v>
                </c:pt>
                <c:pt idx="127">
                  <c:v>-4.4627905195293138</c:v>
                </c:pt>
                <c:pt idx="128">
                  <c:v>-4.5253332335643046</c:v>
                </c:pt>
                <c:pt idx="129">
                  <c:v>-4.5873813145857252</c:v>
                </c:pt>
                <c:pt idx="130">
                  <c:v>-4.6486898871648545</c:v>
                </c:pt>
                <c:pt idx="131">
                  <c:v>-4.7090169943749478</c:v>
                </c:pt>
                <c:pt idx="132">
                  <c:v>-4.7681245526846787</c:v>
                </c:pt>
                <c:pt idx="133">
                  <c:v>-4.8257792915650732</c:v>
                </c:pt>
                <c:pt idx="134">
                  <c:v>-4.8817536741017156</c:v>
                </c:pt>
                <c:pt idx="135">
                  <c:v>-4.9358267949789969</c:v>
                </c:pt>
                <c:pt idx="136">
                  <c:v>-4.9877852522924737</c:v>
                </c:pt>
                <c:pt idx="137">
                  <c:v>-5.0374239897486905</c:v>
                </c:pt>
                <c:pt idx="138">
                  <c:v>-5.0845471059286886</c:v>
                </c:pt>
                <c:pt idx="139">
                  <c:v>-5.1289686274214112</c:v>
                </c:pt>
                <c:pt idx="140">
                  <c:v>-5.1705132427757894</c:v>
                </c:pt>
                <c:pt idx="141">
                  <c:v>-5.2090169943749478</c:v>
                </c:pt>
                <c:pt idx="142">
                  <c:v>-5.2443279255020148</c:v>
                </c:pt>
                <c:pt idx="143">
                  <c:v>-5.2763066800438638</c:v>
                </c:pt>
                <c:pt idx="144">
                  <c:v>-5.3048270524660195</c:v>
                </c:pt>
                <c:pt idx="145">
                  <c:v>-5.3297764858882513</c:v>
                </c:pt>
                <c:pt idx="146">
                  <c:v>-5.351056516295154</c:v>
                </c:pt>
                <c:pt idx="147">
                  <c:v>-5.3685831611286314</c:v>
                </c:pt>
                <c:pt idx="148">
                  <c:v>-5.3822872507286892</c:v>
                </c:pt>
                <c:pt idx="149">
                  <c:v>-5.3921147013144779</c:v>
                </c:pt>
                <c:pt idx="150">
                  <c:v>-5.3980267284282721</c:v>
                </c:pt>
                <c:pt idx="151">
                  <c:v>-5.4</c:v>
                </c:pt>
                <c:pt idx="152">
                  <c:v>-5.3980267284282721</c:v>
                </c:pt>
                <c:pt idx="153">
                  <c:v>-5.3921147013144779</c:v>
                </c:pt>
                <c:pt idx="154">
                  <c:v>-5.3822872507286892</c:v>
                </c:pt>
                <c:pt idx="155">
                  <c:v>-5.3685831611286314</c:v>
                </c:pt>
                <c:pt idx="156">
                  <c:v>-5.351056516295154</c:v>
                </c:pt>
                <c:pt idx="157">
                  <c:v>-5.3297764858882513</c:v>
                </c:pt>
                <c:pt idx="158">
                  <c:v>-5.3048270524660204</c:v>
                </c:pt>
                <c:pt idx="159">
                  <c:v>-5.2763066800438638</c:v>
                </c:pt>
                <c:pt idx="160">
                  <c:v>-5.2443279255020157</c:v>
                </c:pt>
                <c:pt idx="161">
                  <c:v>-5.2090169943749478</c:v>
                </c:pt>
                <c:pt idx="162">
                  <c:v>-5.1705132427757894</c:v>
                </c:pt>
                <c:pt idx="163">
                  <c:v>-5.1289686274214121</c:v>
                </c:pt>
                <c:pt idx="164">
                  <c:v>-5.0845471059286895</c:v>
                </c:pt>
                <c:pt idx="165">
                  <c:v>-5.0374239897486897</c:v>
                </c:pt>
                <c:pt idx="166">
                  <c:v>-4.9877852522924737</c:v>
                </c:pt>
                <c:pt idx="167">
                  <c:v>-4.9358267949789969</c:v>
                </c:pt>
                <c:pt idx="168">
                  <c:v>-4.8817536741017156</c:v>
                </c:pt>
                <c:pt idx="169">
                  <c:v>-4.8257792915650723</c:v>
                </c:pt>
                <c:pt idx="170">
                  <c:v>-4.7681245526846787</c:v>
                </c:pt>
                <c:pt idx="171">
                  <c:v>-4.7090169943749478</c:v>
                </c:pt>
                <c:pt idx="172">
                  <c:v>-4.6486898871648554</c:v>
                </c:pt>
                <c:pt idx="173">
                  <c:v>-4.5873813145857252</c:v>
                </c:pt>
                <c:pt idx="174">
                  <c:v>-4.5253332335643046</c:v>
                </c:pt>
                <c:pt idx="175">
                  <c:v>-4.4627905195293138</c:v>
                </c:pt>
                <c:pt idx="176">
                  <c:v>-4.4000000000000004</c:v>
                </c:pt>
                <c:pt idx="177">
                  <c:v>-4.3372094804706878</c:v>
                </c:pt>
                <c:pt idx="178">
                  <c:v>-4.2746667664356961</c:v>
                </c:pt>
                <c:pt idx="179">
                  <c:v>-4.2126186854142764</c:v>
                </c:pt>
                <c:pt idx="180">
                  <c:v>-4.1513101128351453</c:v>
                </c:pt>
                <c:pt idx="181">
                  <c:v>-4.0909830056250529</c:v>
                </c:pt>
                <c:pt idx="182">
                  <c:v>-4.031875447315322</c:v>
                </c:pt>
                <c:pt idx="183">
                  <c:v>-3.9742207084349284</c:v>
                </c:pt>
                <c:pt idx="184">
                  <c:v>-3.9182463258982856</c:v>
                </c:pt>
                <c:pt idx="185">
                  <c:v>-3.8641732050210043</c:v>
                </c:pt>
                <c:pt idx="186">
                  <c:v>-3.8122147477075274</c:v>
                </c:pt>
                <c:pt idx="187">
                  <c:v>-3.7625760102513111</c:v>
                </c:pt>
                <c:pt idx="188">
                  <c:v>-3.7154528940713116</c:v>
                </c:pt>
                <c:pt idx="189">
                  <c:v>-3.671031372578589</c:v>
                </c:pt>
                <c:pt idx="190">
                  <c:v>-3.6294867572242109</c:v>
                </c:pt>
                <c:pt idx="191">
                  <c:v>-3.5909830056250529</c:v>
                </c:pt>
                <c:pt idx="192">
                  <c:v>-3.5556720744979851</c:v>
                </c:pt>
                <c:pt idx="193">
                  <c:v>-3.5236933199561369</c:v>
                </c:pt>
                <c:pt idx="194">
                  <c:v>-3.4951729475339808</c:v>
                </c:pt>
                <c:pt idx="195">
                  <c:v>-3.4702235141117495</c:v>
                </c:pt>
                <c:pt idx="196">
                  <c:v>-3.4489434837048467</c:v>
                </c:pt>
                <c:pt idx="197">
                  <c:v>-3.4314168388713693</c:v>
                </c:pt>
                <c:pt idx="198">
                  <c:v>-3.4177127492713115</c:v>
                </c:pt>
                <c:pt idx="199">
                  <c:v>-3.4078852986855228</c:v>
                </c:pt>
                <c:pt idx="200">
                  <c:v>-3.4019732715717286</c:v>
                </c:pt>
                <c:pt idx="201">
                  <c:v>-3.4000000000000004</c:v>
                </c:pt>
                <c:pt idx="202">
                  <c:v>5.4</c:v>
                </c:pt>
                <c:pt idx="203">
                  <c:v>5.3980267284282721</c:v>
                </c:pt>
                <c:pt idx="204">
                  <c:v>5.3921147013144779</c:v>
                </c:pt>
                <c:pt idx="205">
                  <c:v>5.3822872507286892</c:v>
                </c:pt>
                <c:pt idx="206">
                  <c:v>5.3685831611286314</c:v>
                </c:pt>
                <c:pt idx="207">
                  <c:v>5.351056516295154</c:v>
                </c:pt>
                <c:pt idx="208">
                  <c:v>5.3297764858882521</c:v>
                </c:pt>
                <c:pt idx="209">
                  <c:v>5.3048270524660195</c:v>
                </c:pt>
                <c:pt idx="210">
                  <c:v>5.2763066800438638</c:v>
                </c:pt>
                <c:pt idx="211">
                  <c:v>5.2443279255020157</c:v>
                </c:pt>
                <c:pt idx="212">
                  <c:v>5.2090169943749478</c:v>
                </c:pt>
                <c:pt idx="213">
                  <c:v>5.1705132427757894</c:v>
                </c:pt>
                <c:pt idx="214">
                  <c:v>5.1289686274214121</c:v>
                </c:pt>
                <c:pt idx="215">
                  <c:v>5.0845471059286886</c:v>
                </c:pt>
                <c:pt idx="216">
                  <c:v>5.0374239897486897</c:v>
                </c:pt>
                <c:pt idx="217">
                  <c:v>4.9877852522924737</c:v>
                </c:pt>
                <c:pt idx="218">
                  <c:v>4.9358267949789969</c:v>
                </c:pt>
                <c:pt idx="219">
                  <c:v>4.8817536741017156</c:v>
                </c:pt>
                <c:pt idx="220">
                  <c:v>4.8257792915650732</c:v>
                </c:pt>
                <c:pt idx="221">
                  <c:v>4.7681245526846787</c:v>
                </c:pt>
                <c:pt idx="222">
                  <c:v>4.7090169943749478</c:v>
                </c:pt>
                <c:pt idx="223">
                  <c:v>4.6486898871648554</c:v>
                </c:pt>
                <c:pt idx="224">
                  <c:v>4.5873813145857252</c:v>
                </c:pt>
                <c:pt idx="225">
                  <c:v>4.5253332335643046</c:v>
                </c:pt>
                <c:pt idx="226">
                  <c:v>4.4627905195293138</c:v>
                </c:pt>
                <c:pt idx="227">
                  <c:v>4.4000000000000004</c:v>
                </c:pt>
                <c:pt idx="228">
                  <c:v>4.3372094804706869</c:v>
                </c:pt>
                <c:pt idx="229">
                  <c:v>4.2746667664356961</c:v>
                </c:pt>
                <c:pt idx="230">
                  <c:v>4.2126186854142755</c:v>
                </c:pt>
                <c:pt idx="231">
                  <c:v>4.1513101128351462</c:v>
                </c:pt>
                <c:pt idx="232">
                  <c:v>4.0909830056250529</c:v>
                </c:pt>
                <c:pt idx="233">
                  <c:v>4.031875447315322</c:v>
                </c:pt>
                <c:pt idx="234">
                  <c:v>3.9742207084349275</c:v>
                </c:pt>
                <c:pt idx="235">
                  <c:v>3.9182463258982851</c:v>
                </c:pt>
                <c:pt idx="236">
                  <c:v>3.8641732050210034</c:v>
                </c:pt>
                <c:pt idx="237">
                  <c:v>3.8122147477075274</c:v>
                </c:pt>
                <c:pt idx="238">
                  <c:v>3.7625760102513106</c:v>
                </c:pt>
                <c:pt idx="239">
                  <c:v>3.7154528940713116</c:v>
                </c:pt>
                <c:pt idx="240">
                  <c:v>3.671031372578589</c:v>
                </c:pt>
                <c:pt idx="241">
                  <c:v>3.6294867572242113</c:v>
                </c:pt>
                <c:pt idx="242">
                  <c:v>3.5909830056250529</c:v>
                </c:pt>
                <c:pt idx="243">
                  <c:v>3.5556720744979855</c:v>
                </c:pt>
                <c:pt idx="244">
                  <c:v>3.5236933199561369</c:v>
                </c:pt>
                <c:pt idx="245">
                  <c:v>3.4951729475339812</c:v>
                </c:pt>
                <c:pt idx="246">
                  <c:v>3.470223514111749</c:v>
                </c:pt>
                <c:pt idx="247">
                  <c:v>3.4489434837048467</c:v>
                </c:pt>
                <c:pt idx="248">
                  <c:v>3.4314168388713693</c:v>
                </c:pt>
                <c:pt idx="249">
                  <c:v>3.4177127492713115</c:v>
                </c:pt>
                <c:pt idx="250">
                  <c:v>3.4078852986855228</c:v>
                </c:pt>
                <c:pt idx="251">
                  <c:v>3.4019732715717286</c:v>
                </c:pt>
                <c:pt idx="252">
                  <c:v>3.4000000000000004</c:v>
                </c:pt>
                <c:pt idx="253">
                  <c:v>3.4019732715717286</c:v>
                </c:pt>
                <c:pt idx="254">
                  <c:v>3.4078852986855224</c:v>
                </c:pt>
                <c:pt idx="255">
                  <c:v>3.4177127492713115</c:v>
                </c:pt>
                <c:pt idx="256">
                  <c:v>3.4314168388713693</c:v>
                </c:pt>
                <c:pt idx="257">
                  <c:v>3.4489434837048467</c:v>
                </c:pt>
                <c:pt idx="258">
                  <c:v>3.470223514111749</c:v>
                </c:pt>
                <c:pt idx="259">
                  <c:v>3.4951729475339808</c:v>
                </c:pt>
                <c:pt idx="260">
                  <c:v>3.5236933199561369</c:v>
                </c:pt>
                <c:pt idx="261">
                  <c:v>3.5556720744979851</c:v>
                </c:pt>
                <c:pt idx="262">
                  <c:v>3.5909830056250529</c:v>
                </c:pt>
                <c:pt idx="263">
                  <c:v>3.6294867572242113</c:v>
                </c:pt>
                <c:pt idx="264">
                  <c:v>3.6710313725785886</c:v>
                </c:pt>
                <c:pt idx="265">
                  <c:v>3.7154528940713112</c:v>
                </c:pt>
                <c:pt idx="266">
                  <c:v>3.7625760102513111</c:v>
                </c:pt>
                <c:pt idx="267">
                  <c:v>3.812214747707527</c:v>
                </c:pt>
                <c:pt idx="268">
                  <c:v>3.8641732050210038</c:v>
                </c:pt>
                <c:pt idx="269">
                  <c:v>3.9182463258982851</c:v>
                </c:pt>
                <c:pt idx="270">
                  <c:v>3.9742207084349284</c:v>
                </c:pt>
                <c:pt idx="271">
                  <c:v>4.031875447315322</c:v>
                </c:pt>
                <c:pt idx="272">
                  <c:v>4.0909830056250529</c:v>
                </c:pt>
                <c:pt idx="273">
                  <c:v>4.1513101128351453</c:v>
                </c:pt>
                <c:pt idx="274">
                  <c:v>4.2126186854142755</c:v>
                </c:pt>
                <c:pt idx="275">
                  <c:v>4.2746667664356961</c:v>
                </c:pt>
                <c:pt idx="276">
                  <c:v>4.3372094804706869</c:v>
                </c:pt>
                <c:pt idx="277">
                  <c:v>4.4000000000000004</c:v>
                </c:pt>
                <c:pt idx="278">
                  <c:v>4.4627905195293129</c:v>
                </c:pt>
                <c:pt idx="279">
                  <c:v>4.5253332335643046</c:v>
                </c:pt>
                <c:pt idx="280">
                  <c:v>4.5873813145857243</c:v>
                </c:pt>
                <c:pt idx="281">
                  <c:v>4.6486898871648554</c:v>
                </c:pt>
                <c:pt idx="282">
                  <c:v>4.7090169943749478</c:v>
                </c:pt>
                <c:pt idx="283">
                  <c:v>4.7681245526846787</c:v>
                </c:pt>
                <c:pt idx="284">
                  <c:v>4.8257792915650723</c:v>
                </c:pt>
                <c:pt idx="285">
                  <c:v>4.8817536741017156</c:v>
                </c:pt>
                <c:pt idx="286">
                  <c:v>4.935826794978996</c:v>
                </c:pt>
                <c:pt idx="287">
                  <c:v>4.9877852522924737</c:v>
                </c:pt>
                <c:pt idx="288">
                  <c:v>5.0374239897486897</c:v>
                </c:pt>
                <c:pt idx="289">
                  <c:v>5.0845471059286886</c:v>
                </c:pt>
                <c:pt idx="290">
                  <c:v>5.1289686274214112</c:v>
                </c:pt>
                <c:pt idx="291">
                  <c:v>5.1705132427757894</c:v>
                </c:pt>
                <c:pt idx="292">
                  <c:v>5.2090169943749478</c:v>
                </c:pt>
                <c:pt idx="293">
                  <c:v>5.2443279255020157</c:v>
                </c:pt>
                <c:pt idx="294">
                  <c:v>5.2763066800438638</c:v>
                </c:pt>
                <c:pt idx="295">
                  <c:v>5.3048270524660204</c:v>
                </c:pt>
                <c:pt idx="296">
                  <c:v>5.3297764858882513</c:v>
                </c:pt>
                <c:pt idx="297">
                  <c:v>5.351056516295154</c:v>
                </c:pt>
                <c:pt idx="298">
                  <c:v>5.3685831611286314</c:v>
                </c:pt>
                <c:pt idx="299">
                  <c:v>5.3822872507286892</c:v>
                </c:pt>
                <c:pt idx="300">
                  <c:v>5.3921147013144779</c:v>
                </c:pt>
                <c:pt idx="301">
                  <c:v>5.3980267284282721</c:v>
                </c:pt>
                <c:pt idx="302">
                  <c:v>5.4</c:v>
                </c:pt>
                <c:pt idx="304">
                  <c:v>-0.55470019622522881</c:v>
                </c:pt>
                <c:pt idx="305">
                  <c:v>-3.845299803774771</c:v>
                </c:pt>
                <c:pt idx="307">
                  <c:v>-0.70710678118654768</c:v>
                </c:pt>
                <c:pt idx="308">
                  <c:v>-3.6928932188134529</c:v>
                </c:pt>
                <c:pt idx="310">
                  <c:v>-0.89442719099991608</c:v>
                </c:pt>
                <c:pt idx="311">
                  <c:v>-3.5055728090000846</c:v>
                </c:pt>
                <c:pt idx="313">
                  <c:v>-1</c:v>
                </c:pt>
                <c:pt idx="314">
                  <c:v>-3.4000000000000004</c:v>
                </c:pt>
                <c:pt idx="316">
                  <c:v>-0.89442719099991597</c:v>
                </c:pt>
                <c:pt idx="317">
                  <c:v>-3.5055728090000846</c:v>
                </c:pt>
                <c:pt idx="319">
                  <c:v>-0.70710678118654746</c:v>
                </c:pt>
                <c:pt idx="320">
                  <c:v>-3.6928932188134529</c:v>
                </c:pt>
                <c:pt idx="322">
                  <c:v>-0.55470019622522893</c:v>
                </c:pt>
                <c:pt idx="323">
                  <c:v>-3.845299803774771</c:v>
                </c:pt>
                <c:pt idx="325">
                  <c:v>0.55470019622522915</c:v>
                </c:pt>
                <c:pt idx="326">
                  <c:v>3.8452998037747714</c:v>
                </c:pt>
                <c:pt idx="328">
                  <c:v>0.70710678118654757</c:v>
                </c:pt>
                <c:pt idx="329">
                  <c:v>3.6928932188134529</c:v>
                </c:pt>
                <c:pt idx="331">
                  <c:v>0.89442719099991586</c:v>
                </c:pt>
                <c:pt idx="332">
                  <c:v>3.5055728090000846</c:v>
                </c:pt>
                <c:pt idx="334">
                  <c:v>1</c:v>
                </c:pt>
                <c:pt idx="335">
                  <c:v>3.4000000000000004</c:v>
                </c:pt>
                <c:pt idx="337">
                  <c:v>#N/A</c:v>
                </c:pt>
                <c:pt idx="338">
                  <c:v>#N/A</c:v>
                </c:pt>
                <c:pt idx="340">
                  <c:v>#N/A</c:v>
                </c:pt>
                <c:pt idx="341">
                  <c:v>#N/A</c:v>
                </c:pt>
                <c:pt idx="343">
                  <c:v>#N/A</c:v>
                </c:pt>
                <c:pt idx="344">
                  <c:v>#N/A</c:v>
                </c:pt>
                <c:pt idx="346">
                  <c:v>-2.1999999999999997</c:v>
                </c:pt>
                <c:pt idx="347">
                  <c:v>-2.2000000000000002</c:v>
                </c:pt>
                <c:pt idx="348">
                  <c:v>-2.2000000000000002</c:v>
                </c:pt>
                <c:pt idx="349">
                  <c:v>-2.2000000000000002</c:v>
                </c:pt>
                <c:pt idx="350">
                  <c:v>-2.2000000000000002</c:v>
                </c:pt>
                <c:pt idx="351">
                  <c:v>-2.2000000000000002</c:v>
                </c:pt>
                <c:pt idx="352">
                  <c:v>-2.2000000000000002</c:v>
                </c:pt>
                <c:pt idx="353">
                  <c:v>2.2000000000000002</c:v>
                </c:pt>
                <c:pt idx="354">
                  <c:v>2.2000000000000002</c:v>
                </c:pt>
                <c:pt idx="355">
                  <c:v>2.2000000000000002</c:v>
                </c:pt>
                <c:pt idx="356">
                  <c:v>2.2000000000000002</c:v>
                </c:pt>
                <c:pt idx="357">
                  <c:v>2.2000000000000002</c:v>
                </c:pt>
                <c:pt idx="358">
                  <c:v>2.2000000000000002</c:v>
                </c:pt>
                <c:pt idx="359">
                  <c:v>2.2000000000000002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-4.4000000000000004</c:v>
                </c:pt>
                <c:pt idx="368">
                  <c:v>4.4000000000000004</c:v>
                </c:pt>
                <c:pt idx="369">
                  <c:v>-4.4000000000000004</c:v>
                </c:pt>
                <c:pt idx="370">
                  <c:v>4.4000000000000004</c:v>
                </c:pt>
              </c:numCache>
            </c:numRef>
          </c:xVal>
          <c:yVal>
            <c:numRef>
              <c:f>Model!$K$2:$K$372</c:f>
              <c:numCache>
                <c:formatCode>General</c:formatCode>
                <c:ptCount val="371"/>
                <c:pt idx="101">
                  <c:v>-6.6000000000000005</c:v>
                </c:pt>
                <c:pt idx="102">
                  <c:v>-6.5372094804706871</c:v>
                </c:pt>
                <c:pt idx="103">
                  <c:v>-6.4746667664356963</c:v>
                </c:pt>
                <c:pt idx="104">
                  <c:v>-6.4126186854142757</c:v>
                </c:pt>
                <c:pt idx="105">
                  <c:v>-6.3513101128351455</c:v>
                </c:pt>
                <c:pt idx="106">
                  <c:v>-6.2909830056250531</c:v>
                </c:pt>
                <c:pt idx="107">
                  <c:v>-6.2318754473153222</c:v>
                </c:pt>
                <c:pt idx="108">
                  <c:v>-6.1742207084349277</c:v>
                </c:pt>
                <c:pt idx="109">
                  <c:v>-6.1182463258982853</c:v>
                </c:pt>
                <c:pt idx="110">
                  <c:v>-6.064173205021004</c:v>
                </c:pt>
                <c:pt idx="111">
                  <c:v>-6.0122147477075272</c:v>
                </c:pt>
                <c:pt idx="112">
                  <c:v>-5.9625760102513112</c:v>
                </c:pt>
                <c:pt idx="113">
                  <c:v>-5.9154528940713114</c:v>
                </c:pt>
                <c:pt idx="114">
                  <c:v>-5.8710313725785888</c:v>
                </c:pt>
                <c:pt idx="115">
                  <c:v>-5.8294867572242115</c:v>
                </c:pt>
                <c:pt idx="116">
                  <c:v>-5.7909830056250531</c:v>
                </c:pt>
                <c:pt idx="117">
                  <c:v>-5.7556720744979852</c:v>
                </c:pt>
                <c:pt idx="118">
                  <c:v>-5.7236933199561371</c:v>
                </c:pt>
                <c:pt idx="119">
                  <c:v>-5.6951729475339814</c:v>
                </c:pt>
                <c:pt idx="120">
                  <c:v>-5.6702235141117487</c:v>
                </c:pt>
                <c:pt idx="121">
                  <c:v>-5.6489434837048469</c:v>
                </c:pt>
                <c:pt idx="122">
                  <c:v>-5.6314168388713695</c:v>
                </c:pt>
                <c:pt idx="123">
                  <c:v>-5.6177127492713117</c:v>
                </c:pt>
                <c:pt idx="124">
                  <c:v>-5.6078852986855221</c:v>
                </c:pt>
                <c:pt idx="125">
                  <c:v>-5.6019732715717288</c:v>
                </c:pt>
                <c:pt idx="126">
                  <c:v>-5.6000000000000005</c:v>
                </c:pt>
                <c:pt idx="127">
                  <c:v>-5.6019732715717288</c:v>
                </c:pt>
                <c:pt idx="128">
                  <c:v>-5.607885298685523</c:v>
                </c:pt>
                <c:pt idx="129">
                  <c:v>-5.6177127492713117</c:v>
                </c:pt>
                <c:pt idx="130">
                  <c:v>-5.6314168388713695</c:v>
                </c:pt>
                <c:pt idx="131">
                  <c:v>-5.6489434837048469</c:v>
                </c:pt>
                <c:pt idx="132">
                  <c:v>-5.6702235141117487</c:v>
                </c:pt>
                <c:pt idx="133">
                  <c:v>-5.6951729475339814</c:v>
                </c:pt>
                <c:pt idx="134">
                  <c:v>-5.7236933199561371</c:v>
                </c:pt>
                <c:pt idx="135">
                  <c:v>-5.7556720744979852</c:v>
                </c:pt>
                <c:pt idx="136">
                  <c:v>-5.7909830056250531</c:v>
                </c:pt>
                <c:pt idx="137">
                  <c:v>-5.8294867572242115</c:v>
                </c:pt>
                <c:pt idx="138">
                  <c:v>-5.8710313725785888</c:v>
                </c:pt>
                <c:pt idx="139">
                  <c:v>-5.9154528940713114</c:v>
                </c:pt>
                <c:pt idx="140">
                  <c:v>-5.9625760102513112</c:v>
                </c:pt>
                <c:pt idx="141">
                  <c:v>-6.0122147477075272</c:v>
                </c:pt>
                <c:pt idx="142">
                  <c:v>-6.0641732050210031</c:v>
                </c:pt>
                <c:pt idx="143">
                  <c:v>-6.1182463258982853</c:v>
                </c:pt>
                <c:pt idx="144">
                  <c:v>-6.1742207084349277</c:v>
                </c:pt>
                <c:pt idx="145">
                  <c:v>-6.2318754473153222</c:v>
                </c:pt>
                <c:pt idx="146">
                  <c:v>-6.2909830056250531</c:v>
                </c:pt>
                <c:pt idx="147">
                  <c:v>-6.3513101128351455</c:v>
                </c:pt>
                <c:pt idx="148">
                  <c:v>-6.4126186854142757</c:v>
                </c:pt>
                <c:pt idx="149">
                  <c:v>-6.4746667664356954</c:v>
                </c:pt>
                <c:pt idx="150">
                  <c:v>-6.5372094804706871</c:v>
                </c:pt>
                <c:pt idx="151">
                  <c:v>-6.6000000000000005</c:v>
                </c:pt>
                <c:pt idx="152">
                  <c:v>-6.662790519529314</c:v>
                </c:pt>
                <c:pt idx="153">
                  <c:v>-6.7253332335643048</c:v>
                </c:pt>
                <c:pt idx="154">
                  <c:v>-6.7873813145857254</c:v>
                </c:pt>
                <c:pt idx="155">
                  <c:v>-6.8486898871648556</c:v>
                </c:pt>
                <c:pt idx="156">
                  <c:v>-6.9090169943749489</c:v>
                </c:pt>
                <c:pt idx="157">
                  <c:v>-6.9681245526846789</c:v>
                </c:pt>
                <c:pt idx="158">
                  <c:v>-7.0257792915650734</c:v>
                </c:pt>
                <c:pt idx="159">
                  <c:v>-7.0817536741017157</c:v>
                </c:pt>
                <c:pt idx="160">
                  <c:v>-7.1358267949789971</c:v>
                </c:pt>
                <c:pt idx="161">
                  <c:v>-7.1877852522924739</c:v>
                </c:pt>
                <c:pt idx="162">
                  <c:v>-7.2374239897486907</c:v>
                </c:pt>
                <c:pt idx="163">
                  <c:v>-7.2845471059286888</c:v>
                </c:pt>
                <c:pt idx="164">
                  <c:v>-7.3289686274214114</c:v>
                </c:pt>
                <c:pt idx="165">
                  <c:v>-7.3705132427757905</c:v>
                </c:pt>
                <c:pt idx="166">
                  <c:v>-7.409016994374948</c:v>
                </c:pt>
                <c:pt idx="167">
                  <c:v>-7.4443279255020158</c:v>
                </c:pt>
                <c:pt idx="168">
                  <c:v>-7.476306680043864</c:v>
                </c:pt>
                <c:pt idx="169">
                  <c:v>-7.5048270524660206</c:v>
                </c:pt>
                <c:pt idx="170">
                  <c:v>-7.5297764858882514</c:v>
                </c:pt>
                <c:pt idx="171">
                  <c:v>-7.5510565162951542</c:v>
                </c:pt>
                <c:pt idx="172">
                  <c:v>-7.5685831611286316</c:v>
                </c:pt>
                <c:pt idx="173">
                  <c:v>-7.5822872507286894</c:v>
                </c:pt>
                <c:pt idx="174">
                  <c:v>-7.5921147013144781</c:v>
                </c:pt>
                <c:pt idx="175">
                  <c:v>-7.5980267284282723</c:v>
                </c:pt>
                <c:pt idx="176">
                  <c:v>-7.6000000000000005</c:v>
                </c:pt>
                <c:pt idx="177">
                  <c:v>-7.5980267284282723</c:v>
                </c:pt>
                <c:pt idx="178">
                  <c:v>-7.5921147013144781</c:v>
                </c:pt>
                <c:pt idx="179">
                  <c:v>-7.5822872507286894</c:v>
                </c:pt>
                <c:pt idx="180">
                  <c:v>-7.5685831611286316</c:v>
                </c:pt>
                <c:pt idx="181">
                  <c:v>-7.5510565162951542</c:v>
                </c:pt>
                <c:pt idx="182">
                  <c:v>-7.5297764858882514</c:v>
                </c:pt>
                <c:pt idx="183">
                  <c:v>-7.5048270524660206</c:v>
                </c:pt>
                <c:pt idx="184">
                  <c:v>-7.4763066800438649</c:v>
                </c:pt>
                <c:pt idx="185">
                  <c:v>-7.4443279255020158</c:v>
                </c:pt>
                <c:pt idx="186">
                  <c:v>-7.409016994374948</c:v>
                </c:pt>
                <c:pt idx="187">
                  <c:v>-7.3705132427757905</c:v>
                </c:pt>
                <c:pt idx="188">
                  <c:v>-7.3289686274214123</c:v>
                </c:pt>
                <c:pt idx="189">
                  <c:v>-7.2845471059286897</c:v>
                </c:pt>
                <c:pt idx="190">
                  <c:v>-7.2374239897486907</c:v>
                </c:pt>
                <c:pt idx="191">
                  <c:v>-7.1877852522924739</c:v>
                </c:pt>
                <c:pt idx="192">
                  <c:v>-7.1358267949789971</c:v>
                </c:pt>
                <c:pt idx="193">
                  <c:v>-7.0817536741017157</c:v>
                </c:pt>
                <c:pt idx="194">
                  <c:v>-7.0257792915650725</c:v>
                </c:pt>
                <c:pt idx="195">
                  <c:v>-6.9681245526846789</c:v>
                </c:pt>
                <c:pt idx="196">
                  <c:v>-6.909016994374948</c:v>
                </c:pt>
                <c:pt idx="197">
                  <c:v>-6.8486898871648565</c:v>
                </c:pt>
                <c:pt idx="198">
                  <c:v>-6.7873813145857254</c:v>
                </c:pt>
                <c:pt idx="199">
                  <c:v>-6.7253332335643057</c:v>
                </c:pt>
                <c:pt idx="200">
                  <c:v>-6.662790519529314</c:v>
                </c:pt>
                <c:pt idx="201">
                  <c:v>-6.6000000000000005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020-4E64-BFFA-A90294058748}"/>
            </c:ext>
          </c:extLst>
        </c:ser>
        <c:ser>
          <c:idx val="8"/>
          <c:order val="9"/>
          <c:tx>
            <c:strRef>
              <c:f>Model!$L$1</c:f>
              <c:strCache>
                <c:ptCount val="1"/>
                <c:pt idx="0">
                  <c:v>Basic Reading Skills</c:v>
                </c:pt>
              </c:strCache>
            </c:strRef>
          </c:tx>
          <c:spPr>
            <a:ln>
              <a:solidFill>
                <a:schemeClr val="accent2"/>
              </a:solidFill>
            </a:ln>
            <a:effectLst>
              <a:outerShdw blurRad="50800" dist="127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Model!$C$2:$C$372</c:f>
              <c:numCache>
                <c:formatCode>General</c:formatCode>
                <c:ptCount val="371"/>
                <c:pt idx="0">
                  <c:v>1</c:v>
                </c:pt>
                <c:pt idx="1">
                  <c:v>0.99802672842827156</c:v>
                </c:pt>
                <c:pt idx="2">
                  <c:v>0.99211470131447788</c:v>
                </c:pt>
                <c:pt idx="3">
                  <c:v>0.98228725072868872</c:v>
                </c:pt>
                <c:pt idx="4">
                  <c:v>0.96858316112863108</c:v>
                </c:pt>
                <c:pt idx="5">
                  <c:v>0.95105651629515353</c:v>
                </c:pt>
                <c:pt idx="6">
                  <c:v>0.92977648588825146</c:v>
                </c:pt>
                <c:pt idx="7">
                  <c:v>0.90482705246601947</c:v>
                </c:pt>
                <c:pt idx="8">
                  <c:v>0.87630668004386358</c:v>
                </c:pt>
                <c:pt idx="9">
                  <c:v>0.84432792550201508</c:v>
                </c:pt>
                <c:pt idx="10">
                  <c:v>0.80901699437494745</c:v>
                </c:pt>
                <c:pt idx="11">
                  <c:v>0.77051324277578925</c:v>
                </c:pt>
                <c:pt idx="12">
                  <c:v>0.72896862742141155</c:v>
                </c:pt>
                <c:pt idx="13">
                  <c:v>0.68454710592868862</c:v>
                </c:pt>
                <c:pt idx="14">
                  <c:v>0.63742398974868963</c:v>
                </c:pt>
                <c:pt idx="15">
                  <c:v>0.58778525229247314</c:v>
                </c:pt>
                <c:pt idx="16">
                  <c:v>0.53582679497899655</c:v>
                </c:pt>
                <c:pt idx="17">
                  <c:v>0.48175367410171516</c:v>
                </c:pt>
                <c:pt idx="18">
                  <c:v>0.42577929156507266</c:v>
                </c:pt>
                <c:pt idx="19">
                  <c:v>0.36812455268467809</c:v>
                </c:pt>
                <c:pt idx="20">
                  <c:v>0.30901699437494745</c:v>
                </c:pt>
                <c:pt idx="21">
                  <c:v>0.24868988716485496</c:v>
                </c:pt>
                <c:pt idx="22">
                  <c:v>0.18738131458572474</c:v>
                </c:pt>
                <c:pt idx="23">
                  <c:v>0.12533323356430426</c:v>
                </c:pt>
                <c:pt idx="24">
                  <c:v>6.2790519529313527E-2</c:v>
                </c:pt>
                <c:pt idx="25">
                  <c:v>6.1257422745431001E-17</c:v>
                </c:pt>
                <c:pt idx="26">
                  <c:v>-6.2790519529313402E-2</c:v>
                </c:pt>
                <c:pt idx="27">
                  <c:v>-0.12533323356430437</c:v>
                </c:pt>
                <c:pt idx="28">
                  <c:v>-0.18738131458572482</c:v>
                </c:pt>
                <c:pt idx="29">
                  <c:v>-0.24868988716485463</c:v>
                </c:pt>
                <c:pt idx="30">
                  <c:v>-0.30901699437494734</c:v>
                </c:pt>
                <c:pt idx="31">
                  <c:v>-0.36812455268467797</c:v>
                </c:pt>
                <c:pt idx="32">
                  <c:v>-0.42577929156507272</c:v>
                </c:pt>
                <c:pt idx="33">
                  <c:v>-0.48175367410171543</c:v>
                </c:pt>
                <c:pt idx="34">
                  <c:v>-0.53582679497899688</c:v>
                </c:pt>
                <c:pt idx="35">
                  <c:v>-0.58778525229247303</c:v>
                </c:pt>
                <c:pt idx="36">
                  <c:v>-0.63742398974868975</c:v>
                </c:pt>
                <c:pt idx="37">
                  <c:v>-0.68454710592868873</c:v>
                </c:pt>
                <c:pt idx="38">
                  <c:v>-0.72896862742141133</c:v>
                </c:pt>
                <c:pt idx="39">
                  <c:v>-0.77051324277578914</c:v>
                </c:pt>
                <c:pt idx="40">
                  <c:v>-0.80901699437494734</c:v>
                </c:pt>
                <c:pt idx="41">
                  <c:v>-0.84432792550201485</c:v>
                </c:pt>
                <c:pt idx="42">
                  <c:v>-0.87630668004386336</c:v>
                </c:pt>
                <c:pt idx="43">
                  <c:v>-0.90482705246601935</c:v>
                </c:pt>
                <c:pt idx="44">
                  <c:v>-0.92977648588825135</c:v>
                </c:pt>
                <c:pt idx="45">
                  <c:v>-0.95105651629515353</c:v>
                </c:pt>
                <c:pt idx="46">
                  <c:v>-0.96858316112863108</c:v>
                </c:pt>
                <c:pt idx="47">
                  <c:v>-0.98228725072868861</c:v>
                </c:pt>
                <c:pt idx="48">
                  <c:v>-0.99211470131447776</c:v>
                </c:pt>
                <c:pt idx="49">
                  <c:v>-0.99802672842827156</c:v>
                </c:pt>
                <c:pt idx="50">
                  <c:v>-1</c:v>
                </c:pt>
                <c:pt idx="51">
                  <c:v>-0.99802672842827156</c:v>
                </c:pt>
                <c:pt idx="52">
                  <c:v>-0.99211470131447788</c:v>
                </c:pt>
                <c:pt idx="53">
                  <c:v>-0.98228725072868861</c:v>
                </c:pt>
                <c:pt idx="54">
                  <c:v>-0.96858316112863108</c:v>
                </c:pt>
                <c:pt idx="55">
                  <c:v>-0.95105651629515353</c:v>
                </c:pt>
                <c:pt idx="56">
                  <c:v>-0.92977648588825124</c:v>
                </c:pt>
                <c:pt idx="57">
                  <c:v>-0.90482705246601969</c:v>
                </c:pt>
                <c:pt idx="58">
                  <c:v>-0.87630668004386369</c:v>
                </c:pt>
                <c:pt idx="59">
                  <c:v>-0.84432792550201519</c:v>
                </c:pt>
                <c:pt idx="60">
                  <c:v>-0.80901699437494756</c:v>
                </c:pt>
                <c:pt idx="61">
                  <c:v>-0.77051324277578925</c:v>
                </c:pt>
                <c:pt idx="62">
                  <c:v>-0.72896862742141155</c:v>
                </c:pt>
                <c:pt idx="63">
                  <c:v>-0.68454710592868895</c:v>
                </c:pt>
                <c:pt idx="64">
                  <c:v>-0.63742398974868952</c:v>
                </c:pt>
                <c:pt idx="65">
                  <c:v>-0.58778525229247325</c:v>
                </c:pt>
                <c:pt idx="66">
                  <c:v>-0.53582679497899632</c:v>
                </c:pt>
                <c:pt idx="67">
                  <c:v>-0.48175367410171527</c:v>
                </c:pt>
                <c:pt idx="68">
                  <c:v>-0.42577929156507216</c:v>
                </c:pt>
                <c:pt idx="69">
                  <c:v>-0.36812455268467859</c:v>
                </c:pt>
                <c:pt idx="70">
                  <c:v>-0.30901699437494756</c:v>
                </c:pt>
                <c:pt idx="71">
                  <c:v>-0.24868988716485529</c:v>
                </c:pt>
                <c:pt idx="72">
                  <c:v>-0.18738131458572463</c:v>
                </c:pt>
                <c:pt idx="73">
                  <c:v>-0.12533323356430459</c:v>
                </c:pt>
                <c:pt idx="74">
                  <c:v>-6.2790519529313207E-2</c:v>
                </c:pt>
                <c:pt idx="75">
                  <c:v>-1.83772268236293E-16</c:v>
                </c:pt>
                <c:pt idx="76">
                  <c:v>6.2790519529312833E-2</c:v>
                </c:pt>
                <c:pt idx="77">
                  <c:v>0.12533323356430423</c:v>
                </c:pt>
                <c:pt idx="78">
                  <c:v>0.18738131458572427</c:v>
                </c:pt>
                <c:pt idx="79">
                  <c:v>0.24868988716485493</c:v>
                </c:pt>
                <c:pt idx="80">
                  <c:v>0.30901699437494723</c:v>
                </c:pt>
                <c:pt idx="81">
                  <c:v>0.36812455268467825</c:v>
                </c:pt>
                <c:pt idx="82">
                  <c:v>0.42577929156507183</c:v>
                </c:pt>
                <c:pt idx="83">
                  <c:v>0.48175367410171493</c:v>
                </c:pt>
                <c:pt idx="84">
                  <c:v>0.53582679497899599</c:v>
                </c:pt>
                <c:pt idx="85">
                  <c:v>0.58778525229247292</c:v>
                </c:pt>
                <c:pt idx="86">
                  <c:v>0.6374239897486893</c:v>
                </c:pt>
                <c:pt idx="87">
                  <c:v>0.68454710592868862</c:v>
                </c:pt>
                <c:pt idx="88">
                  <c:v>0.72896862742141122</c:v>
                </c:pt>
                <c:pt idx="89">
                  <c:v>0.77051324277578936</c:v>
                </c:pt>
                <c:pt idx="90">
                  <c:v>0.80901699437494734</c:v>
                </c:pt>
                <c:pt idx="91">
                  <c:v>0.8443279255020153</c:v>
                </c:pt>
                <c:pt idx="92">
                  <c:v>0.87630668004386358</c:v>
                </c:pt>
                <c:pt idx="93">
                  <c:v>0.90482705246601969</c:v>
                </c:pt>
                <c:pt idx="94">
                  <c:v>0.92977648588825113</c:v>
                </c:pt>
                <c:pt idx="95">
                  <c:v>0.95105651629515353</c:v>
                </c:pt>
                <c:pt idx="96">
                  <c:v>0.96858316112863097</c:v>
                </c:pt>
                <c:pt idx="97">
                  <c:v>0.98228725072868872</c:v>
                </c:pt>
                <c:pt idx="98">
                  <c:v>0.99211470131447776</c:v>
                </c:pt>
                <c:pt idx="99">
                  <c:v>0.99802672842827156</c:v>
                </c:pt>
                <c:pt idx="100">
                  <c:v>1</c:v>
                </c:pt>
                <c:pt idx="101">
                  <c:v>-3.4000000000000004</c:v>
                </c:pt>
                <c:pt idx="102">
                  <c:v>-3.4019732715717286</c:v>
                </c:pt>
                <c:pt idx="103">
                  <c:v>-3.4078852986855224</c:v>
                </c:pt>
                <c:pt idx="104">
                  <c:v>-3.4177127492713115</c:v>
                </c:pt>
                <c:pt idx="105">
                  <c:v>-3.4314168388713693</c:v>
                </c:pt>
                <c:pt idx="106">
                  <c:v>-3.4489434837048467</c:v>
                </c:pt>
                <c:pt idx="107">
                  <c:v>-3.470223514111749</c:v>
                </c:pt>
                <c:pt idx="108">
                  <c:v>-3.4951729475339808</c:v>
                </c:pt>
                <c:pt idx="109">
                  <c:v>-3.5236933199561369</c:v>
                </c:pt>
                <c:pt idx="110">
                  <c:v>-3.5556720744979851</c:v>
                </c:pt>
                <c:pt idx="111">
                  <c:v>-3.5909830056250529</c:v>
                </c:pt>
                <c:pt idx="112">
                  <c:v>-3.6294867572242113</c:v>
                </c:pt>
                <c:pt idx="113">
                  <c:v>-3.6710313725785886</c:v>
                </c:pt>
                <c:pt idx="114">
                  <c:v>-3.7154528940713116</c:v>
                </c:pt>
                <c:pt idx="115">
                  <c:v>-3.7625760102513106</c:v>
                </c:pt>
                <c:pt idx="116">
                  <c:v>-3.812214747707527</c:v>
                </c:pt>
                <c:pt idx="117">
                  <c:v>-3.8641732050210038</c:v>
                </c:pt>
                <c:pt idx="118">
                  <c:v>-3.9182463258982851</c:v>
                </c:pt>
                <c:pt idx="119">
                  <c:v>-3.9742207084349275</c:v>
                </c:pt>
                <c:pt idx="120">
                  <c:v>-4.031875447315322</c:v>
                </c:pt>
                <c:pt idx="121">
                  <c:v>-4.0909830056250529</c:v>
                </c:pt>
                <c:pt idx="122">
                  <c:v>-4.1513101128351453</c:v>
                </c:pt>
                <c:pt idx="123">
                  <c:v>-4.2126186854142755</c:v>
                </c:pt>
                <c:pt idx="124">
                  <c:v>-4.2746667664356961</c:v>
                </c:pt>
                <c:pt idx="125">
                  <c:v>-4.3372094804706869</c:v>
                </c:pt>
                <c:pt idx="126">
                  <c:v>-4.4000000000000004</c:v>
                </c:pt>
                <c:pt idx="127">
                  <c:v>-4.4627905195293138</c:v>
                </c:pt>
                <c:pt idx="128">
                  <c:v>-4.5253332335643046</c:v>
                </c:pt>
                <c:pt idx="129">
                  <c:v>-4.5873813145857252</c:v>
                </c:pt>
                <c:pt idx="130">
                  <c:v>-4.6486898871648545</c:v>
                </c:pt>
                <c:pt idx="131">
                  <c:v>-4.7090169943749478</c:v>
                </c:pt>
                <c:pt idx="132">
                  <c:v>-4.7681245526846787</c:v>
                </c:pt>
                <c:pt idx="133">
                  <c:v>-4.8257792915650732</c:v>
                </c:pt>
                <c:pt idx="134">
                  <c:v>-4.8817536741017156</c:v>
                </c:pt>
                <c:pt idx="135">
                  <c:v>-4.9358267949789969</c:v>
                </c:pt>
                <c:pt idx="136">
                  <c:v>-4.9877852522924737</c:v>
                </c:pt>
                <c:pt idx="137">
                  <c:v>-5.0374239897486905</c:v>
                </c:pt>
                <c:pt idx="138">
                  <c:v>-5.0845471059286886</c:v>
                </c:pt>
                <c:pt idx="139">
                  <c:v>-5.1289686274214112</c:v>
                </c:pt>
                <c:pt idx="140">
                  <c:v>-5.1705132427757894</c:v>
                </c:pt>
                <c:pt idx="141">
                  <c:v>-5.2090169943749478</c:v>
                </c:pt>
                <c:pt idx="142">
                  <c:v>-5.2443279255020148</c:v>
                </c:pt>
                <c:pt idx="143">
                  <c:v>-5.2763066800438638</c:v>
                </c:pt>
                <c:pt idx="144">
                  <c:v>-5.3048270524660195</c:v>
                </c:pt>
                <c:pt idx="145">
                  <c:v>-5.3297764858882513</c:v>
                </c:pt>
                <c:pt idx="146">
                  <c:v>-5.351056516295154</c:v>
                </c:pt>
                <c:pt idx="147">
                  <c:v>-5.3685831611286314</c:v>
                </c:pt>
                <c:pt idx="148">
                  <c:v>-5.3822872507286892</c:v>
                </c:pt>
                <c:pt idx="149">
                  <c:v>-5.3921147013144779</c:v>
                </c:pt>
                <c:pt idx="150">
                  <c:v>-5.3980267284282721</c:v>
                </c:pt>
                <c:pt idx="151">
                  <c:v>-5.4</c:v>
                </c:pt>
                <c:pt idx="152">
                  <c:v>-5.3980267284282721</c:v>
                </c:pt>
                <c:pt idx="153">
                  <c:v>-5.3921147013144779</c:v>
                </c:pt>
                <c:pt idx="154">
                  <c:v>-5.3822872507286892</c:v>
                </c:pt>
                <c:pt idx="155">
                  <c:v>-5.3685831611286314</c:v>
                </c:pt>
                <c:pt idx="156">
                  <c:v>-5.351056516295154</c:v>
                </c:pt>
                <c:pt idx="157">
                  <c:v>-5.3297764858882513</c:v>
                </c:pt>
                <c:pt idx="158">
                  <c:v>-5.3048270524660204</c:v>
                </c:pt>
                <c:pt idx="159">
                  <c:v>-5.2763066800438638</c:v>
                </c:pt>
                <c:pt idx="160">
                  <c:v>-5.2443279255020157</c:v>
                </c:pt>
                <c:pt idx="161">
                  <c:v>-5.2090169943749478</c:v>
                </c:pt>
                <c:pt idx="162">
                  <c:v>-5.1705132427757894</c:v>
                </c:pt>
                <c:pt idx="163">
                  <c:v>-5.1289686274214121</c:v>
                </c:pt>
                <c:pt idx="164">
                  <c:v>-5.0845471059286895</c:v>
                </c:pt>
                <c:pt idx="165">
                  <c:v>-5.0374239897486897</c:v>
                </c:pt>
                <c:pt idx="166">
                  <c:v>-4.9877852522924737</c:v>
                </c:pt>
                <c:pt idx="167">
                  <c:v>-4.9358267949789969</c:v>
                </c:pt>
                <c:pt idx="168">
                  <c:v>-4.8817536741017156</c:v>
                </c:pt>
                <c:pt idx="169">
                  <c:v>-4.8257792915650723</c:v>
                </c:pt>
                <c:pt idx="170">
                  <c:v>-4.7681245526846787</c:v>
                </c:pt>
                <c:pt idx="171">
                  <c:v>-4.7090169943749478</c:v>
                </c:pt>
                <c:pt idx="172">
                  <c:v>-4.6486898871648554</c:v>
                </c:pt>
                <c:pt idx="173">
                  <c:v>-4.5873813145857252</c:v>
                </c:pt>
                <c:pt idx="174">
                  <c:v>-4.5253332335643046</c:v>
                </c:pt>
                <c:pt idx="175">
                  <c:v>-4.4627905195293138</c:v>
                </c:pt>
                <c:pt idx="176">
                  <c:v>-4.4000000000000004</c:v>
                </c:pt>
                <c:pt idx="177">
                  <c:v>-4.3372094804706878</c:v>
                </c:pt>
                <c:pt idx="178">
                  <c:v>-4.2746667664356961</c:v>
                </c:pt>
                <c:pt idx="179">
                  <c:v>-4.2126186854142764</c:v>
                </c:pt>
                <c:pt idx="180">
                  <c:v>-4.1513101128351453</c:v>
                </c:pt>
                <c:pt idx="181">
                  <c:v>-4.0909830056250529</c:v>
                </c:pt>
                <c:pt idx="182">
                  <c:v>-4.031875447315322</c:v>
                </c:pt>
                <c:pt idx="183">
                  <c:v>-3.9742207084349284</c:v>
                </c:pt>
                <c:pt idx="184">
                  <c:v>-3.9182463258982856</c:v>
                </c:pt>
                <c:pt idx="185">
                  <c:v>-3.8641732050210043</c:v>
                </c:pt>
                <c:pt idx="186">
                  <c:v>-3.8122147477075274</c:v>
                </c:pt>
                <c:pt idx="187">
                  <c:v>-3.7625760102513111</c:v>
                </c:pt>
                <c:pt idx="188">
                  <c:v>-3.7154528940713116</c:v>
                </c:pt>
                <c:pt idx="189">
                  <c:v>-3.671031372578589</c:v>
                </c:pt>
                <c:pt idx="190">
                  <c:v>-3.6294867572242109</c:v>
                </c:pt>
                <c:pt idx="191">
                  <c:v>-3.5909830056250529</c:v>
                </c:pt>
                <c:pt idx="192">
                  <c:v>-3.5556720744979851</c:v>
                </c:pt>
                <c:pt idx="193">
                  <c:v>-3.5236933199561369</c:v>
                </c:pt>
                <c:pt idx="194">
                  <c:v>-3.4951729475339808</c:v>
                </c:pt>
                <c:pt idx="195">
                  <c:v>-3.4702235141117495</c:v>
                </c:pt>
                <c:pt idx="196">
                  <c:v>-3.4489434837048467</c:v>
                </c:pt>
                <c:pt idx="197">
                  <c:v>-3.4314168388713693</c:v>
                </c:pt>
                <c:pt idx="198">
                  <c:v>-3.4177127492713115</c:v>
                </c:pt>
                <c:pt idx="199">
                  <c:v>-3.4078852986855228</c:v>
                </c:pt>
                <c:pt idx="200">
                  <c:v>-3.4019732715717286</c:v>
                </c:pt>
                <c:pt idx="201">
                  <c:v>-3.4000000000000004</c:v>
                </c:pt>
                <c:pt idx="202">
                  <c:v>5.4</c:v>
                </c:pt>
                <c:pt idx="203">
                  <c:v>5.3980267284282721</c:v>
                </c:pt>
                <c:pt idx="204">
                  <c:v>5.3921147013144779</c:v>
                </c:pt>
                <c:pt idx="205">
                  <c:v>5.3822872507286892</c:v>
                </c:pt>
                <c:pt idx="206">
                  <c:v>5.3685831611286314</c:v>
                </c:pt>
                <c:pt idx="207">
                  <c:v>5.351056516295154</c:v>
                </c:pt>
                <c:pt idx="208">
                  <c:v>5.3297764858882521</c:v>
                </c:pt>
                <c:pt idx="209">
                  <c:v>5.3048270524660195</c:v>
                </c:pt>
                <c:pt idx="210">
                  <c:v>5.2763066800438638</c:v>
                </c:pt>
                <c:pt idx="211">
                  <c:v>5.2443279255020157</c:v>
                </c:pt>
                <c:pt idx="212">
                  <c:v>5.2090169943749478</c:v>
                </c:pt>
                <c:pt idx="213">
                  <c:v>5.1705132427757894</c:v>
                </c:pt>
                <c:pt idx="214">
                  <c:v>5.1289686274214121</c:v>
                </c:pt>
                <c:pt idx="215">
                  <c:v>5.0845471059286886</c:v>
                </c:pt>
                <c:pt idx="216">
                  <c:v>5.0374239897486897</c:v>
                </c:pt>
                <c:pt idx="217">
                  <c:v>4.9877852522924737</c:v>
                </c:pt>
                <c:pt idx="218">
                  <c:v>4.9358267949789969</c:v>
                </c:pt>
                <c:pt idx="219">
                  <c:v>4.8817536741017156</c:v>
                </c:pt>
                <c:pt idx="220">
                  <c:v>4.8257792915650732</c:v>
                </c:pt>
                <c:pt idx="221">
                  <c:v>4.7681245526846787</c:v>
                </c:pt>
                <c:pt idx="222">
                  <c:v>4.7090169943749478</c:v>
                </c:pt>
                <c:pt idx="223">
                  <c:v>4.6486898871648554</c:v>
                </c:pt>
                <c:pt idx="224">
                  <c:v>4.5873813145857252</c:v>
                </c:pt>
                <c:pt idx="225">
                  <c:v>4.5253332335643046</c:v>
                </c:pt>
                <c:pt idx="226">
                  <c:v>4.4627905195293138</c:v>
                </c:pt>
                <c:pt idx="227">
                  <c:v>4.4000000000000004</c:v>
                </c:pt>
                <c:pt idx="228">
                  <c:v>4.3372094804706869</c:v>
                </c:pt>
                <c:pt idx="229">
                  <c:v>4.2746667664356961</c:v>
                </c:pt>
                <c:pt idx="230">
                  <c:v>4.2126186854142755</c:v>
                </c:pt>
                <c:pt idx="231">
                  <c:v>4.1513101128351462</c:v>
                </c:pt>
                <c:pt idx="232">
                  <c:v>4.0909830056250529</c:v>
                </c:pt>
                <c:pt idx="233">
                  <c:v>4.031875447315322</c:v>
                </c:pt>
                <c:pt idx="234">
                  <c:v>3.9742207084349275</c:v>
                </c:pt>
                <c:pt idx="235">
                  <c:v>3.9182463258982851</c:v>
                </c:pt>
                <c:pt idx="236">
                  <c:v>3.8641732050210034</c:v>
                </c:pt>
                <c:pt idx="237">
                  <c:v>3.8122147477075274</c:v>
                </c:pt>
                <c:pt idx="238">
                  <c:v>3.7625760102513106</c:v>
                </c:pt>
                <c:pt idx="239">
                  <c:v>3.7154528940713116</c:v>
                </c:pt>
                <c:pt idx="240">
                  <c:v>3.671031372578589</c:v>
                </c:pt>
                <c:pt idx="241">
                  <c:v>3.6294867572242113</c:v>
                </c:pt>
                <c:pt idx="242">
                  <c:v>3.5909830056250529</c:v>
                </c:pt>
                <c:pt idx="243">
                  <c:v>3.5556720744979855</c:v>
                </c:pt>
                <c:pt idx="244">
                  <c:v>3.5236933199561369</c:v>
                </c:pt>
                <c:pt idx="245">
                  <c:v>3.4951729475339812</c:v>
                </c:pt>
                <c:pt idx="246">
                  <c:v>3.470223514111749</c:v>
                </c:pt>
                <c:pt idx="247">
                  <c:v>3.4489434837048467</c:v>
                </c:pt>
                <c:pt idx="248">
                  <c:v>3.4314168388713693</c:v>
                </c:pt>
                <c:pt idx="249">
                  <c:v>3.4177127492713115</c:v>
                </c:pt>
                <c:pt idx="250">
                  <c:v>3.4078852986855228</c:v>
                </c:pt>
                <c:pt idx="251">
                  <c:v>3.4019732715717286</c:v>
                </c:pt>
                <c:pt idx="252">
                  <c:v>3.4000000000000004</c:v>
                </c:pt>
                <c:pt idx="253">
                  <c:v>3.4019732715717286</c:v>
                </c:pt>
                <c:pt idx="254">
                  <c:v>3.4078852986855224</c:v>
                </c:pt>
                <c:pt idx="255">
                  <c:v>3.4177127492713115</c:v>
                </c:pt>
                <c:pt idx="256">
                  <c:v>3.4314168388713693</c:v>
                </c:pt>
                <c:pt idx="257">
                  <c:v>3.4489434837048467</c:v>
                </c:pt>
                <c:pt idx="258">
                  <c:v>3.470223514111749</c:v>
                </c:pt>
                <c:pt idx="259">
                  <c:v>3.4951729475339808</c:v>
                </c:pt>
                <c:pt idx="260">
                  <c:v>3.5236933199561369</c:v>
                </c:pt>
                <c:pt idx="261">
                  <c:v>3.5556720744979851</c:v>
                </c:pt>
                <c:pt idx="262">
                  <c:v>3.5909830056250529</c:v>
                </c:pt>
                <c:pt idx="263">
                  <c:v>3.6294867572242113</c:v>
                </c:pt>
                <c:pt idx="264">
                  <c:v>3.6710313725785886</c:v>
                </c:pt>
                <c:pt idx="265">
                  <c:v>3.7154528940713112</c:v>
                </c:pt>
                <c:pt idx="266">
                  <c:v>3.7625760102513111</c:v>
                </c:pt>
                <c:pt idx="267">
                  <c:v>3.812214747707527</c:v>
                </c:pt>
                <c:pt idx="268">
                  <c:v>3.8641732050210038</c:v>
                </c:pt>
                <c:pt idx="269">
                  <c:v>3.9182463258982851</c:v>
                </c:pt>
                <c:pt idx="270">
                  <c:v>3.9742207084349284</c:v>
                </c:pt>
                <c:pt idx="271">
                  <c:v>4.031875447315322</c:v>
                </c:pt>
                <c:pt idx="272">
                  <c:v>4.0909830056250529</c:v>
                </c:pt>
                <c:pt idx="273">
                  <c:v>4.1513101128351453</c:v>
                </c:pt>
                <c:pt idx="274">
                  <c:v>4.2126186854142755</c:v>
                </c:pt>
                <c:pt idx="275">
                  <c:v>4.2746667664356961</c:v>
                </c:pt>
                <c:pt idx="276">
                  <c:v>4.3372094804706869</c:v>
                </c:pt>
                <c:pt idx="277">
                  <c:v>4.4000000000000004</c:v>
                </c:pt>
                <c:pt idx="278">
                  <c:v>4.4627905195293129</c:v>
                </c:pt>
                <c:pt idx="279">
                  <c:v>4.5253332335643046</c:v>
                </c:pt>
                <c:pt idx="280">
                  <c:v>4.5873813145857243</c:v>
                </c:pt>
                <c:pt idx="281">
                  <c:v>4.6486898871648554</c:v>
                </c:pt>
                <c:pt idx="282">
                  <c:v>4.7090169943749478</c:v>
                </c:pt>
                <c:pt idx="283">
                  <c:v>4.7681245526846787</c:v>
                </c:pt>
                <c:pt idx="284">
                  <c:v>4.8257792915650723</c:v>
                </c:pt>
                <c:pt idx="285">
                  <c:v>4.8817536741017156</c:v>
                </c:pt>
                <c:pt idx="286">
                  <c:v>4.935826794978996</c:v>
                </c:pt>
                <c:pt idx="287">
                  <c:v>4.9877852522924737</c:v>
                </c:pt>
                <c:pt idx="288">
                  <c:v>5.0374239897486897</c:v>
                </c:pt>
                <c:pt idx="289">
                  <c:v>5.0845471059286886</c:v>
                </c:pt>
                <c:pt idx="290">
                  <c:v>5.1289686274214112</c:v>
                </c:pt>
                <c:pt idx="291">
                  <c:v>5.1705132427757894</c:v>
                </c:pt>
                <c:pt idx="292">
                  <c:v>5.2090169943749478</c:v>
                </c:pt>
                <c:pt idx="293">
                  <c:v>5.2443279255020157</c:v>
                </c:pt>
                <c:pt idx="294">
                  <c:v>5.2763066800438638</c:v>
                </c:pt>
                <c:pt idx="295">
                  <c:v>5.3048270524660204</c:v>
                </c:pt>
                <c:pt idx="296">
                  <c:v>5.3297764858882513</c:v>
                </c:pt>
                <c:pt idx="297">
                  <c:v>5.351056516295154</c:v>
                </c:pt>
                <c:pt idx="298">
                  <c:v>5.3685831611286314</c:v>
                </c:pt>
                <c:pt idx="299">
                  <c:v>5.3822872507286892</c:v>
                </c:pt>
                <c:pt idx="300">
                  <c:v>5.3921147013144779</c:v>
                </c:pt>
                <c:pt idx="301">
                  <c:v>5.3980267284282721</c:v>
                </c:pt>
                <c:pt idx="302">
                  <c:v>5.4</c:v>
                </c:pt>
                <c:pt idx="304">
                  <c:v>-0.55470019622522881</c:v>
                </c:pt>
                <c:pt idx="305">
                  <c:v>-3.845299803774771</c:v>
                </c:pt>
                <c:pt idx="307">
                  <c:v>-0.70710678118654768</c:v>
                </c:pt>
                <c:pt idx="308">
                  <c:v>-3.6928932188134529</c:v>
                </c:pt>
                <c:pt idx="310">
                  <c:v>-0.89442719099991608</c:v>
                </c:pt>
                <c:pt idx="311">
                  <c:v>-3.5055728090000846</c:v>
                </c:pt>
                <c:pt idx="313">
                  <c:v>-1</c:v>
                </c:pt>
                <c:pt idx="314">
                  <c:v>-3.4000000000000004</c:v>
                </c:pt>
                <c:pt idx="316">
                  <c:v>-0.89442719099991597</c:v>
                </c:pt>
                <c:pt idx="317">
                  <c:v>-3.5055728090000846</c:v>
                </c:pt>
                <c:pt idx="319">
                  <c:v>-0.70710678118654746</c:v>
                </c:pt>
                <c:pt idx="320">
                  <c:v>-3.6928932188134529</c:v>
                </c:pt>
                <c:pt idx="322">
                  <c:v>-0.55470019622522893</c:v>
                </c:pt>
                <c:pt idx="323">
                  <c:v>-3.845299803774771</c:v>
                </c:pt>
                <c:pt idx="325">
                  <c:v>0.55470019622522915</c:v>
                </c:pt>
                <c:pt idx="326">
                  <c:v>3.8452998037747714</c:v>
                </c:pt>
                <c:pt idx="328">
                  <c:v>0.70710678118654757</c:v>
                </c:pt>
                <c:pt idx="329">
                  <c:v>3.6928932188134529</c:v>
                </c:pt>
                <c:pt idx="331">
                  <c:v>0.89442719099991586</c:v>
                </c:pt>
                <c:pt idx="332">
                  <c:v>3.5055728090000846</c:v>
                </c:pt>
                <c:pt idx="334">
                  <c:v>1</c:v>
                </c:pt>
                <c:pt idx="335">
                  <c:v>3.4000000000000004</c:v>
                </c:pt>
                <c:pt idx="337">
                  <c:v>#N/A</c:v>
                </c:pt>
                <c:pt idx="338">
                  <c:v>#N/A</c:v>
                </c:pt>
                <c:pt idx="340">
                  <c:v>#N/A</c:v>
                </c:pt>
                <c:pt idx="341">
                  <c:v>#N/A</c:v>
                </c:pt>
                <c:pt idx="343">
                  <c:v>#N/A</c:v>
                </c:pt>
                <c:pt idx="344">
                  <c:v>#N/A</c:v>
                </c:pt>
                <c:pt idx="346">
                  <c:v>-2.1999999999999997</c:v>
                </c:pt>
                <c:pt idx="347">
                  <c:v>-2.2000000000000002</c:v>
                </c:pt>
                <c:pt idx="348">
                  <c:v>-2.2000000000000002</c:v>
                </c:pt>
                <c:pt idx="349">
                  <c:v>-2.2000000000000002</c:v>
                </c:pt>
                <c:pt idx="350">
                  <c:v>-2.2000000000000002</c:v>
                </c:pt>
                <c:pt idx="351">
                  <c:v>-2.2000000000000002</c:v>
                </c:pt>
                <c:pt idx="352">
                  <c:v>-2.2000000000000002</c:v>
                </c:pt>
                <c:pt idx="353">
                  <c:v>2.2000000000000002</c:v>
                </c:pt>
                <c:pt idx="354">
                  <c:v>2.2000000000000002</c:v>
                </c:pt>
                <c:pt idx="355">
                  <c:v>2.2000000000000002</c:v>
                </c:pt>
                <c:pt idx="356">
                  <c:v>2.2000000000000002</c:v>
                </c:pt>
                <c:pt idx="357">
                  <c:v>2.2000000000000002</c:v>
                </c:pt>
                <c:pt idx="358">
                  <c:v>2.2000000000000002</c:v>
                </c:pt>
                <c:pt idx="359">
                  <c:v>2.2000000000000002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-4.4000000000000004</c:v>
                </c:pt>
                <c:pt idx="368">
                  <c:v>4.4000000000000004</c:v>
                </c:pt>
                <c:pt idx="369">
                  <c:v>-4.4000000000000004</c:v>
                </c:pt>
                <c:pt idx="370">
                  <c:v>4.4000000000000004</c:v>
                </c:pt>
              </c:numCache>
            </c:numRef>
          </c:xVal>
          <c:yVal>
            <c:numRef>
              <c:f>Model!$L$2:$L$372</c:f>
              <c:numCache>
                <c:formatCode>General</c:formatCode>
                <c:ptCount val="371"/>
                <c:pt idx="202">
                  <c:v>-6.6000000000000005</c:v>
                </c:pt>
                <c:pt idx="203">
                  <c:v>-6.5372094804706871</c:v>
                </c:pt>
                <c:pt idx="204">
                  <c:v>-6.4746667664356963</c:v>
                </c:pt>
                <c:pt idx="205">
                  <c:v>-6.4126186854142757</c:v>
                </c:pt>
                <c:pt idx="206">
                  <c:v>-6.3513101128351455</c:v>
                </c:pt>
                <c:pt idx="207">
                  <c:v>-6.2909830056250531</c:v>
                </c:pt>
                <c:pt idx="208">
                  <c:v>-6.2318754473153222</c:v>
                </c:pt>
                <c:pt idx="209">
                  <c:v>-6.1742207084349277</c:v>
                </c:pt>
                <c:pt idx="210">
                  <c:v>-6.1182463258982853</c:v>
                </c:pt>
                <c:pt idx="211">
                  <c:v>-6.064173205021004</c:v>
                </c:pt>
                <c:pt idx="212">
                  <c:v>-6.0122147477075272</c:v>
                </c:pt>
                <c:pt idx="213">
                  <c:v>-5.9625760102513112</c:v>
                </c:pt>
                <c:pt idx="214">
                  <c:v>-5.9154528940713114</c:v>
                </c:pt>
                <c:pt idx="215">
                  <c:v>-5.8710313725785888</c:v>
                </c:pt>
                <c:pt idx="216">
                  <c:v>-5.8294867572242115</c:v>
                </c:pt>
                <c:pt idx="217">
                  <c:v>-5.7909830056250531</c:v>
                </c:pt>
                <c:pt idx="218">
                  <c:v>-5.7556720744979852</c:v>
                </c:pt>
                <c:pt idx="219">
                  <c:v>-5.7236933199561371</c:v>
                </c:pt>
                <c:pt idx="220">
                  <c:v>-5.6951729475339814</c:v>
                </c:pt>
                <c:pt idx="221">
                  <c:v>-5.6702235141117487</c:v>
                </c:pt>
                <c:pt idx="222">
                  <c:v>-5.6489434837048469</c:v>
                </c:pt>
                <c:pt idx="223">
                  <c:v>-5.6314168388713695</c:v>
                </c:pt>
                <c:pt idx="224">
                  <c:v>-5.6177127492713117</c:v>
                </c:pt>
                <c:pt idx="225">
                  <c:v>-5.6078852986855221</c:v>
                </c:pt>
                <c:pt idx="226">
                  <c:v>-5.6019732715717288</c:v>
                </c:pt>
                <c:pt idx="227">
                  <c:v>-5.6000000000000005</c:v>
                </c:pt>
                <c:pt idx="228">
                  <c:v>-5.6019732715717288</c:v>
                </c:pt>
                <c:pt idx="229">
                  <c:v>-5.607885298685523</c:v>
                </c:pt>
                <c:pt idx="230">
                  <c:v>-5.6177127492713117</c:v>
                </c:pt>
                <c:pt idx="231">
                  <c:v>-5.6314168388713695</c:v>
                </c:pt>
                <c:pt idx="232">
                  <c:v>-5.6489434837048469</c:v>
                </c:pt>
                <c:pt idx="233">
                  <c:v>-5.6702235141117487</c:v>
                </c:pt>
                <c:pt idx="234">
                  <c:v>-5.6951729475339814</c:v>
                </c:pt>
                <c:pt idx="235">
                  <c:v>-5.7236933199561371</c:v>
                </c:pt>
                <c:pt idx="236">
                  <c:v>-5.7556720744979852</c:v>
                </c:pt>
                <c:pt idx="237">
                  <c:v>-5.7909830056250531</c:v>
                </c:pt>
                <c:pt idx="238">
                  <c:v>-5.8294867572242115</c:v>
                </c:pt>
                <c:pt idx="239">
                  <c:v>-5.8710313725785888</c:v>
                </c:pt>
                <c:pt idx="240">
                  <c:v>-5.9154528940713114</c:v>
                </c:pt>
                <c:pt idx="241">
                  <c:v>-5.9625760102513112</c:v>
                </c:pt>
                <c:pt idx="242">
                  <c:v>-6.0122147477075272</c:v>
                </c:pt>
                <c:pt idx="243">
                  <c:v>-6.0641732050210031</c:v>
                </c:pt>
                <c:pt idx="244">
                  <c:v>-6.1182463258982853</c:v>
                </c:pt>
                <c:pt idx="245">
                  <c:v>-6.1742207084349277</c:v>
                </c:pt>
                <c:pt idx="246">
                  <c:v>-6.2318754473153222</c:v>
                </c:pt>
                <c:pt idx="247">
                  <c:v>-6.2909830056250531</c:v>
                </c:pt>
                <c:pt idx="248">
                  <c:v>-6.3513101128351455</c:v>
                </c:pt>
                <c:pt idx="249">
                  <c:v>-6.4126186854142757</c:v>
                </c:pt>
                <c:pt idx="250">
                  <c:v>-6.4746667664356954</c:v>
                </c:pt>
                <c:pt idx="251">
                  <c:v>-6.5372094804706871</c:v>
                </c:pt>
                <c:pt idx="252">
                  <c:v>-6.6000000000000005</c:v>
                </c:pt>
                <c:pt idx="253">
                  <c:v>-6.662790519529314</c:v>
                </c:pt>
                <c:pt idx="254">
                  <c:v>-6.7253332335643048</c:v>
                </c:pt>
                <c:pt idx="255">
                  <c:v>-6.7873813145857254</c:v>
                </c:pt>
                <c:pt idx="256">
                  <c:v>-6.8486898871648556</c:v>
                </c:pt>
                <c:pt idx="257">
                  <c:v>-6.9090169943749489</c:v>
                </c:pt>
                <c:pt idx="258">
                  <c:v>-6.9681245526846789</c:v>
                </c:pt>
                <c:pt idx="259">
                  <c:v>-7.0257792915650734</c:v>
                </c:pt>
                <c:pt idx="260">
                  <c:v>-7.0817536741017157</c:v>
                </c:pt>
                <c:pt idx="261">
                  <c:v>-7.1358267949789971</c:v>
                </c:pt>
                <c:pt idx="262">
                  <c:v>-7.1877852522924739</c:v>
                </c:pt>
                <c:pt idx="263">
                  <c:v>-7.2374239897486907</c:v>
                </c:pt>
                <c:pt idx="264">
                  <c:v>-7.2845471059286888</c:v>
                </c:pt>
                <c:pt idx="265">
                  <c:v>-7.3289686274214114</c:v>
                </c:pt>
                <c:pt idx="266">
                  <c:v>-7.3705132427757905</c:v>
                </c:pt>
                <c:pt idx="267">
                  <c:v>-7.409016994374948</c:v>
                </c:pt>
                <c:pt idx="268">
                  <c:v>-7.4443279255020158</c:v>
                </c:pt>
                <c:pt idx="269">
                  <c:v>-7.476306680043864</c:v>
                </c:pt>
                <c:pt idx="270">
                  <c:v>-7.5048270524660206</c:v>
                </c:pt>
                <c:pt idx="271">
                  <c:v>-7.5297764858882514</c:v>
                </c:pt>
                <c:pt idx="272">
                  <c:v>-7.5510565162951542</c:v>
                </c:pt>
                <c:pt idx="273">
                  <c:v>-7.5685831611286316</c:v>
                </c:pt>
                <c:pt idx="274">
                  <c:v>-7.5822872507286894</c:v>
                </c:pt>
                <c:pt idx="275">
                  <c:v>-7.5921147013144781</c:v>
                </c:pt>
                <c:pt idx="276">
                  <c:v>-7.5980267284282723</c:v>
                </c:pt>
                <c:pt idx="277">
                  <c:v>-7.6000000000000005</c:v>
                </c:pt>
                <c:pt idx="278">
                  <c:v>-7.5980267284282723</c:v>
                </c:pt>
                <c:pt idx="279">
                  <c:v>-7.5921147013144781</c:v>
                </c:pt>
                <c:pt idx="280">
                  <c:v>-7.5822872507286894</c:v>
                </c:pt>
                <c:pt idx="281">
                  <c:v>-7.5685831611286316</c:v>
                </c:pt>
                <c:pt idx="282">
                  <c:v>-7.5510565162951542</c:v>
                </c:pt>
                <c:pt idx="283">
                  <c:v>-7.5297764858882514</c:v>
                </c:pt>
                <c:pt idx="284">
                  <c:v>-7.5048270524660206</c:v>
                </c:pt>
                <c:pt idx="285">
                  <c:v>-7.4763066800438649</c:v>
                </c:pt>
                <c:pt idx="286">
                  <c:v>-7.4443279255020158</c:v>
                </c:pt>
                <c:pt idx="287">
                  <c:v>-7.409016994374948</c:v>
                </c:pt>
                <c:pt idx="288">
                  <c:v>-7.3705132427757905</c:v>
                </c:pt>
                <c:pt idx="289">
                  <c:v>-7.3289686274214123</c:v>
                </c:pt>
                <c:pt idx="290">
                  <c:v>-7.2845471059286897</c:v>
                </c:pt>
                <c:pt idx="291">
                  <c:v>-7.2374239897486907</c:v>
                </c:pt>
                <c:pt idx="292">
                  <c:v>-7.1877852522924739</c:v>
                </c:pt>
                <c:pt idx="293">
                  <c:v>-7.1358267949789971</c:v>
                </c:pt>
                <c:pt idx="294">
                  <c:v>-7.0817536741017157</c:v>
                </c:pt>
                <c:pt idx="295">
                  <c:v>-7.0257792915650725</c:v>
                </c:pt>
                <c:pt idx="296">
                  <c:v>-6.9681245526846789</c:v>
                </c:pt>
                <c:pt idx="297">
                  <c:v>-6.909016994374948</c:v>
                </c:pt>
                <c:pt idx="298">
                  <c:v>-6.8486898871648565</c:v>
                </c:pt>
                <c:pt idx="299">
                  <c:v>-6.7873813145857254</c:v>
                </c:pt>
                <c:pt idx="300">
                  <c:v>-6.7253332335643057</c:v>
                </c:pt>
                <c:pt idx="301">
                  <c:v>-6.662790519529314</c:v>
                </c:pt>
                <c:pt idx="302">
                  <c:v>-6.6000000000000005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020-4E64-BFFA-A90294058748}"/>
            </c:ext>
          </c:extLst>
        </c:ser>
        <c:ser>
          <c:idx val="10"/>
          <c:order val="10"/>
          <c:tx>
            <c:strRef>
              <c:f>Model!$N$1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346"/>
              <c:tx>
                <c:strRef>
                  <c:f>Model!$P$348</c:f>
                  <c:strCache>
                    <c:ptCount val="1"/>
                    <c:pt idx="0">
                      <c:v>0.23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 rot="-3360000"/>
                <a:lstStyle/>
                <a:p>
                  <a:pPr>
                    <a:defRPr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{DA71CD69-B95D-44CE-A092-1F278CCB26DB}</c15:txfldGUID>
                      <c15:f>Model!$P$348</c15:f>
                      <c15:dlblFieldTableCache>
                        <c:ptCount val="1"/>
                        <c:pt idx="0">
                          <c:v>0.23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8020-4E64-BFFA-A90294058748}"/>
                </c:ext>
              </c:extLst>
            </c:dLbl>
            <c:dLbl>
              <c:idx val="347"/>
              <c:tx>
                <c:strRef>
                  <c:f>Model!$P$349</c:f>
                  <c:strCache>
                    <c:ptCount val="1"/>
                    <c:pt idx="0">
                      <c:v>0.06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 rot="-2700000"/>
                <a:lstStyle/>
                <a:p>
                  <a:pPr>
                    <a:defRPr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{AECAC579-9603-4D51-8581-1BC5E2A09D28}</c15:txfldGUID>
                      <c15:f>Model!$P$349</c15:f>
                      <c15:dlblFieldTableCache>
                        <c:ptCount val="1"/>
                        <c:pt idx="0">
                          <c:v>0.06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8020-4E64-BFFA-A90294058748}"/>
                </c:ext>
              </c:extLst>
            </c:dLbl>
            <c:dLbl>
              <c:idx val="348"/>
              <c:tx>
                <c:strRef>
                  <c:f>Model!$P$350</c:f>
                  <c:strCache>
                    <c:ptCount val="1"/>
                    <c:pt idx="0">
                      <c:v>0.19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 rot="-1560000"/>
                <a:lstStyle/>
                <a:p>
                  <a:pPr>
                    <a:defRPr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{1E913E97-AD7D-4A14-86E2-86FAD1890734}</c15:txfldGUID>
                      <c15:f>Model!$P$350</c15:f>
                      <c15:dlblFieldTableCache>
                        <c:ptCount val="1"/>
                        <c:pt idx="0">
                          <c:v>0.19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8020-4E64-BFFA-A90294058748}"/>
                </c:ext>
              </c:extLst>
            </c:dLbl>
            <c:dLbl>
              <c:idx val="349"/>
              <c:tx>
                <c:strRef>
                  <c:f>Model!$P$351</c:f>
                  <c:strCache>
                    <c:ptCount val="1"/>
                    <c:pt idx="0">
                      <c:v>0.01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{A5247078-9EFE-48CE-BCA4-21A182ECACE4}</c15:txfldGUID>
                      <c15:f>Model!$P$351</c15:f>
                      <c15:dlblFieldTableCache>
                        <c:ptCount val="1"/>
                        <c:pt idx="0">
                          <c:v>0.01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8020-4E64-BFFA-A90294058748}"/>
                </c:ext>
              </c:extLst>
            </c:dLbl>
            <c:dLbl>
              <c:idx val="350"/>
              <c:tx>
                <c:strRef>
                  <c:f>Model!$P$352</c:f>
                  <c:strCache>
                    <c:ptCount val="1"/>
                    <c:pt idx="0">
                      <c:v>0.11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 rot="1560000"/>
                <a:lstStyle/>
                <a:p>
                  <a:pPr>
                    <a:defRPr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{35CC0F6F-1D07-4924-86C3-A2091DBDDB9D}</c15:txfldGUID>
                      <c15:f>Model!$P$352</c15:f>
                      <c15:dlblFieldTableCache>
                        <c:ptCount val="1"/>
                        <c:pt idx="0">
                          <c:v>0.11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8020-4E64-BFFA-A90294058748}"/>
                </c:ext>
              </c:extLst>
            </c:dLbl>
            <c:dLbl>
              <c:idx val="351"/>
              <c:tx>
                <c:strRef>
                  <c:f>Model!$P$353</c:f>
                  <c:strCache>
                    <c:ptCount val="1"/>
                    <c:pt idx="0">
                      <c:v>0.16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 rot="2700000"/>
                <a:lstStyle/>
                <a:p>
                  <a:pPr>
                    <a:defRPr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{096D5D67-9705-4066-B69C-E7031C79C108}</c15:txfldGUID>
                      <c15:f>Model!$P$353</c15:f>
                      <c15:dlblFieldTableCache>
                        <c:ptCount val="1"/>
                        <c:pt idx="0">
                          <c:v>0.16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8020-4E64-BFFA-A90294058748}"/>
                </c:ext>
              </c:extLst>
            </c:dLbl>
            <c:dLbl>
              <c:idx val="352"/>
              <c:tx>
                <c:strRef>
                  <c:f>Model!$P$354</c:f>
                  <c:strCache>
                    <c:ptCount val="1"/>
                    <c:pt idx="0">
                      <c:v>0.15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 rot="3360000"/>
                <a:lstStyle/>
                <a:p>
                  <a:pPr>
                    <a:defRPr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{9C9ACBAB-C661-43AE-9E47-75AB5A0DA6D5}</c15:txfldGUID>
                      <c15:f>Model!$P$354</c15:f>
                      <c15:dlblFieldTableCache>
                        <c:ptCount val="1"/>
                        <c:pt idx="0">
                          <c:v>0.15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8020-4E64-BFFA-A90294058748}"/>
                </c:ext>
              </c:extLst>
            </c:dLbl>
            <c:dLbl>
              <c:idx val="353"/>
              <c:tx>
                <c:strRef>
                  <c:f>Model!$P$355</c:f>
                  <c:strCache>
                    <c:ptCount val="1"/>
                    <c:pt idx="0">
                      <c:v>0.30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 rot="3360000"/>
                <a:lstStyle/>
                <a:p>
                  <a:pPr>
                    <a:defRPr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{9E7BF3CB-14DB-4B8D-9E1D-A5BAEA3D1304}</c15:txfldGUID>
                      <c15:f>Model!$P$355</c15:f>
                      <c15:dlblFieldTableCache>
                        <c:ptCount val="1"/>
                        <c:pt idx="0">
                          <c:v>0.30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1-8020-4E64-BFFA-A90294058748}"/>
                </c:ext>
              </c:extLst>
            </c:dLbl>
            <c:dLbl>
              <c:idx val="354"/>
              <c:tx>
                <c:strRef>
                  <c:f>Model!$P$356</c:f>
                  <c:strCache>
                    <c:ptCount val="1"/>
                    <c:pt idx="0">
                      <c:v>0.14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 rot="2700000"/>
                <a:lstStyle/>
                <a:p>
                  <a:pPr>
                    <a:defRPr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{9F93383C-5EBE-4051-9688-5FB05E01FC27}</c15:txfldGUID>
                      <c15:f>Model!$P$356</c15:f>
                      <c15:dlblFieldTableCache>
                        <c:ptCount val="1"/>
                        <c:pt idx="0">
                          <c:v>0.14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8020-4E64-BFFA-A90294058748}"/>
                </c:ext>
              </c:extLst>
            </c:dLbl>
            <c:dLbl>
              <c:idx val="355"/>
              <c:tx>
                <c:strRef>
                  <c:f>Model!$P$357</c:f>
                  <c:strCache>
                    <c:ptCount val="1"/>
                    <c:pt idx="0">
                      <c:v>0.28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 rot="1560000"/>
                <a:lstStyle/>
                <a:p>
                  <a:pPr>
                    <a:defRPr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{59962C47-252D-4B11-8A4A-D6EAC7F2580F}</c15:txfldGUID>
                      <c15:f>Model!$P$357</c15:f>
                      <c15:dlblFieldTableCache>
                        <c:ptCount val="1"/>
                        <c:pt idx="0">
                          <c:v>0.28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3-8020-4E64-BFFA-A90294058748}"/>
                </c:ext>
              </c:extLst>
            </c:dLbl>
            <c:dLbl>
              <c:idx val="356"/>
              <c:tx>
                <c:strRef>
                  <c:f>Model!$P$358</c:f>
                  <c:strCache>
                    <c:ptCount val="1"/>
                    <c:pt idx="0">
                      <c:v>0.04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{D2ECA35C-BEC7-4AFB-AEA8-AEAC4473212E}</c15:txfldGUID>
                      <c15:f>Model!$P$358</c15:f>
                      <c15:dlblFieldTableCache>
                        <c:ptCount val="1"/>
                        <c:pt idx="0">
                          <c:v>0.04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4-8020-4E64-BFFA-A90294058748}"/>
                </c:ext>
              </c:extLst>
            </c:dLbl>
            <c:dLbl>
              <c:idx val="357"/>
              <c:tx>
                <c:strRef>
                  <c:f>Model!$P$359</c:f>
                  <c:strCache>
                    <c:ptCount val="1"/>
                    <c:pt idx="0">
                      <c:v>0.00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 rot="-1560000"/>
                <a:lstStyle/>
                <a:p>
                  <a:pPr>
                    <a:defRPr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{D4F40309-3E32-441D-A9A6-404440812E38}</c15:txfldGUID>
                      <c15:f>Model!$P$359</c15:f>
                      <c15:dlblFieldTableCache>
                        <c:ptCount val="1"/>
                        <c:pt idx="0">
                          <c:v>0.00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5-8020-4E64-BFFA-A90294058748}"/>
                </c:ext>
              </c:extLst>
            </c:dLbl>
            <c:dLbl>
              <c:idx val="358"/>
              <c:tx>
                <c:strRef>
                  <c:f>Model!$P$360</c:f>
                  <c:strCache>
                    <c:ptCount val="1"/>
                    <c:pt idx="0">
                      <c:v>0.00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 rot="-2700000"/>
                <a:lstStyle/>
                <a:p>
                  <a:pPr>
                    <a:defRPr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{7DCD8F52-DAF5-4D21-9C0B-13B043C2DFF0}</c15:txfldGUID>
                      <c15:f>Model!$P$360</c15:f>
                      <c15:dlblFieldTableCache>
                        <c:ptCount val="1"/>
                        <c:pt idx="0">
                          <c:v>0.00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6-8020-4E64-BFFA-A90294058748}"/>
                </c:ext>
              </c:extLst>
            </c:dLbl>
            <c:dLbl>
              <c:idx val="359"/>
              <c:tx>
                <c:strRef>
                  <c:f>Model!$P$361</c:f>
                  <c:strCache>
                    <c:ptCount val="1"/>
                    <c:pt idx="0">
                      <c:v>0.00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 rot="-3360000"/>
                <a:lstStyle/>
                <a:p>
                  <a:pPr>
                    <a:defRPr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{DF83F50C-D9B1-48BC-B55B-5CDBF7D9563B}</c15:txfldGUID>
                      <c15:f>Model!$P$361</c15:f>
                      <c15:dlblFieldTableCache>
                        <c:ptCount val="1"/>
                        <c:pt idx="0">
                          <c:v>0.00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7-8020-4E64-BFFA-A90294058748}"/>
                </c:ext>
              </c:extLst>
            </c:dLbl>
            <c:dLbl>
              <c:idx val="360"/>
              <c:tx>
                <c:strRef>
                  <c:f>Model!$O$362</c:f>
                  <c:strCache>
                    <c:ptCount val="1"/>
                    <c:pt idx="0">
                      <c:v>Gc=108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{C6DF887E-9C0E-4AF8-AE5B-DBC2EDDBF97D}</c15:txfldGUID>
                      <c15:f>Model!$O$362</c15:f>
                      <c15:dlblFieldTableCache>
                        <c:ptCount val="1"/>
                        <c:pt idx="0">
                          <c:v>Gc=108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8-8020-4E64-BFFA-A90294058748}"/>
                </c:ext>
              </c:extLst>
            </c:dLbl>
            <c:dLbl>
              <c:idx val="361"/>
              <c:tx>
                <c:strRef>
                  <c:f>Model!$O$363</c:f>
                  <c:strCache>
                    <c:ptCount val="1"/>
                    <c:pt idx="0">
                      <c:v>Gf=102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{E7AE668B-B631-4867-B75B-CDE9FC08E448}</c15:txfldGUID>
                      <c15:f>Model!$O$363</c15:f>
                      <c15:dlblFieldTableCache>
                        <c:ptCount val="1"/>
                        <c:pt idx="0">
                          <c:v>Gf=102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9-8020-4E64-BFFA-A90294058748}"/>
                </c:ext>
              </c:extLst>
            </c:dLbl>
            <c:dLbl>
              <c:idx val="362"/>
              <c:tx>
                <c:strRef>
                  <c:f>Model!$O$364</c:f>
                  <c:strCache>
                    <c:ptCount val="1"/>
                    <c:pt idx="0">
                      <c:v>Glr=100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{07C1DF1A-EA39-46EA-A63E-C3DF5ACB04EC}</c15:txfldGUID>
                      <c15:f>Model!$O$364</c15:f>
                      <c15:dlblFieldTableCache>
                        <c:ptCount val="1"/>
                        <c:pt idx="0">
                          <c:v>Glr=100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8020-4E64-BFFA-A90294058748}"/>
                </c:ext>
              </c:extLst>
            </c:dLbl>
            <c:dLbl>
              <c:idx val="363"/>
              <c:tx>
                <c:strRef>
                  <c:f>Model!$O$365</c:f>
                  <c:strCache>
                    <c:ptCount val="1"/>
                    <c:pt idx="0">
                      <c:v>Gv=110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{4377C726-417F-467A-B6A9-EB082A60053E}</c15:txfldGUID>
                      <c15:f>Model!$O$365</c15:f>
                      <c15:dlblFieldTableCache>
                        <c:ptCount val="1"/>
                        <c:pt idx="0">
                          <c:v>Gv=110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8020-4E64-BFFA-A90294058748}"/>
                </c:ext>
              </c:extLst>
            </c:dLbl>
            <c:dLbl>
              <c:idx val="364"/>
              <c:tx>
                <c:strRef>
                  <c:f>Model!$O$366</c:f>
                  <c:strCache>
                    <c:ptCount val="1"/>
                    <c:pt idx="0">
                      <c:v>Ga=72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{B53D5DE9-3204-4E03-BF7B-F12E541F195C}</c15:txfldGUID>
                      <c15:f>Model!$O$366</c15:f>
                      <c15:dlblFieldTableCache>
                        <c:ptCount val="1"/>
                        <c:pt idx="0">
                          <c:v>Ga=72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8020-4E64-BFFA-A90294058748}"/>
                </c:ext>
              </c:extLst>
            </c:dLbl>
            <c:dLbl>
              <c:idx val="365"/>
              <c:tx>
                <c:strRef>
                  <c:f>Model!$O$367</c:f>
                  <c:strCache>
                    <c:ptCount val="1"/>
                    <c:pt idx="0">
                      <c:v>Gs=73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{1FA7E6F1-2D5D-494C-8F9E-86699E6C5504}</c15:txfldGUID>
                      <c15:f>Model!$O$367</c15:f>
                      <c15:dlblFieldTableCache>
                        <c:ptCount val="1"/>
                        <c:pt idx="0">
                          <c:v>Gs=73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8020-4E64-BFFA-A90294058748}"/>
                </c:ext>
              </c:extLst>
            </c:dLbl>
            <c:dLbl>
              <c:idx val="366"/>
              <c:tx>
                <c:strRef>
                  <c:f>Model!$O$368</c:f>
                  <c:strCache>
                    <c:ptCount val="1"/>
                    <c:pt idx="0">
                      <c:v>Gwm=78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{03B1CF32-2B60-4312-BFE4-99695AE3B1B5}</c15:txfldGUID>
                      <c15:f>Model!$O$368</c15:f>
                      <c15:dlblFieldTableCache>
                        <c:ptCount val="1"/>
                        <c:pt idx="0">
                          <c:v>Gwm=78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8020-4E64-BFFA-A90294058748}"/>
                </c:ext>
              </c:extLst>
            </c:dLbl>
            <c:dLbl>
              <c:idx val="367"/>
              <c:layout>
                <c:manualLayout>
                  <c:x val="-7.5317630750701622E-2"/>
                  <c:y val="6.4620344451877011E-3"/>
                </c:manualLayout>
              </c:layout>
              <c:tx>
                <c:strRef>
                  <c:f>Model!$O$369</c:f>
                  <c:strCache>
                    <c:ptCount val="1"/>
                    <c:pt idx="0">
                      <c:v>Predicted
BR=91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/>
                <a:lstStyle/>
                <a:p>
                  <a:pPr>
                    <a:defRPr sz="900"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{687EE608-EE1B-4410-BCD3-9285A6C2D085}</c15:txfldGUID>
                      <c15:f>Model!$O$369</c15:f>
                      <c15:dlblFieldTableCache>
                        <c:ptCount val="1"/>
                        <c:pt idx="0">
                          <c:v>Predicted
BR=91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8020-4E64-BFFA-A90294058748}"/>
                </c:ext>
              </c:extLst>
            </c:dLbl>
            <c:dLbl>
              <c:idx val="368"/>
              <c:layout>
                <c:manualLayout>
                  <c:x val="-5.8150912954062668E-2"/>
                  <c:y val="6.4620344451877011E-3"/>
                </c:manualLayout>
              </c:layout>
              <c:tx>
                <c:strRef>
                  <c:f>Model!$O$370</c:f>
                  <c:strCache>
                    <c:ptCount val="1"/>
                    <c:pt idx="0">
                      <c:v>Predicted
BR=103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/>
                <a:lstStyle/>
                <a:p>
                  <a:pPr>
                    <a:defRPr sz="900"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{B74DD5A2-BC56-48AB-8EBB-E48091AE19CF}</c15:txfldGUID>
                      <c15:f>Model!$O$370</c15:f>
                      <c15:dlblFieldTableCache>
                        <c:ptCount val="1"/>
                        <c:pt idx="0">
                          <c:v>Predicted
BR=103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8020-4E64-BFFA-A90294058748}"/>
                </c:ext>
              </c:extLst>
            </c:dLbl>
            <c:dLbl>
              <c:idx val="369"/>
              <c:tx>
                <c:strRef>
                  <c:f>Model!$O$371</c:f>
                  <c:strCache>
                    <c:ptCount val="1"/>
                    <c:pt idx="0">
                      <c:v>Full
Model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/>
                <a:lstStyle/>
                <a:p>
                  <a:pPr>
                    <a:defRPr sz="1200" b="1"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{76CA3D56-2303-4CD6-BBD3-0D560C65B575}</c15:txfldGUID>
                      <c15:f>Model!$O$371</c15:f>
                      <c15:dlblFieldTableCache>
                        <c:ptCount val="1"/>
                        <c:pt idx="0">
                          <c:v>Full
Model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8020-4E64-BFFA-A90294058748}"/>
                </c:ext>
              </c:extLst>
            </c:dLbl>
            <c:dLbl>
              <c:idx val="370"/>
              <c:tx>
                <c:strRef>
                  <c:f>Model!$O$372</c:f>
                  <c:strCache>
                    <c:ptCount val="1"/>
                    <c:pt idx="0">
                      <c:v>Strengths Model</c:v>
                    </c:pt>
                  </c:strCache>
                </c:strRef>
              </c:tx>
              <c:spPr>
                <a:solidFill>
                  <a:schemeClr val="bg1">
                    <a:lumMod val="95000"/>
                    <a:alpha val="75000"/>
                  </a:schemeClr>
                </a:solidFill>
              </c:spPr>
              <c:txPr>
                <a:bodyPr/>
                <a:lstStyle/>
                <a:p>
                  <a:pPr>
                    <a:defRPr sz="1200" b="1">
                      <a:effectLst>
                        <a:outerShdw blurRad="50800" dist="38100" dir="2700000" algn="tl" rotWithShape="0">
                          <a:prstClr val="black">
                            <a:alpha val="40000"/>
                          </a:prstClr>
                        </a:outerShdw>
                      </a:effectLst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{C662E56F-FBDF-4B57-BBFB-3D0723848B57}</c15:txfldGUID>
                      <c15:f>Model!$O$372</c15:f>
                      <c15:dlblFieldTableCache>
                        <c:ptCount val="1"/>
                        <c:pt idx="0">
                          <c:v>Strengths Model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8020-4E64-BFFA-A90294058748}"/>
                </c:ext>
              </c:extLst>
            </c:dLbl>
            <c:spPr>
              <a:solidFill>
                <a:schemeClr val="bg1">
                  <a:lumMod val="95000"/>
                  <a:alpha val="75000"/>
                </a:schemeClr>
              </a:solidFill>
            </c:spPr>
            <c:txPr>
              <a:bodyPr/>
              <a:lstStyle/>
              <a:p>
                <a:pPr>
                  <a:defRPr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Model!$C$2:$C$372</c:f>
              <c:numCache>
                <c:formatCode>General</c:formatCode>
                <c:ptCount val="371"/>
                <c:pt idx="0">
                  <c:v>1</c:v>
                </c:pt>
                <c:pt idx="1">
                  <c:v>0.99802672842827156</c:v>
                </c:pt>
                <c:pt idx="2">
                  <c:v>0.99211470131447788</c:v>
                </c:pt>
                <c:pt idx="3">
                  <c:v>0.98228725072868872</c:v>
                </c:pt>
                <c:pt idx="4">
                  <c:v>0.96858316112863108</c:v>
                </c:pt>
                <c:pt idx="5">
                  <c:v>0.95105651629515353</c:v>
                </c:pt>
                <c:pt idx="6">
                  <c:v>0.92977648588825146</c:v>
                </c:pt>
                <c:pt idx="7">
                  <c:v>0.90482705246601947</c:v>
                </c:pt>
                <c:pt idx="8">
                  <c:v>0.87630668004386358</c:v>
                </c:pt>
                <c:pt idx="9">
                  <c:v>0.84432792550201508</c:v>
                </c:pt>
                <c:pt idx="10">
                  <c:v>0.80901699437494745</c:v>
                </c:pt>
                <c:pt idx="11">
                  <c:v>0.77051324277578925</c:v>
                </c:pt>
                <c:pt idx="12">
                  <c:v>0.72896862742141155</c:v>
                </c:pt>
                <c:pt idx="13">
                  <c:v>0.68454710592868862</c:v>
                </c:pt>
                <c:pt idx="14">
                  <c:v>0.63742398974868963</c:v>
                </c:pt>
                <c:pt idx="15">
                  <c:v>0.58778525229247314</c:v>
                </c:pt>
                <c:pt idx="16">
                  <c:v>0.53582679497899655</c:v>
                </c:pt>
                <c:pt idx="17">
                  <c:v>0.48175367410171516</c:v>
                </c:pt>
                <c:pt idx="18">
                  <c:v>0.42577929156507266</c:v>
                </c:pt>
                <c:pt idx="19">
                  <c:v>0.36812455268467809</c:v>
                </c:pt>
                <c:pt idx="20">
                  <c:v>0.30901699437494745</c:v>
                </c:pt>
                <c:pt idx="21">
                  <c:v>0.24868988716485496</c:v>
                </c:pt>
                <c:pt idx="22">
                  <c:v>0.18738131458572474</c:v>
                </c:pt>
                <c:pt idx="23">
                  <c:v>0.12533323356430426</c:v>
                </c:pt>
                <c:pt idx="24">
                  <c:v>6.2790519529313527E-2</c:v>
                </c:pt>
                <c:pt idx="25">
                  <c:v>6.1257422745431001E-17</c:v>
                </c:pt>
                <c:pt idx="26">
                  <c:v>-6.2790519529313402E-2</c:v>
                </c:pt>
                <c:pt idx="27">
                  <c:v>-0.12533323356430437</c:v>
                </c:pt>
                <c:pt idx="28">
                  <c:v>-0.18738131458572482</c:v>
                </c:pt>
                <c:pt idx="29">
                  <c:v>-0.24868988716485463</c:v>
                </c:pt>
                <c:pt idx="30">
                  <c:v>-0.30901699437494734</c:v>
                </c:pt>
                <c:pt idx="31">
                  <c:v>-0.36812455268467797</c:v>
                </c:pt>
                <c:pt idx="32">
                  <c:v>-0.42577929156507272</c:v>
                </c:pt>
                <c:pt idx="33">
                  <c:v>-0.48175367410171543</c:v>
                </c:pt>
                <c:pt idx="34">
                  <c:v>-0.53582679497899688</c:v>
                </c:pt>
                <c:pt idx="35">
                  <c:v>-0.58778525229247303</c:v>
                </c:pt>
                <c:pt idx="36">
                  <c:v>-0.63742398974868975</c:v>
                </c:pt>
                <c:pt idx="37">
                  <c:v>-0.68454710592868873</c:v>
                </c:pt>
                <c:pt idx="38">
                  <c:v>-0.72896862742141133</c:v>
                </c:pt>
                <c:pt idx="39">
                  <c:v>-0.77051324277578914</c:v>
                </c:pt>
                <c:pt idx="40">
                  <c:v>-0.80901699437494734</c:v>
                </c:pt>
                <c:pt idx="41">
                  <c:v>-0.84432792550201485</c:v>
                </c:pt>
                <c:pt idx="42">
                  <c:v>-0.87630668004386336</c:v>
                </c:pt>
                <c:pt idx="43">
                  <c:v>-0.90482705246601935</c:v>
                </c:pt>
                <c:pt idx="44">
                  <c:v>-0.92977648588825135</c:v>
                </c:pt>
                <c:pt idx="45">
                  <c:v>-0.95105651629515353</c:v>
                </c:pt>
                <c:pt idx="46">
                  <c:v>-0.96858316112863108</c:v>
                </c:pt>
                <c:pt idx="47">
                  <c:v>-0.98228725072868861</c:v>
                </c:pt>
                <c:pt idx="48">
                  <c:v>-0.99211470131447776</c:v>
                </c:pt>
                <c:pt idx="49">
                  <c:v>-0.99802672842827156</c:v>
                </c:pt>
                <c:pt idx="50">
                  <c:v>-1</c:v>
                </c:pt>
                <c:pt idx="51">
                  <c:v>-0.99802672842827156</c:v>
                </c:pt>
                <c:pt idx="52">
                  <c:v>-0.99211470131447788</c:v>
                </c:pt>
                <c:pt idx="53">
                  <c:v>-0.98228725072868861</c:v>
                </c:pt>
                <c:pt idx="54">
                  <c:v>-0.96858316112863108</c:v>
                </c:pt>
                <c:pt idx="55">
                  <c:v>-0.95105651629515353</c:v>
                </c:pt>
                <c:pt idx="56">
                  <c:v>-0.92977648588825124</c:v>
                </c:pt>
                <c:pt idx="57">
                  <c:v>-0.90482705246601969</c:v>
                </c:pt>
                <c:pt idx="58">
                  <c:v>-0.87630668004386369</c:v>
                </c:pt>
                <c:pt idx="59">
                  <c:v>-0.84432792550201519</c:v>
                </c:pt>
                <c:pt idx="60">
                  <c:v>-0.80901699437494756</c:v>
                </c:pt>
                <c:pt idx="61">
                  <c:v>-0.77051324277578925</c:v>
                </c:pt>
                <c:pt idx="62">
                  <c:v>-0.72896862742141155</c:v>
                </c:pt>
                <c:pt idx="63">
                  <c:v>-0.68454710592868895</c:v>
                </c:pt>
                <c:pt idx="64">
                  <c:v>-0.63742398974868952</c:v>
                </c:pt>
                <c:pt idx="65">
                  <c:v>-0.58778525229247325</c:v>
                </c:pt>
                <c:pt idx="66">
                  <c:v>-0.53582679497899632</c:v>
                </c:pt>
                <c:pt idx="67">
                  <c:v>-0.48175367410171527</c:v>
                </c:pt>
                <c:pt idx="68">
                  <c:v>-0.42577929156507216</c:v>
                </c:pt>
                <c:pt idx="69">
                  <c:v>-0.36812455268467859</c:v>
                </c:pt>
                <c:pt idx="70">
                  <c:v>-0.30901699437494756</c:v>
                </c:pt>
                <c:pt idx="71">
                  <c:v>-0.24868988716485529</c:v>
                </c:pt>
                <c:pt idx="72">
                  <c:v>-0.18738131458572463</c:v>
                </c:pt>
                <c:pt idx="73">
                  <c:v>-0.12533323356430459</c:v>
                </c:pt>
                <c:pt idx="74">
                  <c:v>-6.2790519529313207E-2</c:v>
                </c:pt>
                <c:pt idx="75">
                  <c:v>-1.83772268236293E-16</c:v>
                </c:pt>
                <c:pt idx="76">
                  <c:v>6.2790519529312833E-2</c:v>
                </c:pt>
                <c:pt idx="77">
                  <c:v>0.12533323356430423</c:v>
                </c:pt>
                <c:pt idx="78">
                  <c:v>0.18738131458572427</c:v>
                </c:pt>
                <c:pt idx="79">
                  <c:v>0.24868988716485493</c:v>
                </c:pt>
                <c:pt idx="80">
                  <c:v>0.30901699437494723</c:v>
                </c:pt>
                <c:pt idx="81">
                  <c:v>0.36812455268467825</c:v>
                </c:pt>
                <c:pt idx="82">
                  <c:v>0.42577929156507183</c:v>
                </c:pt>
                <c:pt idx="83">
                  <c:v>0.48175367410171493</c:v>
                </c:pt>
                <c:pt idx="84">
                  <c:v>0.53582679497899599</c:v>
                </c:pt>
                <c:pt idx="85">
                  <c:v>0.58778525229247292</c:v>
                </c:pt>
                <c:pt idx="86">
                  <c:v>0.6374239897486893</c:v>
                </c:pt>
                <c:pt idx="87">
                  <c:v>0.68454710592868862</c:v>
                </c:pt>
                <c:pt idx="88">
                  <c:v>0.72896862742141122</c:v>
                </c:pt>
                <c:pt idx="89">
                  <c:v>0.77051324277578936</c:v>
                </c:pt>
                <c:pt idx="90">
                  <c:v>0.80901699437494734</c:v>
                </c:pt>
                <c:pt idx="91">
                  <c:v>0.8443279255020153</c:v>
                </c:pt>
                <c:pt idx="92">
                  <c:v>0.87630668004386358</c:v>
                </c:pt>
                <c:pt idx="93">
                  <c:v>0.90482705246601969</c:v>
                </c:pt>
                <c:pt idx="94">
                  <c:v>0.92977648588825113</c:v>
                </c:pt>
                <c:pt idx="95">
                  <c:v>0.95105651629515353</c:v>
                </c:pt>
                <c:pt idx="96">
                  <c:v>0.96858316112863097</c:v>
                </c:pt>
                <c:pt idx="97">
                  <c:v>0.98228725072868872</c:v>
                </c:pt>
                <c:pt idx="98">
                  <c:v>0.99211470131447776</c:v>
                </c:pt>
                <c:pt idx="99">
                  <c:v>0.99802672842827156</c:v>
                </c:pt>
                <c:pt idx="100">
                  <c:v>1</c:v>
                </c:pt>
                <c:pt idx="101">
                  <c:v>-3.4000000000000004</c:v>
                </c:pt>
                <c:pt idx="102">
                  <c:v>-3.4019732715717286</c:v>
                </c:pt>
                <c:pt idx="103">
                  <c:v>-3.4078852986855224</c:v>
                </c:pt>
                <c:pt idx="104">
                  <c:v>-3.4177127492713115</c:v>
                </c:pt>
                <c:pt idx="105">
                  <c:v>-3.4314168388713693</c:v>
                </c:pt>
                <c:pt idx="106">
                  <c:v>-3.4489434837048467</c:v>
                </c:pt>
                <c:pt idx="107">
                  <c:v>-3.470223514111749</c:v>
                </c:pt>
                <c:pt idx="108">
                  <c:v>-3.4951729475339808</c:v>
                </c:pt>
                <c:pt idx="109">
                  <c:v>-3.5236933199561369</c:v>
                </c:pt>
                <c:pt idx="110">
                  <c:v>-3.5556720744979851</c:v>
                </c:pt>
                <c:pt idx="111">
                  <c:v>-3.5909830056250529</c:v>
                </c:pt>
                <c:pt idx="112">
                  <c:v>-3.6294867572242113</c:v>
                </c:pt>
                <c:pt idx="113">
                  <c:v>-3.6710313725785886</c:v>
                </c:pt>
                <c:pt idx="114">
                  <c:v>-3.7154528940713116</c:v>
                </c:pt>
                <c:pt idx="115">
                  <c:v>-3.7625760102513106</c:v>
                </c:pt>
                <c:pt idx="116">
                  <c:v>-3.812214747707527</c:v>
                </c:pt>
                <c:pt idx="117">
                  <c:v>-3.8641732050210038</c:v>
                </c:pt>
                <c:pt idx="118">
                  <c:v>-3.9182463258982851</c:v>
                </c:pt>
                <c:pt idx="119">
                  <c:v>-3.9742207084349275</c:v>
                </c:pt>
                <c:pt idx="120">
                  <c:v>-4.031875447315322</c:v>
                </c:pt>
                <c:pt idx="121">
                  <c:v>-4.0909830056250529</c:v>
                </c:pt>
                <c:pt idx="122">
                  <c:v>-4.1513101128351453</c:v>
                </c:pt>
                <c:pt idx="123">
                  <c:v>-4.2126186854142755</c:v>
                </c:pt>
                <c:pt idx="124">
                  <c:v>-4.2746667664356961</c:v>
                </c:pt>
                <c:pt idx="125">
                  <c:v>-4.3372094804706869</c:v>
                </c:pt>
                <c:pt idx="126">
                  <c:v>-4.4000000000000004</c:v>
                </c:pt>
                <c:pt idx="127">
                  <c:v>-4.4627905195293138</c:v>
                </c:pt>
                <c:pt idx="128">
                  <c:v>-4.5253332335643046</c:v>
                </c:pt>
                <c:pt idx="129">
                  <c:v>-4.5873813145857252</c:v>
                </c:pt>
                <c:pt idx="130">
                  <c:v>-4.6486898871648545</c:v>
                </c:pt>
                <c:pt idx="131">
                  <c:v>-4.7090169943749478</c:v>
                </c:pt>
                <c:pt idx="132">
                  <c:v>-4.7681245526846787</c:v>
                </c:pt>
                <c:pt idx="133">
                  <c:v>-4.8257792915650732</c:v>
                </c:pt>
                <c:pt idx="134">
                  <c:v>-4.8817536741017156</c:v>
                </c:pt>
                <c:pt idx="135">
                  <c:v>-4.9358267949789969</c:v>
                </c:pt>
                <c:pt idx="136">
                  <c:v>-4.9877852522924737</c:v>
                </c:pt>
                <c:pt idx="137">
                  <c:v>-5.0374239897486905</c:v>
                </c:pt>
                <c:pt idx="138">
                  <c:v>-5.0845471059286886</c:v>
                </c:pt>
                <c:pt idx="139">
                  <c:v>-5.1289686274214112</c:v>
                </c:pt>
                <c:pt idx="140">
                  <c:v>-5.1705132427757894</c:v>
                </c:pt>
                <c:pt idx="141">
                  <c:v>-5.2090169943749478</c:v>
                </c:pt>
                <c:pt idx="142">
                  <c:v>-5.2443279255020148</c:v>
                </c:pt>
                <c:pt idx="143">
                  <c:v>-5.2763066800438638</c:v>
                </c:pt>
                <c:pt idx="144">
                  <c:v>-5.3048270524660195</c:v>
                </c:pt>
                <c:pt idx="145">
                  <c:v>-5.3297764858882513</c:v>
                </c:pt>
                <c:pt idx="146">
                  <c:v>-5.351056516295154</c:v>
                </c:pt>
                <c:pt idx="147">
                  <c:v>-5.3685831611286314</c:v>
                </c:pt>
                <c:pt idx="148">
                  <c:v>-5.3822872507286892</c:v>
                </c:pt>
                <c:pt idx="149">
                  <c:v>-5.3921147013144779</c:v>
                </c:pt>
                <c:pt idx="150">
                  <c:v>-5.3980267284282721</c:v>
                </c:pt>
                <c:pt idx="151">
                  <c:v>-5.4</c:v>
                </c:pt>
                <c:pt idx="152">
                  <c:v>-5.3980267284282721</c:v>
                </c:pt>
                <c:pt idx="153">
                  <c:v>-5.3921147013144779</c:v>
                </c:pt>
                <c:pt idx="154">
                  <c:v>-5.3822872507286892</c:v>
                </c:pt>
                <c:pt idx="155">
                  <c:v>-5.3685831611286314</c:v>
                </c:pt>
                <c:pt idx="156">
                  <c:v>-5.351056516295154</c:v>
                </c:pt>
                <c:pt idx="157">
                  <c:v>-5.3297764858882513</c:v>
                </c:pt>
                <c:pt idx="158">
                  <c:v>-5.3048270524660204</c:v>
                </c:pt>
                <c:pt idx="159">
                  <c:v>-5.2763066800438638</c:v>
                </c:pt>
                <c:pt idx="160">
                  <c:v>-5.2443279255020157</c:v>
                </c:pt>
                <c:pt idx="161">
                  <c:v>-5.2090169943749478</c:v>
                </c:pt>
                <c:pt idx="162">
                  <c:v>-5.1705132427757894</c:v>
                </c:pt>
                <c:pt idx="163">
                  <c:v>-5.1289686274214121</c:v>
                </c:pt>
                <c:pt idx="164">
                  <c:v>-5.0845471059286895</c:v>
                </c:pt>
                <c:pt idx="165">
                  <c:v>-5.0374239897486897</c:v>
                </c:pt>
                <c:pt idx="166">
                  <c:v>-4.9877852522924737</c:v>
                </c:pt>
                <c:pt idx="167">
                  <c:v>-4.9358267949789969</c:v>
                </c:pt>
                <c:pt idx="168">
                  <c:v>-4.8817536741017156</c:v>
                </c:pt>
                <c:pt idx="169">
                  <c:v>-4.8257792915650723</c:v>
                </c:pt>
                <c:pt idx="170">
                  <c:v>-4.7681245526846787</c:v>
                </c:pt>
                <c:pt idx="171">
                  <c:v>-4.7090169943749478</c:v>
                </c:pt>
                <c:pt idx="172">
                  <c:v>-4.6486898871648554</c:v>
                </c:pt>
                <c:pt idx="173">
                  <c:v>-4.5873813145857252</c:v>
                </c:pt>
                <c:pt idx="174">
                  <c:v>-4.5253332335643046</c:v>
                </c:pt>
                <c:pt idx="175">
                  <c:v>-4.4627905195293138</c:v>
                </c:pt>
                <c:pt idx="176">
                  <c:v>-4.4000000000000004</c:v>
                </c:pt>
                <c:pt idx="177">
                  <c:v>-4.3372094804706878</c:v>
                </c:pt>
                <c:pt idx="178">
                  <c:v>-4.2746667664356961</c:v>
                </c:pt>
                <c:pt idx="179">
                  <c:v>-4.2126186854142764</c:v>
                </c:pt>
                <c:pt idx="180">
                  <c:v>-4.1513101128351453</c:v>
                </c:pt>
                <c:pt idx="181">
                  <c:v>-4.0909830056250529</c:v>
                </c:pt>
                <c:pt idx="182">
                  <c:v>-4.031875447315322</c:v>
                </c:pt>
                <c:pt idx="183">
                  <c:v>-3.9742207084349284</c:v>
                </c:pt>
                <c:pt idx="184">
                  <c:v>-3.9182463258982856</c:v>
                </c:pt>
                <c:pt idx="185">
                  <c:v>-3.8641732050210043</c:v>
                </c:pt>
                <c:pt idx="186">
                  <c:v>-3.8122147477075274</c:v>
                </c:pt>
                <c:pt idx="187">
                  <c:v>-3.7625760102513111</c:v>
                </c:pt>
                <c:pt idx="188">
                  <c:v>-3.7154528940713116</c:v>
                </c:pt>
                <c:pt idx="189">
                  <c:v>-3.671031372578589</c:v>
                </c:pt>
                <c:pt idx="190">
                  <c:v>-3.6294867572242109</c:v>
                </c:pt>
                <c:pt idx="191">
                  <c:v>-3.5909830056250529</c:v>
                </c:pt>
                <c:pt idx="192">
                  <c:v>-3.5556720744979851</c:v>
                </c:pt>
                <c:pt idx="193">
                  <c:v>-3.5236933199561369</c:v>
                </c:pt>
                <c:pt idx="194">
                  <c:v>-3.4951729475339808</c:v>
                </c:pt>
                <c:pt idx="195">
                  <c:v>-3.4702235141117495</c:v>
                </c:pt>
                <c:pt idx="196">
                  <c:v>-3.4489434837048467</c:v>
                </c:pt>
                <c:pt idx="197">
                  <c:v>-3.4314168388713693</c:v>
                </c:pt>
                <c:pt idx="198">
                  <c:v>-3.4177127492713115</c:v>
                </c:pt>
                <c:pt idx="199">
                  <c:v>-3.4078852986855228</c:v>
                </c:pt>
                <c:pt idx="200">
                  <c:v>-3.4019732715717286</c:v>
                </c:pt>
                <c:pt idx="201">
                  <c:v>-3.4000000000000004</c:v>
                </c:pt>
                <c:pt idx="202">
                  <c:v>5.4</c:v>
                </c:pt>
                <c:pt idx="203">
                  <c:v>5.3980267284282721</c:v>
                </c:pt>
                <c:pt idx="204">
                  <c:v>5.3921147013144779</c:v>
                </c:pt>
                <c:pt idx="205">
                  <c:v>5.3822872507286892</c:v>
                </c:pt>
                <c:pt idx="206">
                  <c:v>5.3685831611286314</c:v>
                </c:pt>
                <c:pt idx="207">
                  <c:v>5.351056516295154</c:v>
                </c:pt>
                <c:pt idx="208">
                  <c:v>5.3297764858882521</c:v>
                </c:pt>
                <c:pt idx="209">
                  <c:v>5.3048270524660195</c:v>
                </c:pt>
                <c:pt idx="210">
                  <c:v>5.2763066800438638</c:v>
                </c:pt>
                <c:pt idx="211">
                  <c:v>5.2443279255020157</c:v>
                </c:pt>
                <c:pt idx="212">
                  <c:v>5.2090169943749478</c:v>
                </c:pt>
                <c:pt idx="213">
                  <c:v>5.1705132427757894</c:v>
                </c:pt>
                <c:pt idx="214">
                  <c:v>5.1289686274214121</c:v>
                </c:pt>
                <c:pt idx="215">
                  <c:v>5.0845471059286886</c:v>
                </c:pt>
                <c:pt idx="216">
                  <c:v>5.0374239897486897</c:v>
                </c:pt>
                <c:pt idx="217">
                  <c:v>4.9877852522924737</c:v>
                </c:pt>
                <c:pt idx="218">
                  <c:v>4.9358267949789969</c:v>
                </c:pt>
                <c:pt idx="219">
                  <c:v>4.8817536741017156</c:v>
                </c:pt>
                <c:pt idx="220">
                  <c:v>4.8257792915650732</c:v>
                </c:pt>
                <c:pt idx="221">
                  <c:v>4.7681245526846787</c:v>
                </c:pt>
                <c:pt idx="222">
                  <c:v>4.7090169943749478</c:v>
                </c:pt>
                <c:pt idx="223">
                  <c:v>4.6486898871648554</c:v>
                </c:pt>
                <c:pt idx="224">
                  <c:v>4.5873813145857252</c:v>
                </c:pt>
                <c:pt idx="225">
                  <c:v>4.5253332335643046</c:v>
                </c:pt>
                <c:pt idx="226">
                  <c:v>4.4627905195293138</c:v>
                </c:pt>
                <c:pt idx="227">
                  <c:v>4.4000000000000004</c:v>
                </c:pt>
                <c:pt idx="228">
                  <c:v>4.3372094804706869</c:v>
                </c:pt>
                <c:pt idx="229">
                  <c:v>4.2746667664356961</c:v>
                </c:pt>
                <c:pt idx="230">
                  <c:v>4.2126186854142755</c:v>
                </c:pt>
                <c:pt idx="231">
                  <c:v>4.1513101128351462</c:v>
                </c:pt>
                <c:pt idx="232">
                  <c:v>4.0909830056250529</c:v>
                </c:pt>
                <c:pt idx="233">
                  <c:v>4.031875447315322</c:v>
                </c:pt>
                <c:pt idx="234">
                  <c:v>3.9742207084349275</c:v>
                </c:pt>
                <c:pt idx="235">
                  <c:v>3.9182463258982851</c:v>
                </c:pt>
                <c:pt idx="236">
                  <c:v>3.8641732050210034</c:v>
                </c:pt>
                <c:pt idx="237">
                  <c:v>3.8122147477075274</c:v>
                </c:pt>
                <c:pt idx="238">
                  <c:v>3.7625760102513106</c:v>
                </c:pt>
                <c:pt idx="239">
                  <c:v>3.7154528940713116</c:v>
                </c:pt>
                <c:pt idx="240">
                  <c:v>3.671031372578589</c:v>
                </c:pt>
                <c:pt idx="241">
                  <c:v>3.6294867572242113</c:v>
                </c:pt>
                <c:pt idx="242">
                  <c:v>3.5909830056250529</c:v>
                </c:pt>
                <c:pt idx="243">
                  <c:v>3.5556720744979855</c:v>
                </c:pt>
                <c:pt idx="244">
                  <c:v>3.5236933199561369</c:v>
                </c:pt>
                <c:pt idx="245">
                  <c:v>3.4951729475339812</c:v>
                </c:pt>
                <c:pt idx="246">
                  <c:v>3.470223514111749</c:v>
                </c:pt>
                <c:pt idx="247">
                  <c:v>3.4489434837048467</c:v>
                </c:pt>
                <c:pt idx="248">
                  <c:v>3.4314168388713693</c:v>
                </c:pt>
                <c:pt idx="249">
                  <c:v>3.4177127492713115</c:v>
                </c:pt>
                <c:pt idx="250">
                  <c:v>3.4078852986855228</c:v>
                </c:pt>
                <c:pt idx="251">
                  <c:v>3.4019732715717286</c:v>
                </c:pt>
                <c:pt idx="252">
                  <c:v>3.4000000000000004</c:v>
                </c:pt>
                <c:pt idx="253">
                  <c:v>3.4019732715717286</c:v>
                </c:pt>
                <c:pt idx="254">
                  <c:v>3.4078852986855224</c:v>
                </c:pt>
                <c:pt idx="255">
                  <c:v>3.4177127492713115</c:v>
                </c:pt>
                <c:pt idx="256">
                  <c:v>3.4314168388713693</c:v>
                </c:pt>
                <c:pt idx="257">
                  <c:v>3.4489434837048467</c:v>
                </c:pt>
                <c:pt idx="258">
                  <c:v>3.470223514111749</c:v>
                </c:pt>
                <c:pt idx="259">
                  <c:v>3.4951729475339808</c:v>
                </c:pt>
                <c:pt idx="260">
                  <c:v>3.5236933199561369</c:v>
                </c:pt>
                <c:pt idx="261">
                  <c:v>3.5556720744979851</c:v>
                </c:pt>
                <c:pt idx="262">
                  <c:v>3.5909830056250529</c:v>
                </c:pt>
                <c:pt idx="263">
                  <c:v>3.6294867572242113</c:v>
                </c:pt>
                <c:pt idx="264">
                  <c:v>3.6710313725785886</c:v>
                </c:pt>
                <c:pt idx="265">
                  <c:v>3.7154528940713112</c:v>
                </c:pt>
                <c:pt idx="266">
                  <c:v>3.7625760102513111</c:v>
                </c:pt>
                <c:pt idx="267">
                  <c:v>3.812214747707527</c:v>
                </c:pt>
                <c:pt idx="268">
                  <c:v>3.8641732050210038</c:v>
                </c:pt>
                <c:pt idx="269">
                  <c:v>3.9182463258982851</c:v>
                </c:pt>
                <c:pt idx="270">
                  <c:v>3.9742207084349284</c:v>
                </c:pt>
                <c:pt idx="271">
                  <c:v>4.031875447315322</c:v>
                </c:pt>
                <c:pt idx="272">
                  <c:v>4.0909830056250529</c:v>
                </c:pt>
                <c:pt idx="273">
                  <c:v>4.1513101128351453</c:v>
                </c:pt>
                <c:pt idx="274">
                  <c:v>4.2126186854142755</c:v>
                </c:pt>
                <c:pt idx="275">
                  <c:v>4.2746667664356961</c:v>
                </c:pt>
                <c:pt idx="276">
                  <c:v>4.3372094804706869</c:v>
                </c:pt>
                <c:pt idx="277">
                  <c:v>4.4000000000000004</c:v>
                </c:pt>
                <c:pt idx="278">
                  <c:v>4.4627905195293129</c:v>
                </c:pt>
                <c:pt idx="279">
                  <c:v>4.5253332335643046</c:v>
                </c:pt>
                <c:pt idx="280">
                  <c:v>4.5873813145857243</c:v>
                </c:pt>
                <c:pt idx="281">
                  <c:v>4.6486898871648554</c:v>
                </c:pt>
                <c:pt idx="282">
                  <c:v>4.7090169943749478</c:v>
                </c:pt>
                <c:pt idx="283">
                  <c:v>4.7681245526846787</c:v>
                </c:pt>
                <c:pt idx="284">
                  <c:v>4.8257792915650723</c:v>
                </c:pt>
                <c:pt idx="285">
                  <c:v>4.8817536741017156</c:v>
                </c:pt>
                <c:pt idx="286">
                  <c:v>4.935826794978996</c:v>
                </c:pt>
                <c:pt idx="287">
                  <c:v>4.9877852522924737</c:v>
                </c:pt>
                <c:pt idx="288">
                  <c:v>5.0374239897486897</c:v>
                </c:pt>
                <c:pt idx="289">
                  <c:v>5.0845471059286886</c:v>
                </c:pt>
                <c:pt idx="290">
                  <c:v>5.1289686274214112</c:v>
                </c:pt>
                <c:pt idx="291">
                  <c:v>5.1705132427757894</c:v>
                </c:pt>
                <c:pt idx="292">
                  <c:v>5.2090169943749478</c:v>
                </c:pt>
                <c:pt idx="293">
                  <c:v>5.2443279255020157</c:v>
                </c:pt>
                <c:pt idx="294">
                  <c:v>5.2763066800438638</c:v>
                </c:pt>
                <c:pt idx="295">
                  <c:v>5.3048270524660204</c:v>
                </c:pt>
                <c:pt idx="296">
                  <c:v>5.3297764858882513</c:v>
                </c:pt>
                <c:pt idx="297">
                  <c:v>5.351056516295154</c:v>
                </c:pt>
                <c:pt idx="298">
                  <c:v>5.3685831611286314</c:v>
                </c:pt>
                <c:pt idx="299">
                  <c:v>5.3822872507286892</c:v>
                </c:pt>
                <c:pt idx="300">
                  <c:v>5.3921147013144779</c:v>
                </c:pt>
                <c:pt idx="301">
                  <c:v>5.3980267284282721</c:v>
                </c:pt>
                <c:pt idx="302">
                  <c:v>5.4</c:v>
                </c:pt>
                <c:pt idx="304">
                  <c:v>-0.55470019622522881</c:v>
                </c:pt>
                <c:pt idx="305">
                  <c:v>-3.845299803774771</c:v>
                </c:pt>
                <c:pt idx="307">
                  <c:v>-0.70710678118654768</c:v>
                </c:pt>
                <c:pt idx="308">
                  <c:v>-3.6928932188134529</c:v>
                </c:pt>
                <c:pt idx="310">
                  <c:v>-0.89442719099991608</c:v>
                </c:pt>
                <c:pt idx="311">
                  <c:v>-3.5055728090000846</c:v>
                </c:pt>
                <c:pt idx="313">
                  <c:v>-1</c:v>
                </c:pt>
                <c:pt idx="314">
                  <c:v>-3.4000000000000004</c:v>
                </c:pt>
                <c:pt idx="316">
                  <c:v>-0.89442719099991597</c:v>
                </c:pt>
                <c:pt idx="317">
                  <c:v>-3.5055728090000846</c:v>
                </c:pt>
                <c:pt idx="319">
                  <c:v>-0.70710678118654746</c:v>
                </c:pt>
                <c:pt idx="320">
                  <c:v>-3.6928932188134529</c:v>
                </c:pt>
                <c:pt idx="322">
                  <c:v>-0.55470019622522893</c:v>
                </c:pt>
                <c:pt idx="323">
                  <c:v>-3.845299803774771</c:v>
                </c:pt>
                <c:pt idx="325">
                  <c:v>0.55470019622522915</c:v>
                </c:pt>
                <c:pt idx="326">
                  <c:v>3.8452998037747714</c:v>
                </c:pt>
                <c:pt idx="328">
                  <c:v>0.70710678118654757</c:v>
                </c:pt>
                <c:pt idx="329">
                  <c:v>3.6928932188134529</c:v>
                </c:pt>
                <c:pt idx="331">
                  <c:v>0.89442719099991586</c:v>
                </c:pt>
                <c:pt idx="332">
                  <c:v>3.5055728090000846</c:v>
                </c:pt>
                <c:pt idx="334">
                  <c:v>1</c:v>
                </c:pt>
                <c:pt idx="335">
                  <c:v>3.4000000000000004</c:v>
                </c:pt>
                <c:pt idx="337">
                  <c:v>#N/A</c:v>
                </c:pt>
                <c:pt idx="338">
                  <c:v>#N/A</c:v>
                </c:pt>
                <c:pt idx="340">
                  <c:v>#N/A</c:v>
                </c:pt>
                <c:pt idx="341">
                  <c:v>#N/A</c:v>
                </c:pt>
                <c:pt idx="343">
                  <c:v>#N/A</c:v>
                </c:pt>
                <c:pt idx="344">
                  <c:v>#N/A</c:v>
                </c:pt>
                <c:pt idx="346">
                  <c:v>-2.1999999999999997</c:v>
                </c:pt>
                <c:pt idx="347">
                  <c:v>-2.2000000000000002</c:v>
                </c:pt>
                <c:pt idx="348">
                  <c:v>-2.2000000000000002</c:v>
                </c:pt>
                <c:pt idx="349">
                  <c:v>-2.2000000000000002</c:v>
                </c:pt>
                <c:pt idx="350">
                  <c:v>-2.2000000000000002</c:v>
                </c:pt>
                <c:pt idx="351">
                  <c:v>-2.2000000000000002</c:v>
                </c:pt>
                <c:pt idx="352">
                  <c:v>-2.2000000000000002</c:v>
                </c:pt>
                <c:pt idx="353">
                  <c:v>2.2000000000000002</c:v>
                </c:pt>
                <c:pt idx="354">
                  <c:v>2.2000000000000002</c:v>
                </c:pt>
                <c:pt idx="355">
                  <c:v>2.2000000000000002</c:v>
                </c:pt>
                <c:pt idx="356">
                  <c:v>2.2000000000000002</c:v>
                </c:pt>
                <c:pt idx="357">
                  <c:v>2.2000000000000002</c:v>
                </c:pt>
                <c:pt idx="358">
                  <c:v>2.2000000000000002</c:v>
                </c:pt>
                <c:pt idx="359">
                  <c:v>2.2000000000000002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-4.4000000000000004</c:v>
                </c:pt>
                <c:pt idx="368">
                  <c:v>4.4000000000000004</c:v>
                </c:pt>
                <c:pt idx="369">
                  <c:v>-4.4000000000000004</c:v>
                </c:pt>
                <c:pt idx="370">
                  <c:v>4.4000000000000004</c:v>
                </c:pt>
              </c:numCache>
            </c:numRef>
          </c:xVal>
          <c:yVal>
            <c:numRef>
              <c:f>Model!$N$2:$N$372</c:f>
              <c:numCache>
                <c:formatCode>General</c:formatCode>
                <c:ptCount val="371"/>
                <c:pt idx="346">
                  <c:v>-3.3000000000000003</c:v>
                </c:pt>
                <c:pt idx="347">
                  <c:v>-4.4000000000000004</c:v>
                </c:pt>
                <c:pt idx="348">
                  <c:v>-5.5</c:v>
                </c:pt>
                <c:pt idx="349">
                  <c:v>-6.6000000000000005</c:v>
                </c:pt>
                <c:pt idx="350">
                  <c:v>-7.7000000000000011</c:v>
                </c:pt>
                <c:pt idx="351">
                  <c:v>-8.8000000000000007</c:v>
                </c:pt>
                <c:pt idx="352">
                  <c:v>-9.9</c:v>
                </c:pt>
                <c:pt idx="353">
                  <c:v>-3.3000000000000003</c:v>
                </c:pt>
                <c:pt idx="354">
                  <c:v>-4.4000000000000004</c:v>
                </c:pt>
                <c:pt idx="355">
                  <c:v>-5.5</c:v>
                </c:pt>
                <c:pt idx="356">
                  <c:v>-6.6000000000000005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0</c:v>
                </c:pt>
                <c:pt idx="361">
                  <c:v>-2.2000000000000002</c:v>
                </c:pt>
                <c:pt idx="362">
                  <c:v>-4.4000000000000004</c:v>
                </c:pt>
                <c:pt idx="363">
                  <c:v>-6.6000000000000005</c:v>
                </c:pt>
                <c:pt idx="364">
                  <c:v>-8.8000000000000007</c:v>
                </c:pt>
                <c:pt idx="365">
                  <c:v>-11</c:v>
                </c:pt>
                <c:pt idx="366">
                  <c:v>-13.2</c:v>
                </c:pt>
                <c:pt idx="367">
                  <c:v>-6.6000000000000005</c:v>
                </c:pt>
                <c:pt idx="368">
                  <c:v>-6.6000000000000005</c:v>
                </c:pt>
                <c:pt idx="369">
                  <c:v>-4.4000000000000004</c:v>
                </c:pt>
                <c:pt idx="370">
                  <c:v>-4.4000000000000004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8020-4E64-BFFA-A90294058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25088"/>
        <c:axId val="196826624"/>
      </c:scatterChart>
      <c:valAx>
        <c:axId val="196825088"/>
        <c:scaling>
          <c:orientation val="minMax"/>
          <c:max val="5.6"/>
          <c:min val="-5.6"/>
        </c:scaling>
        <c:delete val="1"/>
        <c:axPos val="b"/>
        <c:numFmt formatCode="General" sourceLinked="1"/>
        <c:majorTickMark val="out"/>
        <c:minorTickMark val="none"/>
        <c:tickLblPos val="nextTo"/>
        <c:crossAx val="196826624"/>
        <c:crosses val="autoZero"/>
        <c:crossBetween val="midCat"/>
      </c:valAx>
      <c:valAx>
        <c:axId val="196826624"/>
        <c:scaling>
          <c:orientation val="minMax"/>
          <c:max val="1.5"/>
          <c:min val="-14.5"/>
        </c:scaling>
        <c:delete val="1"/>
        <c:axPos val="l"/>
        <c:numFmt formatCode="General" sourceLinked="1"/>
        <c:majorTickMark val="out"/>
        <c:minorTickMark val="none"/>
        <c:tickLblPos val="nextTo"/>
        <c:crossAx val="196825088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Model!$V$369</c:f>
          <c:strCache>
            <c:ptCount val="1"/>
            <c:pt idx="0">
              <c:v>Basic Reading Skills = 75</c:v>
            </c:pt>
          </c:strCache>
        </c:strRef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Chart!$C$1</c:f>
              <c:strCache>
                <c:ptCount val="1"/>
                <c:pt idx="0">
                  <c:v>Population (&lt;0.05)</c:v>
                </c:pt>
              </c:strCache>
            </c:strRef>
          </c:tx>
          <c:spPr>
            <a:ln w="57150">
              <a:solidFill>
                <a:schemeClr val="accent4"/>
              </a:solidFill>
            </a:ln>
            <a:effectLst>
              <a:outerShdw blurRad="50800" dist="127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Chart!$B$2:$B$267</c:f>
              <c:numCache>
                <c:formatCode>General</c:formatCode>
                <c:ptCount val="266"/>
                <c:pt idx="0">
                  <c:v>-4</c:v>
                </c:pt>
                <c:pt idx="1">
                  <c:v>-3.9666666666666668</c:v>
                </c:pt>
                <c:pt idx="2">
                  <c:v>-3.9333333333333336</c:v>
                </c:pt>
                <c:pt idx="3">
                  <c:v>-3.9000000000000004</c:v>
                </c:pt>
                <c:pt idx="4">
                  <c:v>-3.8666666666666671</c:v>
                </c:pt>
                <c:pt idx="5">
                  <c:v>-3.8333333333333339</c:v>
                </c:pt>
                <c:pt idx="6">
                  <c:v>-3.8000000000000007</c:v>
                </c:pt>
                <c:pt idx="7">
                  <c:v>-3.7666666666666675</c:v>
                </c:pt>
                <c:pt idx="8">
                  <c:v>-3.7333333333333343</c:v>
                </c:pt>
                <c:pt idx="9">
                  <c:v>-3.7000000000000011</c:v>
                </c:pt>
                <c:pt idx="10">
                  <c:v>-3.6666666666666679</c:v>
                </c:pt>
                <c:pt idx="11">
                  <c:v>-3.6333333333333346</c:v>
                </c:pt>
                <c:pt idx="12">
                  <c:v>-3.6000000000000014</c:v>
                </c:pt>
                <c:pt idx="13">
                  <c:v>-3.5666666666666682</c:v>
                </c:pt>
                <c:pt idx="14">
                  <c:v>-3.533333333333335</c:v>
                </c:pt>
                <c:pt idx="15">
                  <c:v>-3.5000000000000018</c:v>
                </c:pt>
                <c:pt idx="16">
                  <c:v>-3.4666666666666686</c:v>
                </c:pt>
                <c:pt idx="17">
                  <c:v>-3.4333333333333353</c:v>
                </c:pt>
                <c:pt idx="18">
                  <c:v>-3.4000000000000021</c:v>
                </c:pt>
                <c:pt idx="19">
                  <c:v>-3.3666666666666689</c:v>
                </c:pt>
                <c:pt idx="20">
                  <c:v>-3.3333333333333357</c:v>
                </c:pt>
                <c:pt idx="21">
                  <c:v>-3.3000000000000025</c:v>
                </c:pt>
                <c:pt idx="22">
                  <c:v>-3.2666666666666693</c:v>
                </c:pt>
                <c:pt idx="23">
                  <c:v>-3.2333333333333361</c:v>
                </c:pt>
                <c:pt idx="24">
                  <c:v>-3.2000000000000028</c:v>
                </c:pt>
                <c:pt idx="25">
                  <c:v>-3.1666666666666696</c:v>
                </c:pt>
                <c:pt idx="26">
                  <c:v>-3.1333333333333364</c:v>
                </c:pt>
                <c:pt idx="27">
                  <c:v>-3.1000000000000032</c:v>
                </c:pt>
                <c:pt idx="28">
                  <c:v>-3.06666666666667</c:v>
                </c:pt>
                <c:pt idx="29">
                  <c:v>-3.0333333333333368</c:v>
                </c:pt>
                <c:pt idx="30">
                  <c:v>-3.0000000000000036</c:v>
                </c:pt>
                <c:pt idx="31">
                  <c:v>-2.9666666666666703</c:v>
                </c:pt>
                <c:pt idx="32">
                  <c:v>-2.9333333333333371</c:v>
                </c:pt>
                <c:pt idx="33">
                  <c:v>-2.9000000000000039</c:v>
                </c:pt>
                <c:pt idx="34">
                  <c:v>-2.8666666666666707</c:v>
                </c:pt>
                <c:pt idx="35">
                  <c:v>-2.8333333333333375</c:v>
                </c:pt>
                <c:pt idx="36">
                  <c:v>-2.8000000000000043</c:v>
                </c:pt>
                <c:pt idx="37">
                  <c:v>-2.766666666666671</c:v>
                </c:pt>
                <c:pt idx="38">
                  <c:v>-2.7333333333333378</c:v>
                </c:pt>
                <c:pt idx="39">
                  <c:v>-2.7000000000000046</c:v>
                </c:pt>
                <c:pt idx="40">
                  <c:v>-2.6666666666666714</c:v>
                </c:pt>
                <c:pt idx="41">
                  <c:v>-2.6333333333333382</c:v>
                </c:pt>
                <c:pt idx="42">
                  <c:v>-2.600000000000005</c:v>
                </c:pt>
                <c:pt idx="43">
                  <c:v>-2.5666666666666718</c:v>
                </c:pt>
                <c:pt idx="44">
                  <c:v>-2.5333333333333385</c:v>
                </c:pt>
                <c:pt idx="45">
                  <c:v>-2.5000000000000053</c:v>
                </c:pt>
                <c:pt idx="46">
                  <c:v>-2.4666666666666721</c:v>
                </c:pt>
                <c:pt idx="47">
                  <c:v>-2.4333333333333389</c:v>
                </c:pt>
                <c:pt idx="48">
                  <c:v>-2.4000000000000057</c:v>
                </c:pt>
                <c:pt idx="49">
                  <c:v>-2.3666666666666725</c:v>
                </c:pt>
                <c:pt idx="50">
                  <c:v>-2.3333333333333393</c:v>
                </c:pt>
                <c:pt idx="51">
                  <c:v>-2.300000000000006</c:v>
                </c:pt>
                <c:pt idx="52">
                  <c:v>-2.2666666666666728</c:v>
                </c:pt>
                <c:pt idx="53">
                  <c:v>-2.2333333333333396</c:v>
                </c:pt>
                <c:pt idx="54">
                  <c:v>-2.2000000000000064</c:v>
                </c:pt>
                <c:pt idx="55">
                  <c:v>-2.1666666666666732</c:v>
                </c:pt>
                <c:pt idx="56">
                  <c:v>-2.13333333333334</c:v>
                </c:pt>
                <c:pt idx="57">
                  <c:v>-2.1000000000000068</c:v>
                </c:pt>
                <c:pt idx="58">
                  <c:v>-2.0666666666666735</c:v>
                </c:pt>
                <c:pt idx="59">
                  <c:v>-2.0333333333333403</c:v>
                </c:pt>
                <c:pt idx="60">
                  <c:v>-2.0000000000000071</c:v>
                </c:pt>
                <c:pt idx="61">
                  <c:v>-1.9666666666666737</c:v>
                </c:pt>
                <c:pt idx="62">
                  <c:v>-1.9333333333333402</c:v>
                </c:pt>
                <c:pt idx="63">
                  <c:v>-1.9000000000000068</c:v>
                </c:pt>
                <c:pt idx="64">
                  <c:v>-1.8666666666666734</c:v>
                </c:pt>
                <c:pt idx="65">
                  <c:v>-1.8333333333333399</c:v>
                </c:pt>
                <c:pt idx="66">
                  <c:v>-1.8000000000000065</c:v>
                </c:pt>
                <c:pt idx="67">
                  <c:v>-1.766666666666673</c:v>
                </c:pt>
                <c:pt idx="68">
                  <c:v>-1.7333333333333396</c:v>
                </c:pt>
                <c:pt idx="69">
                  <c:v>-1.7000000000000062</c:v>
                </c:pt>
                <c:pt idx="70">
                  <c:v>-1.6666666666666727</c:v>
                </c:pt>
                <c:pt idx="71">
                  <c:v>-1.6333333333333393</c:v>
                </c:pt>
                <c:pt idx="72">
                  <c:v>-1.6000000000000059</c:v>
                </c:pt>
                <c:pt idx="73">
                  <c:v>-1.5666666666666724</c:v>
                </c:pt>
                <c:pt idx="74">
                  <c:v>-1.533333333333339</c:v>
                </c:pt>
                <c:pt idx="75">
                  <c:v>-1.5000000000000056</c:v>
                </c:pt>
                <c:pt idx="76">
                  <c:v>-1.4666666666666721</c:v>
                </c:pt>
                <c:pt idx="77">
                  <c:v>-1.4333333333333387</c:v>
                </c:pt>
                <c:pt idx="78">
                  <c:v>-1.4000000000000052</c:v>
                </c:pt>
                <c:pt idx="79">
                  <c:v>-1.3666666666666718</c:v>
                </c:pt>
                <c:pt idx="80">
                  <c:v>-1.3333333333333384</c:v>
                </c:pt>
                <c:pt idx="81">
                  <c:v>-1.3000000000000049</c:v>
                </c:pt>
                <c:pt idx="82">
                  <c:v>-1.2666666666666715</c:v>
                </c:pt>
                <c:pt idx="83">
                  <c:v>-1.2333333333333381</c:v>
                </c:pt>
                <c:pt idx="84">
                  <c:v>-1.2000000000000046</c:v>
                </c:pt>
                <c:pt idx="85">
                  <c:v>-1.1666666666666712</c:v>
                </c:pt>
                <c:pt idx="86">
                  <c:v>-1.1333333333333377</c:v>
                </c:pt>
                <c:pt idx="87">
                  <c:v>-1.1000000000000043</c:v>
                </c:pt>
                <c:pt idx="88">
                  <c:v>-1.0666666666666709</c:v>
                </c:pt>
                <c:pt idx="89">
                  <c:v>-1.0333333333333374</c:v>
                </c:pt>
                <c:pt idx="90">
                  <c:v>-1.000000000000004</c:v>
                </c:pt>
                <c:pt idx="91">
                  <c:v>-0.96666666666667067</c:v>
                </c:pt>
                <c:pt idx="92">
                  <c:v>-0.93333333333333734</c:v>
                </c:pt>
                <c:pt idx="93">
                  <c:v>-0.90000000000000402</c:v>
                </c:pt>
                <c:pt idx="94">
                  <c:v>-0.86666666666667069</c:v>
                </c:pt>
                <c:pt idx="95">
                  <c:v>-0.83333333333333737</c:v>
                </c:pt>
                <c:pt idx="96">
                  <c:v>-0.80000000000000404</c:v>
                </c:pt>
                <c:pt idx="97">
                  <c:v>-0.76666666666667072</c:v>
                </c:pt>
                <c:pt idx="98">
                  <c:v>-0.73333333333333739</c:v>
                </c:pt>
                <c:pt idx="99">
                  <c:v>-0.70000000000000406</c:v>
                </c:pt>
                <c:pt idx="100">
                  <c:v>-0.66666666666667074</c:v>
                </c:pt>
                <c:pt idx="101">
                  <c:v>-0.63333333333333741</c:v>
                </c:pt>
                <c:pt idx="102">
                  <c:v>-0.60000000000000409</c:v>
                </c:pt>
                <c:pt idx="103">
                  <c:v>-0.56666666666667076</c:v>
                </c:pt>
                <c:pt idx="104">
                  <c:v>-0.53333333333333743</c:v>
                </c:pt>
                <c:pt idx="105">
                  <c:v>-0.50000000000000411</c:v>
                </c:pt>
                <c:pt idx="106">
                  <c:v>-0.46666666666667078</c:v>
                </c:pt>
                <c:pt idx="107">
                  <c:v>-0.43333333333333746</c:v>
                </c:pt>
                <c:pt idx="108">
                  <c:v>-0.40000000000000413</c:v>
                </c:pt>
                <c:pt idx="109">
                  <c:v>-0.3666666666666708</c:v>
                </c:pt>
                <c:pt idx="110">
                  <c:v>-0.33333333333333748</c:v>
                </c:pt>
                <c:pt idx="111">
                  <c:v>-0.30000000000000415</c:v>
                </c:pt>
                <c:pt idx="112">
                  <c:v>-0.26666666666667083</c:v>
                </c:pt>
                <c:pt idx="113">
                  <c:v>-0.2333333333333375</c:v>
                </c:pt>
                <c:pt idx="114">
                  <c:v>-0.20000000000000417</c:v>
                </c:pt>
                <c:pt idx="115">
                  <c:v>-0.16666666666667085</c:v>
                </c:pt>
                <c:pt idx="116">
                  <c:v>-0.13333333333333752</c:v>
                </c:pt>
                <c:pt idx="117">
                  <c:v>-0.1000000000000042</c:v>
                </c:pt>
                <c:pt idx="118">
                  <c:v>-6.6666666666670871E-2</c:v>
                </c:pt>
                <c:pt idx="119">
                  <c:v>-3.3333333333337538E-2</c:v>
                </c:pt>
                <c:pt idx="120">
                  <c:v>-4.2049697057677804E-15</c:v>
                </c:pt>
                <c:pt idx="121">
                  <c:v>3.3333333333329128E-2</c:v>
                </c:pt>
                <c:pt idx="122">
                  <c:v>6.6666666666662461E-2</c:v>
                </c:pt>
                <c:pt idx="123">
                  <c:v>9.9999999999995787E-2</c:v>
                </c:pt>
                <c:pt idx="124">
                  <c:v>0.13333333333332911</c:v>
                </c:pt>
                <c:pt idx="125">
                  <c:v>0.16666666666666244</c:v>
                </c:pt>
                <c:pt idx="126">
                  <c:v>0.19999999999999576</c:v>
                </c:pt>
                <c:pt idx="127">
                  <c:v>0.23333333333332909</c:v>
                </c:pt>
                <c:pt idx="128">
                  <c:v>0.26666666666666244</c:v>
                </c:pt>
                <c:pt idx="129">
                  <c:v>0.29999999999999577</c:v>
                </c:pt>
                <c:pt idx="130">
                  <c:v>0.3333333333333291</c:v>
                </c:pt>
                <c:pt idx="131">
                  <c:v>0.36666666666666242</c:v>
                </c:pt>
                <c:pt idx="132">
                  <c:v>0.39999999999999575</c:v>
                </c:pt>
                <c:pt idx="133">
                  <c:v>0.43333333333332907</c:v>
                </c:pt>
                <c:pt idx="134">
                  <c:v>0.4666666666666624</c:v>
                </c:pt>
                <c:pt idx="135">
                  <c:v>0.49999999999999573</c:v>
                </c:pt>
                <c:pt idx="136">
                  <c:v>0.53333333333332911</c:v>
                </c:pt>
                <c:pt idx="137">
                  <c:v>0.56666666666666243</c:v>
                </c:pt>
                <c:pt idx="138">
                  <c:v>0.59999999999999576</c:v>
                </c:pt>
                <c:pt idx="139">
                  <c:v>0.63333333333332908</c:v>
                </c:pt>
                <c:pt idx="140">
                  <c:v>0.66666666666666241</c:v>
                </c:pt>
                <c:pt idx="141">
                  <c:v>0.69999999999999574</c:v>
                </c:pt>
                <c:pt idx="142">
                  <c:v>0.73333333333332906</c:v>
                </c:pt>
                <c:pt idx="143">
                  <c:v>0.76666666666666239</c:v>
                </c:pt>
                <c:pt idx="144">
                  <c:v>0.79999999999999571</c:v>
                </c:pt>
                <c:pt idx="145">
                  <c:v>0.83333333333332904</c:v>
                </c:pt>
                <c:pt idx="146">
                  <c:v>0.86666666666666237</c:v>
                </c:pt>
                <c:pt idx="147">
                  <c:v>0.89999999999999569</c:v>
                </c:pt>
                <c:pt idx="148">
                  <c:v>0.93333333333332902</c:v>
                </c:pt>
                <c:pt idx="149">
                  <c:v>0.96666666666666234</c:v>
                </c:pt>
                <c:pt idx="150">
                  <c:v>0.99999999999999567</c:v>
                </c:pt>
                <c:pt idx="151">
                  <c:v>1.033333333333329</c:v>
                </c:pt>
                <c:pt idx="152">
                  <c:v>1.0666666666666624</c:v>
                </c:pt>
                <c:pt idx="153">
                  <c:v>1.0999999999999959</c:v>
                </c:pt>
                <c:pt idx="154">
                  <c:v>1.1333333333333293</c:v>
                </c:pt>
                <c:pt idx="155">
                  <c:v>1.1666666666666627</c:v>
                </c:pt>
                <c:pt idx="156">
                  <c:v>1.1999999999999962</c:v>
                </c:pt>
                <c:pt idx="157">
                  <c:v>1.2333333333333296</c:v>
                </c:pt>
                <c:pt idx="158">
                  <c:v>1.2666666666666631</c:v>
                </c:pt>
                <c:pt idx="159">
                  <c:v>1.2999999999999965</c:v>
                </c:pt>
                <c:pt idx="160">
                  <c:v>1.3333333333333299</c:v>
                </c:pt>
                <c:pt idx="161">
                  <c:v>1.3666666666666634</c:v>
                </c:pt>
                <c:pt idx="162">
                  <c:v>1.3999999999999968</c:v>
                </c:pt>
                <c:pt idx="163">
                  <c:v>1.4333333333333302</c:v>
                </c:pt>
                <c:pt idx="164">
                  <c:v>1.4666666666666637</c:v>
                </c:pt>
                <c:pt idx="165">
                  <c:v>1.4999999999999971</c:v>
                </c:pt>
                <c:pt idx="166">
                  <c:v>1.5333333333333306</c:v>
                </c:pt>
                <c:pt idx="167">
                  <c:v>1.566666666666664</c:v>
                </c:pt>
                <c:pt idx="168">
                  <c:v>1.5999999999999974</c:v>
                </c:pt>
                <c:pt idx="169">
                  <c:v>1.6333333333333309</c:v>
                </c:pt>
                <c:pt idx="170">
                  <c:v>1.6666666666666643</c:v>
                </c:pt>
                <c:pt idx="171">
                  <c:v>1.6999999999999977</c:v>
                </c:pt>
                <c:pt idx="172">
                  <c:v>1.7333333333333312</c:v>
                </c:pt>
                <c:pt idx="173">
                  <c:v>1.7666666666666646</c:v>
                </c:pt>
                <c:pt idx="174">
                  <c:v>1.799999999999998</c:v>
                </c:pt>
                <c:pt idx="175">
                  <c:v>1.8333333333333315</c:v>
                </c:pt>
                <c:pt idx="176">
                  <c:v>1.8666666666666649</c:v>
                </c:pt>
                <c:pt idx="177">
                  <c:v>1.8999999999999984</c:v>
                </c:pt>
                <c:pt idx="178">
                  <c:v>1.9333333333333318</c:v>
                </c:pt>
                <c:pt idx="179">
                  <c:v>1.9666666666666652</c:v>
                </c:pt>
                <c:pt idx="180">
                  <c:v>1.9999999999999987</c:v>
                </c:pt>
                <c:pt idx="181">
                  <c:v>2.0333333333333319</c:v>
                </c:pt>
                <c:pt idx="182">
                  <c:v>2.0666666666666651</c:v>
                </c:pt>
                <c:pt idx="183">
                  <c:v>2.0999999999999983</c:v>
                </c:pt>
                <c:pt idx="184">
                  <c:v>2.1333333333333315</c:v>
                </c:pt>
                <c:pt idx="185">
                  <c:v>2.1666666666666647</c:v>
                </c:pt>
                <c:pt idx="186">
                  <c:v>2.199999999999998</c:v>
                </c:pt>
                <c:pt idx="187">
                  <c:v>2.2333333333333312</c:v>
                </c:pt>
                <c:pt idx="188">
                  <c:v>2.2666666666666644</c:v>
                </c:pt>
                <c:pt idx="189">
                  <c:v>2.2999999999999976</c:v>
                </c:pt>
                <c:pt idx="190">
                  <c:v>2.3333333333333308</c:v>
                </c:pt>
                <c:pt idx="191">
                  <c:v>2.366666666666664</c:v>
                </c:pt>
                <c:pt idx="192">
                  <c:v>2.3999999999999972</c:v>
                </c:pt>
                <c:pt idx="193">
                  <c:v>2.4333333333333305</c:v>
                </c:pt>
                <c:pt idx="194">
                  <c:v>2.4666666666666637</c:v>
                </c:pt>
                <c:pt idx="195">
                  <c:v>2.4999999999999969</c:v>
                </c:pt>
                <c:pt idx="196">
                  <c:v>2.5333333333333301</c:v>
                </c:pt>
                <c:pt idx="197">
                  <c:v>2.5666666666666633</c:v>
                </c:pt>
                <c:pt idx="198">
                  <c:v>2.5999999999999965</c:v>
                </c:pt>
                <c:pt idx="199">
                  <c:v>2.6333333333333298</c:v>
                </c:pt>
                <c:pt idx="200">
                  <c:v>2.666666666666663</c:v>
                </c:pt>
                <c:pt idx="201">
                  <c:v>2.6999999999999962</c:v>
                </c:pt>
                <c:pt idx="202">
                  <c:v>2.7333333333333294</c:v>
                </c:pt>
                <c:pt idx="203">
                  <c:v>2.7666666666666626</c:v>
                </c:pt>
                <c:pt idx="204">
                  <c:v>2.7999999999999958</c:v>
                </c:pt>
                <c:pt idx="205">
                  <c:v>2.833333333333329</c:v>
                </c:pt>
                <c:pt idx="206">
                  <c:v>2.8666666666666623</c:v>
                </c:pt>
                <c:pt idx="207">
                  <c:v>2.8999999999999955</c:v>
                </c:pt>
                <c:pt idx="208">
                  <c:v>2.9333333333333287</c:v>
                </c:pt>
                <c:pt idx="209">
                  <c:v>2.9666666666666619</c:v>
                </c:pt>
                <c:pt idx="210">
                  <c:v>2.9999999999999951</c:v>
                </c:pt>
                <c:pt idx="211">
                  <c:v>3.0333333333333283</c:v>
                </c:pt>
                <c:pt idx="212">
                  <c:v>3.0666666666666615</c:v>
                </c:pt>
                <c:pt idx="213">
                  <c:v>3.0999999999999948</c:v>
                </c:pt>
                <c:pt idx="214">
                  <c:v>3.133333333333328</c:v>
                </c:pt>
                <c:pt idx="215">
                  <c:v>3.1666666666666612</c:v>
                </c:pt>
                <c:pt idx="216">
                  <c:v>3.1999999999999944</c:v>
                </c:pt>
                <c:pt idx="217">
                  <c:v>3.2333333333333276</c:v>
                </c:pt>
                <c:pt idx="218">
                  <c:v>3.2666666666666608</c:v>
                </c:pt>
                <c:pt idx="219">
                  <c:v>3.299999999999994</c:v>
                </c:pt>
                <c:pt idx="220">
                  <c:v>3.3333333333333273</c:v>
                </c:pt>
                <c:pt idx="221">
                  <c:v>3.3666666666666605</c:v>
                </c:pt>
                <c:pt idx="222">
                  <c:v>3.3999999999999937</c:v>
                </c:pt>
                <c:pt idx="223">
                  <c:v>3.4333333333333269</c:v>
                </c:pt>
                <c:pt idx="224">
                  <c:v>3.4666666666666601</c:v>
                </c:pt>
                <c:pt idx="225">
                  <c:v>3.4999999999999933</c:v>
                </c:pt>
                <c:pt idx="226">
                  <c:v>3.5333333333333266</c:v>
                </c:pt>
                <c:pt idx="227">
                  <c:v>3.5666666666666598</c:v>
                </c:pt>
                <c:pt idx="228">
                  <c:v>3.599999999999993</c:v>
                </c:pt>
                <c:pt idx="229">
                  <c:v>3.6333333333333262</c:v>
                </c:pt>
                <c:pt idx="230">
                  <c:v>3.6666666666666594</c:v>
                </c:pt>
                <c:pt idx="231">
                  <c:v>3.6999999999999926</c:v>
                </c:pt>
                <c:pt idx="232">
                  <c:v>3.7333333333333258</c:v>
                </c:pt>
                <c:pt idx="233">
                  <c:v>3.7666666666666591</c:v>
                </c:pt>
                <c:pt idx="234">
                  <c:v>3.7999999999999923</c:v>
                </c:pt>
                <c:pt idx="235">
                  <c:v>3.8333333333333255</c:v>
                </c:pt>
                <c:pt idx="236">
                  <c:v>3.8666666666666587</c:v>
                </c:pt>
                <c:pt idx="237">
                  <c:v>3.8999999999999919</c:v>
                </c:pt>
                <c:pt idx="238">
                  <c:v>3.9333333333333251</c:v>
                </c:pt>
                <c:pt idx="239">
                  <c:v>3.9666666666666583</c:v>
                </c:pt>
                <c:pt idx="240">
                  <c:v>3.9999999999999916</c:v>
                </c:pt>
                <c:pt idx="241">
                  <c:v>-4</c:v>
                </c:pt>
                <c:pt idx="242">
                  <c:v>-3</c:v>
                </c:pt>
                <c:pt idx="243">
                  <c:v>-2</c:v>
                </c:pt>
                <c:pt idx="244">
                  <c:v>-1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-0.57652461146703804</c:v>
                </c:pt>
                <c:pt idx="251">
                  <c:v>0.20674950660718897</c:v>
                </c:pt>
                <c:pt idx="252">
                  <c:v>-0.57652461146703804</c:v>
                </c:pt>
                <c:pt idx="253">
                  <c:v>-1.6666666666666667</c:v>
                </c:pt>
                <c:pt idx="254">
                  <c:v>0.20674950660718897</c:v>
                </c:pt>
                <c:pt idx="255">
                  <c:v>-1.6666666666666667</c:v>
                </c:pt>
                <c:pt idx="256">
                  <c:v>0</c:v>
                </c:pt>
                <c:pt idx="257">
                  <c:v>-1.6666666666666667</c:v>
                </c:pt>
                <c:pt idx="258">
                  <c:v>-1.6666666666666667</c:v>
                </c:pt>
                <c:pt idx="259">
                  <c:v>-1.6666666666666667</c:v>
                </c:pt>
                <c:pt idx="260">
                  <c:v>-1.6666666666666667</c:v>
                </c:pt>
                <c:pt idx="261">
                  <c:v>-1.6666666666666667</c:v>
                </c:pt>
                <c:pt idx="262">
                  <c:v>-1.6666666666666667</c:v>
                </c:pt>
                <c:pt idx="263">
                  <c:v>-1.6666666666666667</c:v>
                </c:pt>
                <c:pt idx="264">
                  <c:v>-1.6666666666666667</c:v>
                </c:pt>
                <c:pt idx="265">
                  <c:v>-1.6666666666666667</c:v>
                </c:pt>
              </c:numCache>
            </c:numRef>
          </c:xVal>
          <c:yVal>
            <c:numRef>
              <c:f>Chart!$C$2:$C$267</c:f>
              <c:numCache>
                <c:formatCode>General</c:formatCode>
                <c:ptCount val="266"/>
                <c:pt idx="0">
                  <c:v>1.3383022576488537E-4</c:v>
                </c:pt>
                <c:pt idx="1">
                  <c:v>1.5283360835853486E-4</c:v>
                </c:pt>
                <c:pt idx="2">
                  <c:v>1.7434157841536314E-4</c:v>
                </c:pt>
                <c:pt idx="3">
                  <c:v>1.9865547139277237E-4</c:v>
                </c:pt>
                <c:pt idx="4">
                  <c:v>2.261088384036843E-4</c:v>
                </c:pt>
                <c:pt idx="5">
                  <c:v>2.5707035506230614E-4</c:v>
                </c:pt>
                <c:pt idx="6">
                  <c:v>2.9194692579145951E-4</c:v>
                </c:pt>
                <c:pt idx="7">
                  <c:v>3.3118698852029142E-4</c:v>
                </c:pt>
                <c:pt idx="8">
                  <c:v>3.7528402371762902E-4</c:v>
                </c:pt>
                <c:pt idx="9">
                  <c:v>4.2478027055074997E-4</c:v>
                </c:pt>
                <c:pt idx="10">
                  <c:v>4.8027065162081816E-4</c:v>
                </c:pt>
                <c:pt idx="11">
                  <c:v>5.4240690619419525E-4</c:v>
                </c:pt>
                <c:pt idx="12">
                  <c:v>6.1190193011376919E-4</c:v>
                </c:pt>
                <c:pt idx="13">
                  <c:v>6.8953431862783213E-4</c:v>
                </c:pt>
                <c:pt idx="14">
                  <c:v>7.76153106208904E-4</c:v>
                </c:pt>
                <c:pt idx="15">
                  <c:v>8.7268269504575473E-4</c:v>
                </c:pt>
                <c:pt idx="16">
                  <c:v>9.8012796127536586E-4</c:v>
                </c:pt>
                <c:pt idx="17">
                  <c:v>1.0995795251763705E-3</c:v>
                </c:pt>
                <c:pt idx="18">
                  <c:v>1.23221916847301E-3</c:v>
                </c:pt>
                <c:pt idx="19">
                  <c:v>1.3793253786029949E-3</c:v>
                </c:pt>
                <c:pt idx="20">
                  <c:v>1.5422789962910943E-3</c:v>
                </c:pt>
                <c:pt idx="21">
                  <c:v>1.7225689390536658E-3</c:v>
                </c:pt>
                <c:pt idx="22">
                  <c:v>1.9217979693519919E-3</c:v>
                </c:pt>
                <c:pt idx="23">
                  <c:v>2.1416884720327489E-3</c:v>
                </c:pt>
                <c:pt idx="24">
                  <c:v>2.3840882014648213E-3</c:v>
                </c:pt>
                <c:pt idx="25">
                  <c:v>2.6509759544300795E-3</c:v>
                </c:pt>
                <c:pt idx="26">
                  <c:v>2.9444671203833306E-3</c:v>
                </c:pt>
                <c:pt idx="27">
                  <c:v>3.2668190561998892E-3</c:v>
                </c:pt>
                <c:pt idx="28">
                  <c:v>3.6204362280192518E-3</c:v>
                </c:pt>
                <c:pt idx="29">
                  <c:v>4.0078750583163025E-3</c:v>
                </c:pt>
                <c:pt idx="30">
                  <c:v>4.4318484119379598E-3</c:v>
                </c:pt>
                <c:pt idx="31">
                  <c:v>4.8952296505888797E-3</c:v>
                </c:pt>
                <c:pt idx="32">
                  <c:v>5.4010561811943178E-3</c:v>
                </c:pt>
                <c:pt idx="33">
                  <c:v>5.9525324197757853E-3</c:v>
                </c:pt>
                <c:pt idx="34">
                  <c:v>6.5530320890134471E-3</c:v>
                </c:pt>
                <c:pt idx="35">
                  <c:v>7.2060997646091404E-3</c:v>
                </c:pt>
                <c:pt idx="36">
                  <c:v>7.9154515829798697E-3</c:v>
                </c:pt>
                <c:pt idx="37">
                  <c:v>8.6849750207787981E-3</c:v>
                </c:pt>
                <c:pt idx="38">
                  <c:v>9.5187276553370722E-3</c:v>
                </c:pt>
                <c:pt idx="39">
                  <c:v>1.0420934814422467E-2</c:v>
                </c:pt>
                <c:pt idx="40">
                  <c:v>1.1395986023797296E-2</c:v>
                </c:pt>
                <c:pt idx="41">
                  <c:v>1.2448430162004046E-2</c:v>
                </c:pt>
                <c:pt idx="42">
                  <c:v>1.3582969233685445E-2</c:v>
                </c:pt>
                <c:pt idx="43">
                  <c:v>1.4804450675626102E-2</c:v>
                </c:pt>
                <c:pt idx="44">
                  <c:v>1.6117858113648773E-2</c:v>
                </c:pt>
                <c:pt idx="45">
                  <c:v>1.7528300493568304E-2</c:v>
                </c:pt>
                <c:pt idx="46">
                  <c:v>1.9040999515650015E-2</c:v>
                </c:pt>
                <c:pt idx="47">
                  <c:v>2.0661275309477936E-2</c:v>
                </c:pt>
                <c:pt idx="48">
                  <c:v>2.2394530294842594E-2</c:v>
                </c:pt>
                <c:pt idx="49">
                  <c:v>2.4246231184227029E-2</c:v>
                </c:pt>
                <c:pt idx="50">
                  <c:v>2.6221889093709132E-2</c:v>
                </c:pt>
                <c:pt idx="51">
                  <c:v>2.8327037741600784E-2</c:v>
                </c:pt>
                <c:pt idx="52">
                  <c:v>3.0567209727885052E-2</c:v>
                </c:pt>
                <c:pt idx="53">
                  <c:v>3.2947910902453817E-2</c:v>
                </c:pt>
                <c:pt idx="54">
                  <c:v>3.5474592846230939E-2</c:v>
                </c:pt>
                <c:pt idx="55">
                  <c:v>3.8152623506417419E-2</c:v>
                </c:pt>
                <c:pt idx="56">
                  <c:v>4.0987256045221611E-2</c:v>
                </c:pt>
                <c:pt idx="57">
                  <c:v>4.3983595980426567E-2</c:v>
                </c:pt>
                <c:pt idx="58">
                  <c:v>4.7146566715870919E-2</c:v>
                </c:pt>
                <c:pt idx="59">
                  <c:v>5.0480873580226987E-2</c:v>
                </c:pt>
                <c:pt idx="60">
                  <c:v>5.3990966513187286E-2</c:v>
                </c:pt>
                <c:pt idx="61">
                  <c:v>5.7681001559132014E-2</c:v>
                </c:pt>
                <c:pt idx="62">
                  <c:v>6.1554801349346454E-2</c:v>
                </c:pt>
                <c:pt idx="63">
                  <c:v>6.5615814774675749E-2</c:v>
                </c:pt>
                <c:pt idx="64">
                  <c:v>6.9867076070914302E-2</c:v>
                </c:pt>
                <c:pt idx="65">
                  <c:v>7.4311163558992199E-2</c:v>
                </c:pt>
                <c:pt idx="66">
                  <c:v>7.8950158300893247E-2</c:v>
                </c:pt>
                <c:pt idx="67">
                  <c:v>8.3785602949963789E-2</c:v>
                </c:pt>
                <c:pt idx="68">
                  <c:v>8.8818461090590911E-2</c:v>
                </c:pt>
                <c:pt idx="69">
                  <c:v>9.4049077376885934E-2</c:v>
                </c:pt>
                <c:pt idx="70">
                  <c:v>9.947713879274768E-2</c:v>
                </c:pt>
                <c:pt idx="71">
                  <c:v>0.10510163736624914</c:v>
                </c:pt>
                <c:pt idx="72">
                  <c:v>0.11092083467945453</c:v>
                </c:pt>
                <c:pt idx="73">
                  <c:v>0.11693222852029943</c:v>
                </c:pt>
                <c:pt idx="74">
                  <c:v>0.12313252202584851</c:v>
                </c:pt>
                <c:pt idx="75">
                  <c:v>0.12951759566589063</c:v>
                </c:pt>
                <c:pt idx="76">
                  <c:v>0.13608248241227697</c:v>
                </c:pt>
                <c:pt idx="77">
                  <c:v>0.14282134643250921</c:v>
                </c:pt>
                <c:pt idx="78">
                  <c:v>0.14972746563574377</c:v>
                </c:pt>
                <c:pt idx="79">
                  <c:v>0.1567932183855075</c:v>
                </c:pt>
                <c:pt idx="80">
                  <c:v>0.16401007467599252</c:v>
                </c:pt>
                <c:pt idx="81">
                  <c:v>0.17136859204780627</c:v>
                </c:pt>
                <c:pt idx="82">
                  <c:v>0.17885841649453946</c:v>
                </c:pt>
                <c:pt idx="83">
                  <c:v>0.18646828858356465</c:v>
                </c:pt>
                <c:pt idx="84">
                  <c:v>0.19418605498321187</c:v>
                </c:pt>
                <c:pt idx="85">
                  <c:v>0.20199868555405784</c:v>
                </c:pt>
                <c:pt idx="86">
                  <c:v>0.20989229612472315</c:v>
                </c:pt>
                <c:pt idx="87">
                  <c:v>0.21785217703254953</c:v>
                </c:pt>
                <c:pt idx="88">
                  <c:v>0.22586282746712347</c:v>
                </c:pt>
                <c:pt idx="89">
                  <c:v>0.23390799561016204</c:v>
                </c:pt>
                <c:pt idx="90">
                  <c:v>0.24197072451914239</c:v>
                </c:pt>
                <c:pt idx="91">
                  <c:v>0.25003340365465748</c:v>
                </c:pt>
                <c:pt idx="92">
                  <c:v>0.25807782590323669</c:v>
                </c:pt>
                <c:pt idx="93">
                  <c:v>0.26608524989875387</c:v>
                </c:pt>
                <c:pt idx="94">
                  <c:v>0.27403646739702747</c:v>
                </c:pt>
                <c:pt idx="95">
                  <c:v>0.2819118754103016</c:v>
                </c:pt>
                <c:pt idx="96">
                  <c:v>0.28969155276148184</c:v>
                </c:pt>
                <c:pt idx="97">
                  <c:v>0.29735534067280167</c:v>
                </c:pt>
                <c:pt idx="98">
                  <c:v>0.30488292696051628</c:v>
                </c:pt>
                <c:pt idx="99">
                  <c:v>0.31225393336676038</c:v>
                </c:pt>
                <c:pt idx="100">
                  <c:v>0.31944800552235136</c:v>
                </c:pt>
                <c:pt idx="101">
                  <c:v>0.32644490500052514</c:v>
                </c:pt>
                <c:pt idx="102">
                  <c:v>0.33322460289179884</c:v>
                </c:pt>
                <c:pt idx="103">
                  <c:v>0.33976737430475729</c:v>
                </c:pt>
                <c:pt idx="104">
                  <c:v>0.34605389317692214</c:v>
                </c:pt>
                <c:pt idx="105">
                  <c:v>0.35206532676429875</c:v>
                </c:pt>
                <c:pt idx="106">
                  <c:v>0.35778342916796829</c:v>
                </c:pt>
                <c:pt idx="107">
                  <c:v>0.36319063325141737</c:v>
                </c:pt>
                <c:pt idx="108">
                  <c:v>0.36827014030332272</c:v>
                </c:pt>
                <c:pt idx="109">
                  <c:v>0.37300600680732798</c:v>
                </c:pt>
                <c:pt idx="110">
                  <c:v>0.37738322769299271</c:v>
                </c:pt>
                <c:pt idx="111">
                  <c:v>0.38138781546052364</c:v>
                </c:pt>
                <c:pt idx="112">
                  <c:v>0.38500687459601352</c:v>
                </c:pt>
                <c:pt idx="113">
                  <c:v>0.3882286707235465</c:v>
                </c:pt>
                <c:pt idx="114">
                  <c:v>0.39104269397545555</c:v>
                </c:pt>
                <c:pt idx="115">
                  <c:v>0.39343971610193962</c:v>
                </c:pt>
                <c:pt idx="116">
                  <c:v>0.39541184088581749</c:v>
                </c:pt>
                <c:pt idx="117">
                  <c:v>0.39695254747701164</c:v>
                </c:pt>
                <c:pt idx="118">
                  <c:v>0.39805672631395211</c:v>
                </c:pt>
                <c:pt idx="119">
                  <c:v>0.398720707354977</c:v>
                </c:pt>
                <c:pt idx="120">
                  <c:v>0.3989422804014327</c:v>
                </c:pt>
                <c:pt idx="121">
                  <c:v>0.39872070735497706</c:v>
                </c:pt>
                <c:pt idx="122">
                  <c:v>0.39805672631395234</c:v>
                </c:pt>
                <c:pt idx="123">
                  <c:v>0.39695254747701197</c:v>
                </c:pt>
                <c:pt idx="124">
                  <c:v>0.39541184088581793</c:v>
                </c:pt>
                <c:pt idx="125">
                  <c:v>0.39343971610194017</c:v>
                </c:pt>
                <c:pt idx="126">
                  <c:v>0.39104269397545621</c:v>
                </c:pt>
                <c:pt idx="127">
                  <c:v>0.38822867072354722</c:v>
                </c:pt>
                <c:pt idx="128">
                  <c:v>0.38500687459601435</c:v>
                </c:pt>
                <c:pt idx="129">
                  <c:v>0.38138781546052458</c:v>
                </c:pt>
                <c:pt idx="130">
                  <c:v>0.37738322769299371</c:v>
                </c:pt>
                <c:pt idx="131">
                  <c:v>0.37300600680732915</c:v>
                </c:pt>
                <c:pt idx="132">
                  <c:v>0.36827014030332395</c:v>
                </c:pt>
                <c:pt idx="133">
                  <c:v>0.36319063325141865</c:v>
                </c:pt>
                <c:pt idx="134">
                  <c:v>0.35778342916796968</c:v>
                </c:pt>
                <c:pt idx="135">
                  <c:v>0.35206532676430025</c:v>
                </c:pt>
                <c:pt idx="136">
                  <c:v>0.3460538931769237</c:v>
                </c:pt>
                <c:pt idx="137">
                  <c:v>0.3397673743047589</c:v>
                </c:pt>
                <c:pt idx="138">
                  <c:v>0.3332246028918005</c:v>
                </c:pt>
                <c:pt idx="139">
                  <c:v>0.32644490500052686</c:v>
                </c:pt>
                <c:pt idx="140">
                  <c:v>0.31944800552235314</c:v>
                </c:pt>
                <c:pt idx="141">
                  <c:v>0.31225393336676222</c:v>
                </c:pt>
                <c:pt idx="142">
                  <c:v>0.30488292696051811</c:v>
                </c:pt>
                <c:pt idx="143">
                  <c:v>0.29735534067280356</c:v>
                </c:pt>
                <c:pt idx="144">
                  <c:v>0.28969155276148373</c:v>
                </c:pt>
                <c:pt idx="145">
                  <c:v>0.28191187541030355</c:v>
                </c:pt>
                <c:pt idx="146">
                  <c:v>0.27403646739702947</c:v>
                </c:pt>
                <c:pt idx="147">
                  <c:v>0.26608524989875587</c:v>
                </c:pt>
                <c:pt idx="148">
                  <c:v>0.25807782590323874</c:v>
                </c:pt>
                <c:pt idx="149">
                  <c:v>0.25003340365465954</c:v>
                </c:pt>
                <c:pt idx="150">
                  <c:v>0.24197072451914442</c:v>
                </c:pt>
                <c:pt idx="151">
                  <c:v>0.23390799561016404</c:v>
                </c:pt>
                <c:pt idx="152">
                  <c:v>0.22586282746712549</c:v>
                </c:pt>
                <c:pt idx="153">
                  <c:v>0.21785217703255155</c:v>
                </c:pt>
                <c:pt idx="154">
                  <c:v>0.20989229612472518</c:v>
                </c:pt>
                <c:pt idx="155">
                  <c:v>0.20199868555405981</c:v>
                </c:pt>
                <c:pt idx="156">
                  <c:v>0.19418605498321384</c:v>
                </c:pt>
                <c:pt idx="157">
                  <c:v>0.18646828858356659</c:v>
                </c:pt>
                <c:pt idx="158">
                  <c:v>0.17885841649454137</c:v>
                </c:pt>
                <c:pt idx="159">
                  <c:v>0.17136859204780813</c:v>
                </c:pt>
                <c:pt idx="160">
                  <c:v>0.16401007467599438</c:v>
                </c:pt>
                <c:pt idx="161">
                  <c:v>0.15679321838550928</c:v>
                </c:pt>
                <c:pt idx="162">
                  <c:v>0.14972746563574554</c:v>
                </c:pt>
                <c:pt idx="163">
                  <c:v>0.14282134643251093</c:v>
                </c:pt>
                <c:pt idx="164">
                  <c:v>0.13608248241227866</c:v>
                </c:pt>
                <c:pt idx="165">
                  <c:v>0.12951759566589233</c:v>
                </c:pt>
                <c:pt idx="166">
                  <c:v>0.12313252202585011</c:v>
                </c:pt>
                <c:pt idx="167">
                  <c:v>0.11693222852030101</c:v>
                </c:pt>
                <c:pt idx="168">
                  <c:v>0.11092083467945603</c:v>
                </c:pt>
                <c:pt idx="169">
                  <c:v>0.10510163736625058</c:v>
                </c:pt>
                <c:pt idx="170">
                  <c:v>9.9477138792749095E-2</c:v>
                </c:pt>
                <c:pt idx="171">
                  <c:v>9.4049077376887308E-2</c:v>
                </c:pt>
                <c:pt idx="172">
                  <c:v>8.8818461090592188E-2</c:v>
                </c:pt>
                <c:pt idx="173">
                  <c:v>8.3785602949965052E-2</c:v>
                </c:pt>
                <c:pt idx="174">
                  <c:v>7.8950158300894427E-2</c:v>
                </c:pt>
                <c:pt idx="175">
                  <c:v>7.4311163558993323E-2</c:v>
                </c:pt>
                <c:pt idx="176">
                  <c:v>6.9867076070915399E-2</c:v>
                </c:pt>
                <c:pt idx="177">
                  <c:v>6.5615814774676803E-2</c:v>
                </c:pt>
                <c:pt idx="178">
                  <c:v>6.1554801349347453E-2</c:v>
                </c:pt>
                <c:pt idx="179">
                  <c:v>5.7681001559132972E-2</c:v>
                </c:pt>
                <c:pt idx="180">
                  <c:v>5.3990966513188202E-2</c:v>
                </c:pt>
                <c:pt idx="181">
                  <c:v>5.0480873580227827E-2</c:v>
                </c:pt>
                <c:pt idx="182">
                  <c:v>4.7146566715871738E-2</c:v>
                </c:pt>
                <c:pt idx="183">
                  <c:v>4.3983595980427351E-2</c:v>
                </c:pt>
                <c:pt idx="184">
                  <c:v>4.098725604522236E-2</c:v>
                </c:pt>
                <c:pt idx="185">
                  <c:v>3.8152623506418133E-2</c:v>
                </c:pt>
                <c:pt idx="186">
                  <c:v>3.5474592846231598E-2</c:v>
                </c:pt>
                <c:pt idx="187">
                  <c:v>3.2947910902454448E-2</c:v>
                </c:pt>
                <c:pt idx="188">
                  <c:v>3.0567209727885639E-2</c:v>
                </c:pt>
                <c:pt idx="189">
                  <c:v>2.8327037741601325E-2</c:v>
                </c:pt>
                <c:pt idx="190">
                  <c:v>2.6221889093709649E-2</c:v>
                </c:pt>
                <c:pt idx="191">
                  <c:v>2.4246231184227512E-2</c:v>
                </c:pt>
                <c:pt idx="192">
                  <c:v>2.2394530294843049E-2</c:v>
                </c:pt>
                <c:pt idx="193">
                  <c:v>2.0661275309478356E-2</c:v>
                </c:pt>
                <c:pt idx="194">
                  <c:v>1.9040999515650407E-2</c:v>
                </c:pt>
                <c:pt idx="195">
                  <c:v>1.7528300493568679E-2</c:v>
                </c:pt>
                <c:pt idx="196">
                  <c:v>1.611785811364912E-2</c:v>
                </c:pt>
                <c:pt idx="197">
                  <c:v>1.4804450675626423E-2</c:v>
                </c:pt>
                <c:pt idx="198">
                  <c:v>1.3582969233685741E-2</c:v>
                </c:pt>
                <c:pt idx="199">
                  <c:v>1.2448430162004321E-2</c:v>
                </c:pt>
                <c:pt idx="200">
                  <c:v>1.1395986023797555E-2</c:v>
                </c:pt>
                <c:pt idx="201">
                  <c:v>1.0420934814422701E-2</c:v>
                </c:pt>
                <c:pt idx="202">
                  <c:v>9.5187276553372925E-3</c:v>
                </c:pt>
                <c:pt idx="203">
                  <c:v>8.6849750207789976E-3</c:v>
                </c:pt>
                <c:pt idx="204">
                  <c:v>7.9154515829800553E-3</c:v>
                </c:pt>
                <c:pt idx="205">
                  <c:v>7.206099764609313E-3</c:v>
                </c:pt>
                <c:pt idx="206">
                  <c:v>6.5530320890136032E-3</c:v>
                </c:pt>
                <c:pt idx="207">
                  <c:v>5.9525324197759336E-3</c:v>
                </c:pt>
                <c:pt idx="208">
                  <c:v>5.4010561811944522E-3</c:v>
                </c:pt>
                <c:pt idx="209">
                  <c:v>4.8952296505890011E-3</c:v>
                </c:pt>
                <c:pt idx="210">
                  <c:v>4.43184841193807E-3</c:v>
                </c:pt>
                <c:pt idx="211">
                  <c:v>4.0078750583164057E-3</c:v>
                </c:pt>
                <c:pt idx="212">
                  <c:v>3.6204362280193446E-3</c:v>
                </c:pt>
                <c:pt idx="213">
                  <c:v>3.2668190561999737E-3</c:v>
                </c:pt>
                <c:pt idx="214">
                  <c:v>2.9444671203834086E-3</c:v>
                </c:pt>
                <c:pt idx="215">
                  <c:v>2.6509759544301502E-3</c:v>
                </c:pt>
                <c:pt idx="216">
                  <c:v>2.3840882014648846E-3</c:v>
                </c:pt>
                <c:pt idx="217">
                  <c:v>2.1416884720328079E-3</c:v>
                </c:pt>
                <c:pt idx="218">
                  <c:v>1.9217979693520466E-3</c:v>
                </c:pt>
                <c:pt idx="219">
                  <c:v>1.7225689390537133E-3</c:v>
                </c:pt>
                <c:pt idx="220">
                  <c:v>1.5422789962911381E-3</c:v>
                </c:pt>
                <c:pt idx="221">
                  <c:v>1.3793253786030342E-3</c:v>
                </c:pt>
                <c:pt idx="222">
                  <c:v>1.2322191684730449E-3</c:v>
                </c:pt>
                <c:pt idx="223">
                  <c:v>1.0995795251764018E-3</c:v>
                </c:pt>
                <c:pt idx="224">
                  <c:v>9.8012796127539448E-4</c:v>
                </c:pt>
                <c:pt idx="225">
                  <c:v>8.7268269504578032E-4</c:v>
                </c:pt>
                <c:pt idx="226">
                  <c:v>7.7615310620892752E-4</c:v>
                </c:pt>
                <c:pt idx="227">
                  <c:v>6.8953431862785305E-4</c:v>
                </c:pt>
                <c:pt idx="228">
                  <c:v>6.1190193011378762E-4</c:v>
                </c:pt>
                <c:pt idx="229">
                  <c:v>5.4240690619421217E-4</c:v>
                </c:pt>
                <c:pt idx="230">
                  <c:v>4.8027065162083306E-4</c:v>
                </c:pt>
                <c:pt idx="231">
                  <c:v>4.2478027055076314E-4</c:v>
                </c:pt>
                <c:pt idx="232">
                  <c:v>3.7528402371764068E-4</c:v>
                </c:pt>
                <c:pt idx="233">
                  <c:v>3.3118698852030204E-4</c:v>
                </c:pt>
                <c:pt idx="234">
                  <c:v>2.9194692579146884E-4</c:v>
                </c:pt>
                <c:pt idx="235">
                  <c:v>2.5707035506231432E-4</c:v>
                </c:pt>
                <c:pt idx="236">
                  <c:v>2.2610883840369154E-4</c:v>
                </c:pt>
                <c:pt idx="237">
                  <c:v>1.986554713927789E-4</c:v>
                </c:pt>
                <c:pt idx="238">
                  <c:v>1.7434157841536902E-4</c:v>
                </c:pt>
                <c:pt idx="239">
                  <c:v>1.5283360835854001E-4</c:v>
                </c:pt>
                <c:pt idx="240">
                  <c:v>1.3383022576488989E-4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8D-4662-B5FC-8822F7B7C0C0}"/>
            </c:ext>
          </c:extLst>
        </c:ser>
        <c:ser>
          <c:idx val="1"/>
          <c:order val="1"/>
          <c:tx>
            <c:strRef>
              <c:f>Chart!$D$1</c:f>
              <c:strCache>
                <c:ptCount val="1"/>
                <c:pt idx="0">
                  <c:v>PopBelow</c:v>
                </c:pt>
              </c:strCache>
            </c:strRef>
          </c:tx>
          <c:spPr>
            <a:ln w="50800">
              <a:solidFill>
                <a:schemeClr val="accent4"/>
              </a:solidFill>
            </a:ln>
          </c:spPr>
          <c:marker>
            <c:symbol val="none"/>
          </c:marker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Chart!$D$2:$D$122</c:f>
                <c:numCache>
                  <c:formatCode>General</c:formatCode>
                  <c:ptCount val="121"/>
                  <c:pt idx="0">
                    <c:v>1.3383022576488537E-4</c:v>
                  </c:pt>
                  <c:pt idx="1">
                    <c:v>1.5283360835853486E-4</c:v>
                  </c:pt>
                  <c:pt idx="2">
                    <c:v>1.7434157841536314E-4</c:v>
                  </c:pt>
                  <c:pt idx="3">
                    <c:v>1.9865547139277237E-4</c:v>
                  </c:pt>
                  <c:pt idx="4">
                    <c:v>2.261088384036843E-4</c:v>
                  </c:pt>
                  <c:pt idx="5">
                    <c:v>2.5707035506230614E-4</c:v>
                  </c:pt>
                  <c:pt idx="6">
                    <c:v>2.9194692579145951E-4</c:v>
                  </c:pt>
                  <c:pt idx="7">
                    <c:v>3.3118698852029142E-4</c:v>
                  </c:pt>
                  <c:pt idx="8">
                    <c:v>3.7528402371762902E-4</c:v>
                  </c:pt>
                  <c:pt idx="9">
                    <c:v>4.2478027055074997E-4</c:v>
                  </c:pt>
                  <c:pt idx="10">
                    <c:v>4.8027065162081816E-4</c:v>
                  </c:pt>
                  <c:pt idx="11">
                    <c:v>5.4240690619419525E-4</c:v>
                  </c:pt>
                  <c:pt idx="12">
                    <c:v>6.1190193011376919E-4</c:v>
                  </c:pt>
                  <c:pt idx="13">
                    <c:v>6.8953431862783213E-4</c:v>
                  </c:pt>
                  <c:pt idx="14">
                    <c:v>7.76153106208904E-4</c:v>
                  </c:pt>
                  <c:pt idx="15">
                    <c:v>8.7268269504575473E-4</c:v>
                  </c:pt>
                  <c:pt idx="16">
                    <c:v>9.8012796127536586E-4</c:v>
                  </c:pt>
                  <c:pt idx="17">
                    <c:v>1.0995795251763705E-3</c:v>
                  </c:pt>
                  <c:pt idx="18">
                    <c:v>1.23221916847301E-3</c:v>
                  </c:pt>
                  <c:pt idx="19">
                    <c:v>1.3793253786029949E-3</c:v>
                  </c:pt>
                  <c:pt idx="20">
                    <c:v>1.5422789962910943E-3</c:v>
                  </c:pt>
                  <c:pt idx="21">
                    <c:v>1.7225689390536658E-3</c:v>
                  </c:pt>
                  <c:pt idx="22">
                    <c:v>1.9217979693519919E-3</c:v>
                  </c:pt>
                  <c:pt idx="23">
                    <c:v>2.1416884720327489E-3</c:v>
                  </c:pt>
                  <c:pt idx="24">
                    <c:v>2.3840882014648213E-3</c:v>
                  </c:pt>
                  <c:pt idx="25">
                    <c:v>2.6509759544300795E-3</c:v>
                  </c:pt>
                  <c:pt idx="26">
                    <c:v>2.9444671203833306E-3</c:v>
                  </c:pt>
                  <c:pt idx="27">
                    <c:v>3.2668190561998892E-3</c:v>
                  </c:pt>
                  <c:pt idx="28">
                    <c:v>3.6204362280192518E-3</c:v>
                  </c:pt>
                  <c:pt idx="29">
                    <c:v>4.0078750583163025E-3</c:v>
                  </c:pt>
                  <c:pt idx="30">
                    <c:v>4.4318484119379598E-3</c:v>
                  </c:pt>
                  <c:pt idx="31">
                    <c:v>4.8952296505888797E-3</c:v>
                  </c:pt>
                  <c:pt idx="32">
                    <c:v>5.4010561811943178E-3</c:v>
                  </c:pt>
                  <c:pt idx="33">
                    <c:v>5.9525324197757853E-3</c:v>
                  </c:pt>
                  <c:pt idx="34">
                    <c:v>6.5530320890134471E-3</c:v>
                  </c:pt>
                  <c:pt idx="35">
                    <c:v>7.2060997646091404E-3</c:v>
                  </c:pt>
                  <c:pt idx="36">
                    <c:v>7.9154515829798697E-3</c:v>
                  </c:pt>
                  <c:pt idx="37">
                    <c:v>8.6849750207787981E-3</c:v>
                  </c:pt>
                  <c:pt idx="38">
                    <c:v>9.5187276553370722E-3</c:v>
                  </c:pt>
                  <c:pt idx="39">
                    <c:v>1.0420934814422467E-2</c:v>
                  </c:pt>
                  <c:pt idx="40">
                    <c:v>1.1395986023797296E-2</c:v>
                  </c:pt>
                  <c:pt idx="41">
                    <c:v>1.2448430162004046E-2</c:v>
                  </c:pt>
                  <c:pt idx="42">
                    <c:v>1.3582969233685445E-2</c:v>
                  </c:pt>
                  <c:pt idx="43">
                    <c:v>1.4804450675626102E-2</c:v>
                  </c:pt>
                  <c:pt idx="44">
                    <c:v>1.6117858113648773E-2</c:v>
                  </c:pt>
                  <c:pt idx="45">
                    <c:v>1.7528300493568304E-2</c:v>
                  </c:pt>
                  <c:pt idx="46">
                    <c:v>1.9040999515650015E-2</c:v>
                  </c:pt>
                  <c:pt idx="47">
                    <c:v>2.0661275309477936E-2</c:v>
                  </c:pt>
                  <c:pt idx="48">
                    <c:v>2.2394530294842594E-2</c:v>
                  </c:pt>
                  <c:pt idx="49">
                    <c:v>2.4246231184227029E-2</c:v>
                  </c:pt>
                  <c:pt idx="50">
                    <c:v>2.6221889093709132E-2</c:v>
                  </c:pt>
                  <c:pt idx="51">
                    <c:v>2.8327037741600784E-2</c:v>
                  </c:pt>
                  <c:pt idx="52">
                    <c:v>3.0567209727885052E-2</c:v>
                  </c:pt>
                  <c:pt idx="53">
                    <c:v>3.2947910902453817E-2</c:v>
                  </c:pt>
                  <c:pt idx="54">
                    <c:v>3.5474592846230939E-2</c:v>
                  </c:pt>
                  <c:pt idx="55">
                    <c:v>3.8152623506417419E-2</c:v>
                  </c:pt>
                  <c:pt idx="56">
                    <c:v>4.0987256045221611E-2</c:v>
                  </c:pt>
                  <c:pt idx="57">
                    <c:v>4.3983595980426567E-2</c:v>
                  </c:pt>
                  <c:pt idx="58">
                    <c:v>4.7146566715870919E-2</c:v>
                  </c:pt>
                  <c:pt idx="59">
                    <c:v>5.0480873580226987E-2</c:v>
                  </c:pt>
                  <c:pt idx="60">
                    <c:v>5.3990966513187286E-2</c:v>
                  </c:pt>
                  <c:pt idx="61">
                    <c:v>5.7681001559132014E-2</c:v>
                  </c:pt>
                  <c:pt idx="62">
                    <c:v>6.1554801349346454E-2</c:v>
                  </c:pt>
                  <c:pt idx="63">
                    <c:v>6.5615814774675749E-2</c:v>
                  </c:pt>
                  <c:pt idx="64">
                    <c:v>6.9867076070914302E-2</c:v>
                  </c:pt>
                  <c:pt idx="65">
                    <c:v>7.4311163558992199E-2</c:v>
                  </c:pt>
                  <c:pt idx="66">
                    <c:v>7.8950158300893247E-2</c:v>
                  </c:pt>
                  <c:pt idx="67">
                    <c:v>8.3785602949963789E-2</c:v>
                  </c:pt>
                  <c:pt idx="68">
                    <c:v>8.8818461090590911E-2</c:v>
                  </c:pt>
                  <c:pt idx="69">
                    <c:v>9.4049077376885934E-2</c:v>
                  </c:pt>
                  <c:pt idx="70">
                    <c:v>9.947713879274768E-2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</c:numCache>
              </c:numRef>
            </c:minus>
            <c:spPr>
              <a:ln w="38100">
                <a:solidFill>
                  <a:schemeClr val="accent4"/>
                </a:solidFill>
              </a:ln>
              <a:effectLst/>
            </c:spPr>
          </c:errBars>
          <c:xVal>
            <c:numRef>
              <c:f>Chart!$B$2:$B$267</c:f>
              <c:numCache>
                <c:formatCode>General</c:formatCode>
                <c:ptCount val="266"/>
                <c:pt idx="0">
                  <c:v>-4</c:v>
                </c:pt>
                <c:pt idx="1">
                  <c:v>-3.9666666666666668</c:v>
                </c:pt>
                <c:pt idx="2">
                  <c:v>-3.9333333333333336</c:v>
                </c:pt>
                <c:pt idx="3">
                  <c:v>-3.9000000000000004</c:v>
                </c:pt>
                <c:pt idx="4">
                  <c:v>-3.8666666666666671</c:v>
                </c:pt>
                <c:pt idx="5">
                  <c:v>-3.8333333333333339</c:v>
                </c:pt>
                <c:pt idx="6">
                  <c:v>-3.8000000000000007</c:v>
                </c:pt>
                <c:pt idx="7">
                  <c:v>-3.7666666666666675</c:v>
                </c:pt>
                <c:pt idx="8">
                  <c:v>-3.7333333333333343</c:v>
                </c:pt>
                <c:pt idx="9">
                  <c:v>-3.7000000000000011</c:v>
                </c:pt>
                <c:pt idx="10">
                  <c:v>-3.6666666666666679</c:v>
                </c:pt>
                <c:pt idx="11">
                  <c:v>-3.6333333333333346</c:v>
                </c:pt>
                <c:pt idx="12">
                  <c:v>-3.6000000000000014</c:v>
                </c:pt>
                <c:pt idx="13">
                  <c:v>-3.5666666666666682</c:v>
                </c:pt>
                <c:pt idx="14">
                  <c:v>-3.533333333333335</c:v>
                </c:pt>
                <c:pt idx="15">
                  <c:v>-3.5000000000000018</c:v>
                </c:pt>
                <c:pt idx="16">
                  <c:v>-3.4666666666666686</c:v>
                </c:pt>
                <c:pt idx="17">
                  <c:v>-3.4333333333333353</c:v>
                </c:pt>
                <c:pt idx="18">
                  <c:v>-3.4000000000000021</c:v>
                </c:pt>
                <c:pt idx="19">
                  <c:v>-3.3666666666666689</c:v>
                </c:pt>
                <c:pt idx="20">
                  <c:v>-3.3333333333333357</c:v>
                </c:pt>
                <c:pt idx="21">
                  <c:v>-3.3000000000000025</c:v>
                </c:pt>
                <c:pt idx="22">
                  <c:v>-3.2666666666666693</c:v>
                </c:pt>
                <c:pt idx="23">
                  <c:v>-3.2333333333333361</c:v>
                </c:pt>
                <c:pt idx="24">
                  <c:v>-3.2000000000000028</c:v>
                </c:pt>
                <c:pt idx="25">
                  <c:v>-3.1666666666666696</c:v>
                </c:pt>
                <c:pt idx="26">
                  <c:v>-3.1333333333333364</c:v>
                </c:pt>
                <c:pt idx="27">
                  <c:v>-3.1000000000000032</c:v>
                </c:pt>
                <c:pt idx="28">
                  <c:v>-3.06666666666667</c:v>
                </c:pt>
                <c:pt idx="29">
                  <c:v>-3.0333333333333368</c:v>
                </c:pt>
                <c:pt idx="30">
                  <c:v>-3.0000000000000036</c:v>
                </c:pt>
                <c:pt idx="31">
                  <c:v>-2.9666666666666703</c:v>
                </c:pt>
                <c:pt idx="32">
                  <c:v>-2.9333333333333371</c:v>
                </c:pt>
                <c:pt idx="33">
                  <c:v>-2.9000000000000039</c:v>
                </c:pt>
                <c:pt idx="34">
                  <c:v>-2.8666666666666707</c:v>
                </c:pt>
                <c:pt idx="35">
                  <c:v>-2.8333333333333375</c:v>
                </c:pt>
                <c:pt idx="36">
                  <c:v>-2.8000000000000043</c:v>
                </c:pt>
                <c:pt idx="37">
                  <c:v>-2.766666666666671</c:v>
                </c:pt>
                <c:pt idx="38">
                  <c:v>-2.7333333333333378</c:v>
                </c:pt>
                <c:pt idx="39">
                  <c:v>-2.7000000000000046</c:v>
                </c:pt>
                <c:pt idx="40">
                  <c:v>-2.6666666666666714</c:v>
                </c:pt>
                <c:pt idx="41">
                  <c:v>-2.6333333333333382</c:v>
                </c:pt>
                <c:pt idx="42">
                  <c:v>-2.600000000000005</c:v>
                </c:pt>
                <c:pt idx="43">
                  <c:v>-2.5666666666666718</c:v>
                </c:pt>
                <c:pt idx="44">
                  <c:v>-2.5333333333333385</c:v>
                </c:pt>
                <c:pt idx="45">
                  <c:v>-2.5000000000000053</c:v>
                </c:pt>
                <c:pt idx="46">
                  <c:v>-2.4666666666666721</c:v>
                </c:pt>
                <c:pt idx="47">
                  <c:v>-2.4333333333333389</c:v>
                </c:pt>
                <c:pt idx="48">
                  <c:v>-2.4000000000000057</c:v>
                </c:pt>
                <c:pt idx="49">
                  <c:v>-2.3666666666666725</c:v>
                </c:pt>
                <c:pt idx="50">
                  <c:v>-2.3333333333333393</c:v>
                </c:pt>
                <c:pt idx="51">
                  <c:v>-2.300000000000006</c:v>
                </c:pt>
                <c:pt idx="52">
                  <c:v>-2.2666666666666728</c:v>
                </c:pt>
                <c:pt idx="53">
                  <c:v>-2.2333333333333396</c:v>
                </c:pt>
                <c:pt idx="54">
                  <c:v>-2.2000000000000064</c:v>
                </c:pt>
                <c:pt idx="55">
                  <c:v>-2.1666666666666732</c:v>
                </c:pt>
                <c:pt idx="56">
                  <c:v>-2.13333333333334</c:v>
                </c:pt>
                <c:pt idx="57">
                  <c:v>-2.1000000000000068</c:v>
                </c:pt>
                <c:pt idx="58">
                  <c:v>-2.0666666666666735</c:v>
                </c:pt>
                <c:pt idx="59">
                  <c:v>-2.0333333333333403</c:v>
                </c:pt>
                <c:pt idx="60">
                  <c:v>-2.0000000000000071</c:v>
                </c:pt>
                <c:pt idx="61">
                  <c:v>-1.9666666666666737</c:v>
                </c:pt>
                <c:pt idx="62">
                  <c:v>-1.9333333333333402</c:v>
                </c:pt>
                <c:pt idx="63">
                  <c:v>-1.9000000000000068</c:v>
                </c:pt>
                <c:pt idx="64">
                  <c:v>-1.8666666666666734</c:v>
                </c:pt>
                <c:pt idx="65">
                  <c:v>-1.8333333333333399</c:v>
                </c:pt>
                <c:pt idx="66">
                  <c:v>-1.8000000000000065</c:v>
                </c:pt>
                <c:pt idx="67">
                  <c:v>-1.766666666666673</c:v>
                </c:pt>
                <c:pt idx="68">
                  <c:v>-1.7333333333333396</c:v>
                </c:pt>
                <c:pt idx="69">
                  <c:v>-1.7000000000000062</c:v>
                </c:pt>
                <c:pt idx="70">
                  <c:v>-1.6666666666666727</c:v>
                </c:pt>
                <c:pt idx="71">
                  <c:v>-1.6333333333333393</c:v>
                </c:pt>
                <c:pt idx="72">
                  <c:v>-1.6000000000000059</c:v>
                </c:pt>
                <c:pt idx="73">
                  <c:v>-1.5666666666666724</c:v>
                </c:pt>
                <c:pt idx="74">
                  <c:v>-1.533333333333339</c:v>
                </c:pt>
                <c:pt idx="75">
                  <c:v>-1.5000000000000056</c:v>
                </c:pt>
                <c:pt idx="76">
                  <c:v>-1.4666666666666721</c:v>
                </c:pt>
                <c:pt idx="77">
                  <c:v>-1.4333333333333387</c:v>
                </c:pt>
                <c:pt idx="78">
                  <c:v>-1.4000000000000052</c:v>
                </c:pt>
                <c:pt idx="79">
                  <c:v>-1.3666666666666718</c:v>
                </c:pt>
                <c:pt idx="80">
                  <c:v>-1.3333333333333384</c:v>
                </c:pt>
                <c:pt idx="81">
                  <c:v>-1.3000000000000049</c:v>
                </c:pt>
                <c:pt idx="82">
                  <c:v>-1.2666666666666715</c:v>
                </c:pt>
                <c:pt idx="83">
                  <c:v>-1.2333333333333381</c:v>
                </c:pt>
                <c:pt idx="84">
                  <c:v>-1.2000000000000046</c:v>
                </c:pt>
                <c:pt idx="85">
                  <c:v>-1.1666666666666712</c:v>
                </c:pt>
                <c:pt idx="86">
                  <c:v>-1.1333333333333377</c:v>
                </c:pt>
                <c:pt idx="87">
                  <c:v>-1.1000000000000043</c:v>
                </c:pt>
                <c:pt idx="88">
                  <c:v>-1.0666666666666709</c:v>
                </c:pt>
                <c:pt idx="89">
                  <c:v>-1.0333333333333374</c:v>
                </c:pt>
                <c:pt idx="90">
                  <c:v>-1.000000000000004</c:v>
                </c:pt>
                <c:pt idx="91">
                  <c:v>-0.96666666666667067</c:v>
                </c:pt>
                <c:pt idx="92">
                  <c:v>-0.93333333333333734</c:v>
                </c:pt>
                <c:pt idx="93">
                  <c:v>-0.90000000000000402</c:v>
                </c:pt>
                <c:pt idx="94">
                  <c:v>-0.86666666666667069</c:v>
                </c:pt>
                <c:pt idx="95">
                  <c:v>-0.83333333333333737</c:v>
                </c:pt>
                <c:pt idx="96">
                  <c:v>-0.80000000000000404</c:v>
                </c:pt>
                <c:pt idx="97">
                  <c:v>-0.76666666666667072</c:v>
                </c:pt>
                <c:pt idx="98">
                  <c:v>-0.73333333333333739</c:v>
                </c:pt>
                <c:pt idx="99">
                  <c:v>-0.70000000000000406</c:v>
                </c:pt>
                <c:pt idx="100">
                  <c:v>-0.66666666666667074</c:v>
                </c:pt>
                <c:pt idx="101">
                  <c:v>-0.63333333333333741</c:v>
                </c:pt>
                <c:pt idx="102">
                  <c:v>-0.60000000000000409</c:v>
                </c:pt>
                <c:pt idx="103">
                  <c:v>-0.56666666666667076</c:v>
                </c:pt>
                <c:pt idx="104">
                  <c:v>-0.53333333333333743</c:v>
                </c:pt>
                <c:pt idx="105">
                  <c:v>-0.50000000000000411</c:v>
                </c:pt>
                <c:pt idx="106">
                  <c:v>-0.46666666666667078</c:v>
                </c:pt>
                <c:pt idx="107">
                  <c:v>-0.43333333333333746</c:v>
                </c:pt>
                <c:pt idx="108">
                  <c:v>-0.40000000000000413</c:v>
                </c:pt>
                <c:pt idx="109">
                  <c:v>-0.3666666666666708</c:v>
                </c:pt>
                <c:pt idx="110">
                  <c:v>-0.33333333333333748</c:v>
                </c:pt>
                <c:pt idx="111">
                  <c:v>-0.30000000000000415</c:v>
                </c:pt>
                <c:pt idx="112">
                  <c:v>-0.26666666666667083</c:v>
                </c:pt>
                <c:pt idx="113">
                  <c:v>-0.2333333333333375</c:v>
                </c:pt>
                <c:pt idx="114">
                  <c:v>-0.20000000000000417</c:v>
                </c:pt>
                <c:pt idx="115">
                  <c:v>-0.16666666666667085</c:v>
                </c:pt>
                <c:pt idx="116">
                  <c:v>-0.13333333333333752</c:v>
                </c:pt>
                <c:pt idx="117">
                  <c:v>-0.1000000000000042</c:v>
                </c:pt>
                <c:pt idx="118">
                  <c:v>-6.6666666666670871E-2</c:v>
                </c:pt>
                <c:pt idx="119">
                  <c:v>-3.3333333333337538E-2</c:v>
                </c:pt>
                <c:pt idx="120">
                  <c:v>-4.2049697057677804E-15</c:v>
                </c:pt>
                <c:pt idx="121">
                  <c:v>3.3333333333329128E-2</c:v>
                </c:pt>
                <c:pt idx="122">
                  <c:v>6.6666666666662461E-2</c:v>
                </c:pt>
                <c:pt idx="123">
                  <c:v>9.9999999999995787E-2</c:v>
                </c:pt>
                <c:pt idx="124">
                  <c:v>0.13333333333332911</c:v>
                </c:pt>
                <c:pt idx="125">
                  <c:v>0.16666666666666244</c:v>
                </c:pt>
                <c:pt idx="126">
                  <c:v>0.19999999999999576</c:v>
                </c:pt>
                <c:pt idx="127">
                  <c:v>0.23333333333332909</c:v>
                </c:pt>
                <c:pt idx="128">
                  <c:v>0.26666666666666244</c:v>
                </c:pt>
                <c:pt idx="129">
                  <c:v>0.29999999999999577</c:v>
                </c:pt>
                <c:pt idx="130">
                  <c:v>0.3333333333333291</c:v>
                </c:pt>
                <c:pt idx="131">
                  <c:v>0.36666666666666242</c:v>
                </c:pt>
                <c:pt idx="132">
                  <c:v>0.39999999999999575</c:v>
                </c:pt>
                <c:pt idx="133">
                  <c:v>0.43333333333332907</c:v>
                </c:pt>
                <c:pt idx="134">
                  <c:v>0.4666666666666624</c:v>
                </c:pt>
                <c:pt idx="135">
                  <c:v>0.49999999999999573</c:v>
                </c:pt>
                <c:pt idx="136">
                  <c:v>0.53333333333332911</c:v>
                </c:pt>
                <c:pt idx="137">
                  <c:v>0.56666666666666243</c:v>
                </c:pt>
                <c:pt idx="138">
                  <c:v>0.59999999999999576</c:v>
                </c:pt>
                <c:pt idx="139">
                  <c:v>0.63333333333332908</c:v>
                </c:pt>
                <c:pt idx="140">
                  <c:v>0.66666666666666241</c:v>
                </c:pt>
                <c:pt idx="141">
                  <c:v>0.69999999999999574</c:v>
                </c:pt>
                <c:pt idx="142">
                  <c:v>0.73333333333332906</c:v>
                </c:pt>
                <c:pt idx="143">
                  <c:v>0.76666666666666239</c:v>
                </c:pt>
                <c:pt idx="144">
                  <c:v>0.79999999999999571</c:v>
                </c:pt>
                <c:pt idx="145">
                  <c:v>0.83333333333332904</c:v>
                </c:pt>
                <c:pt idx="146">
                  <c:v>0.86666666666666237</c:v>
                </c:pt>
                <c:pt idx="147">
                  <c:v>0.89999999999999569</c:v>
                </c:pt>
                <c:pt idx="148">
                  <c:v>0.93333333333332902</c:v>
                </c:pt>
                <c:pt idx="149">
                  <c:v>0.96666666666666234</c:v>
                </c:pt>
                <c:pt idx="150">
                  <c:v>0.99999999999999567</c:v>
                </c:pt>
                <c:pt idx="151">
                  <c:v>1.033333333333329</c:v>
                </c:pt>
                <c:pt idx="152">
                  <c:v>1.0666666666666624</c:v>
                </c:pt>
                <c:pt idx="153">
                  <c:v>1.0999999999999959</c:v>
                </c:pt>
                <c:pt idx="154">
                  <c:v>1.1333333333333293</c:v>
                </c:pt>
                <c:pt idx="155">
                  <c:v>1.1666666666666627</c:v>
                </c:pt>
                <c:pt idx="156">
                  <c:v>1.1999999999999962</c:v>
                </c:pt>
                <c:pt idx="157">
                  <c:v>1.2333333333333296</c:v>
                </c:pt>
                <c:pt idx="158">
                  <c:v>1.2666666666666631</c:v>
                </c:pt>
                <c:pt idx="159">
                  <c:v>1.2999999999999965</c:v>
                </c:pt>
                <c:pt idx="160">
                  <c:v>1.3333333333333299</c:v>
                </c:pt>
                <c:pt idx="161">
                  <c:v>1.3666666666666634</c:v>
                </c:pt>
                <c:pt idx="162">
                  <c:v>1.3999999999999968</c:v>
                </c:pt>
                <c:pt idx="163">
                  <c:v>1.4333333333333302</c:v>
                </c:pt>
                <c:pt idx="164">
                  <c:v>1.4666666666666637</c:v>
                </c:pt>
                <c:pt idx="165">
                  <c:v>1.4999999999999971</c:v>
                </c:pt>
                <c:pt idx="166">
                  <c:v>1.5333333333333306</c:v>
                </c:pt>
                <c:pt idx="167">
                  <c:v>1.566666666666664</c:v>
                </c:pt>
                <c:pt idx="168">
                  <c:v>1.5999999999999974</c:v>
                </c:pt>
                <c:pt idx="169">
                  <c:v>1.6333333333333309</c:v>
                </c:pt>
                <c:pt idx="170">
                  <c:v>1.6666666666666643</c:v>
                </c:pt>
                <c:pt idx="171">
                  <c:v>1.6999999999999977</c:v>
                </c:pt>
                <c:pt idx="172">
                  <c:v>1.7333333333333312</c:v>
                </c:pt>
                <c:pt idx="173">
                  <c:v>1.7666666666666646</c:v>
                </c:pt>
                <c:pt idx="174">
                  <c:v>1.799999999999998</c:v>
                </c:pt>
                <c:pt idx="175">
                  <c:v>1.8333333333333315</c:v>
                </c:pt>
                <c:pt idx="176">
                  <c:v>1.8666666666666649</c:v>
                </c:pt>
                <c:pt idx="177">
                  <c:v>1.8999999999999984</c:v>
                </c:pt>
                <c:pt idx="178">
                  <c:v>1.9333333333333318</c:v>
                </c:pt>
                <c:pt idx="179">
                  <c:v>1.9666666666666652</c:v>
                </c:pt>
                <c:pt idx="180">
                  <c:v>1.9999999999999987</c:v>
                </c:pt>
                <c:pt idx="181">
                  <c:v>2.0333333333333319</c:v>
                </c:pt>
                <c:pt idx="182">
                  <c:v>2.0666666666666651</c:v>
                </c:pt>
                <c:pt idx="183">
                  <c:v>2.0999999999999983</c:v>
                </c:pt>
                <c:pt idx="184">
                  <c:v>2.1333333333333315</c:v>
                </c:pt>
                <c:pt idx="185">
                  <c:v>2.1666666666666647</c:v>
                </c:pt>
                <c:pt idx="186">
                  <c:v>2.199999999999998</c:v>
                </c:pt>
                <c:pt idx="187">
                  <c:v>2.2333333333333312</c:v>
                </c:pt>
                <c:pt idx="188">
                  <c:v>2.2666666666666644</c:v>
                </c:pt>
                <c:pt idx="189">
                  <c:v>2.2999999999999976</c:v>
                </c:pt>
                <c:pt idx="190">
                  <c:v>2.3333333333333308</c:v>
                </c:pt>
                <c:pt idx="191">
                  <c:v>2.366666666666664</c:v>
                </c:pt>
                <c:pt idx="192">
                  <c:v>2.3999999999999972</c:v>
                </c:pt>
                <c:pt idx="193">
                  <c:v>2.4333333333333305</c:v>
                </c:pt>
                <c:pt idx="194">
                  <c:v>2.4666666666666637</c:v>
                </c:pt>
                <c:pt idx="195">
                  <c:v>2.4999999999999969</c:v>
                </c:pt>
                <c:pt idx="196">
                  <c:v>2.5333333333333301</c:v>
                </c:pt>
                <c:pt idx="197">
                  <c:v>2.5666666666666633</c:v>
                </c:pt>
                <c:pt idx="198">
                  <c:v>2.5999999999999965</c:v>
                </c:pt>
                <c:pt idx="199">
                  <c:v>2.6333333333333298</c:v>
                </c:pt>
                <c:pt idx="200">
                  <c:v>2.666666666666663</c:v>
                </c:pt>
                <c:pt idx="201">
                  <c:v>2.6999999999999962</c:v>
                </c:pt>
                <c:pt idx="202">
                  <c:v>2.7333333333333294</c:v>
                </c:pt>
                <c:pt idx="203">
                  <c:v>2.7666666666666626</c:v>
                </c:pt>
                <c:pt idx="204">
                  <c:v>2.7999999999999958</c:v>
                </c:pt>
                <c:pt idx="205">
                  <c:v>2.833333333333329</c:v>
                </c:pt>
                <c:pt idx="206">
                  <c:v>2.8666666666666623</c:v>
                </c:pt>
                <c:pt idx="207">
                  <c:v>2.8999999999999955</c:v>
                </c:pt>
                <c:pt idx="208">
                  <c:v>2.9333333333333287</c:v>
                </c:pt>
                <c:pt idx="209">
                  <c:v>2.9666666666666619</c:v>
                </c:pt>
                <c:pt idx="210">
                  <c:v>2.9999999999999951</c:v>
                </c:pt>
                <c:pt idx="211">
                  <c:v>3.0333333333333283</c:v>
                </c:pt>
                <c:pt idx="212">
                  <c:v>3.0666666666666615</c:v>
                </c:pt>
                <c:pt idx="213">
                  <c:v>3.0999999999999948</c:v>
                </c:pt>
                <c:pt idx="214">
                  <c:v>3.133333333333328</c:v>
                </c:pt>
                <c:pt idx="215">
                  <c:v>3.1666666666666612</c:v>
                </c:pt>
                <c:pt idx="216">
                  <c:v>3.1999999999999944</c:v>
                </c:pt>
                <c:pt idx="217">
                  <c:v>3.2333333333333276</c:v>
                </c:pt>
                <c:pt idx="218">
                  <c:v>3.2666666666666608</c:v>
                </c:pt>
                <c:pt idx="219">
                  <c:v>3.299999999999994</c:v>
                </c:pt>
                <c:pt idx="220">
                  <c:v>3.3333333333333273</c:v>
                </c:pt>
                <c:pt idx="221">
                  <c:v>3.3666666666666605</c:v>
                </c:pt>
                <c:pt idx="222">
                  <c:v>3.3999999999999937</c:v>
                </c:pt>
                <c:pt idx="223">
                  <c:v>3.4333333333333269</c:v>
                </c:pt>
                <c:pt idx="224">
                  <c:v>3.4666666666666601</c:v>
                </c:pt>
                <c:pt idx="225">
                  <c:v>3.4999999999999933</c:v>
                </c:pt>
                <c:pt idx="226">
                  <c:v>3.5333333333333266</c:v>
                </c:pt>
                <c:pt idx="227">
                  <c:v>3.5666666666666598</c:v>
                </c:pt>
                <c:pt idx="228">
                  <c:v>3.599999999999993</c:v>
                </c:pt>
                <c:pt idx="229">
                  <c:v>3.6333333333333262</c:v>
                </c:pt>
                <c:pt idx="230">
                  <c:v>3.6666666666666594</c:v>
                </c:pt>
                <c:pt idx="231">
                  <c:v>3.6999999999999926</c:v>
                </c:pt>
                <c:pt idx="232">
                  <c:v>3.7333333333333258</c:v>
                </c:pt>
                <c:pt idx="233">
                  <c:v>3.7666666666666591</c:v>
                </c:pt>
                <c:pt idx="234">
                  <c:v>3.7999999999999923</c:v>
                </c:pt>
                <c:pt idx="235">
                  <c:v>3.8333333333333255</c:v>
                </c:pt>
                <c:pt idx="236">
                  <c:v>3.8666666666666587</c:v>
                </c:pt>
                <c:pt idx="237">
                  <c:v>3.8999999999999919</c:v>
                </c:pt>
                <c:pt idx="238">
                  <c:v>3.9333333333333251</c:v>
                </c:pt>
                <c:pt idx="239">
                  <c:v>3.9666666666666583</c:v>
                </c:pt>
                <c:pt idx="240">
                  <c:v>3.9999999999999916</c:v>
                </c:pt>
                <c:pt idx="241">
                  <c:v>-4</c:v>
                </c:pt>
                <c:pt idx="242">
                  <c:v>-3</c:v>
                </c:pt>
                <c:pt idx="243">
                  <c:v>-2</c:v>
                </c:pt>
                <c:pt idx="244">
                  <c:v>-1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-0.57652461146703804</c:v>
                </c:pt>
                <c:pt idx="251">
                  <c:v>0.20674950660718897</c:v>
                </c:pt>
                <c:pt idx="252">
                  <c:v>-0.57652461146703804</c:v>
                </c:pt>
                <c:pt idx="253">
                  <c:v>-1.6666666666666667</c:v>
                </c:pt>
                <c:pt idx="254">
                  <c:v>0.20674950660718897</c:v>
                </c:pt>
                <c:pt idx="255">
                  <c:v>-1.6666666666666667</c:v>
                </c:pt>
                <c:pt idx="256">
                  <c:v>0</c:v>
                </c:pt>
                <c:pt idx="257">
                  <c:v>-1.6666666666666667</c:v>
                </c:pt>
                <c:pt idx="258">
                  <c:v>-1.6666666666666667</c:v>
                </c:pt>
                <c:pt idx="259">
                  <c:v>-1.6666666666666667</c:v>
                </c:pt>
                <c:pt idx="260">
                  <c:v>-1.6666666666666667</c:v>
                </c:pt>
                <c:pt idx="261">
                  <c:v>-1.6666666666666667</c:v>
                </c:pt>
                <c:pt idx="262">
                  <c:v>-1.6666666666666667</c:v>
                </c:pt>
                <c:pt idx="263">
                  <c:v>-1.6666666666666667</c:v>
                </c:pt>
                <c:pt idx="264">
                  <c:v>-1.6666666666666667</c:v>
                </c:pt>
                <c:pt idx="265">
                  <c:v>-1.6666666666666667</c:v>
                </c:pt>
              </c:numCache>
            </c:numRef>
          </c:xVal>
          <c:yVal>
            <c:numRef>
              <c:f>Chart!$D$2:$D$267</c:f>
              <c:numCache>
                <c:formatCode>General</c:formatCode>
                <c:ptCount val="266"/>
                <c:pt idx="0">
                  <c:v>1.3383022576488537E-4</c:v>
                </c:pt>
                <c:pt idx="1">
                  <c:v>1.5283360835853486E-4</c:v>
                </c:pt>
                <c:pt idx="2">
                  <c:v>1.7434157841536314E-4</c:v>
                </c:pt>
                <c:pt idx="3">
                  <c:v>1.9865547139277237E-4</c:v>
                </c:pt>
                <c:pt idx="4">
                  <c:v>2.261088384036843E-4</c:v>
                </c:pt>
                <c:pt idx="5">
                  <c:v>2.5707035506230614E-4</c:v>
                </c:pt>
                <c:pt idx="6">
                  <c:v>2.9194692579145951E-4</c:v>
                </c:pt>
                <c:pt idx="7">
                  <c:v>3.3118698852029142E-4</c:v>
                </c:pt>
                <c:pt idx="8">
                  <c:v>3.7528402371762902E-4</c:v>
                </c:pt>
                <c:pt idx="9">
                  <c:v>4.2478027055074997E-4</c:v>
                </c:pt>
                <c:pt idx="10">
                  <c:v>4.8027065162081816E-4</c:v>
                </c:pt>
                <c:pt idx="11">
                  <c:v>5.4240690619419525E-4</c:v>
                </c:pt>
                <c:pt idx="12">
                  <c:v>6.1190193011376919E-4</c:v>
                </c:pt>
                <c:pt idx="13">
                  <c:v>6.8953431862783213E-4</c:v>
                </c:pt>
                <c:pt idx="14">
                  <c:v>7.76153106208904E-4</c:v>
                </c:pt>
                <c:pt idx="15">
                  <c:v>8.7268269504575473E-4</c:v>
                </c:pt>
                <c:pt idx="16">
                  <c:v>9.8012796127536586E-4</c:v>
                </c:pt>
                <c:pt idx="17">
                  <c:v>1.0995795251763705E-3</c:v>
                </c:pt>
                <c:pt idx="18">
                  <c:v>1.23221916847301E-3</c:v>
                </c:pt>
                <c:pt idx="19">
                  <c:v>1.3793253786029949E-3</c:v>
                </c:pt>
                <c:pt idx="20">
                  <c:v>1.5422789962910943E-3</c:v>
                </c:pt>
                <c:pt idx="21">
                  <c:v>1.7225689390536658E-3</c:v>
                </c:pt>
                <c:pt idx="22">
                  <c:v>1.9217979693519919E-3</c:v>
                </c:pt>
                <c:pt idx="23">
                  <c:v>2.1416884720327489E-3</c:v>
                </c:pt>
                <c:pt idx="24">
                  <c:v>2.3840882014648213E-3</c:v>
                </c:pt>
                <c:pt idx="25">
                  <c:v>2.6509759544300795E-3</c:v>
                </c:pt>
                <c:pt idx="26">
                  <c:v>2.9444671203833306E-3</c:v>
                </c:pt>
                <c:pt idx="27">
                  <c:v>3.2668190561998892E-3</c:v>
                </c:pt>
                <c:pt idx="28">
                  <c:v>3.6204362280192518E-3</c:v>
                </c:pt>
                <c:pt idx="29">
                  <c:v>4.0078750583163025E-3</c:v>
                </c:pt>
                <c:pt idx="30">
                  <c:v>4.4318484119379598E-3</c:v>
                </c:pt>
                <c:pt idx="31">
                  <c:v>4.8952296505888797E-3</c:v>
                </c:pt>
                <c:pt idx="32">
                  <c:v>5.4010561811943178E-3</c:v>
                </c:pt>
                <c:pt idx="33">
                  <c:v>5.9525324197757853E-3</c:v>
                </c:pt>
                <c:pt idx="34">
                  <c:v>6.5530320890134471E-3</c:v>
                </c:pt>
                <c:pt idx="35">
                  <c:v>7.2060997646091404E-3</c:v>
                </c:pt>
                <c:pt idx="36">
                  <c:v>7.9154515829798697E-3</c:v>
                </c:pt>
                <c:pt idx="37">
                  <c:v>8.6849750207787981E-3</c:v>
                </c:pt>
                <c:pt idx="38">
                  <c:v>9.5187276553370722E-3</c:v>
                </c:pt>
                <c:pt idx="39">
                  <c:v>1.0420934814422467E-2</c:v>
                </c:pt>
                <c:pt idx="40">
                  <c:v>1.1395986023797296E-2</c:v>
                </c:pt>
                <c:pt idx="41">
                  <c:v>1.2448430162004046E-2</c:v>
                </c:pt>
                <c:pt idx="42">
                  <c:v>1.3582969233685445E-2</c:v>
                </c:pt>
                <c:pt idx="43">
                  <c:v>1.4804450675626102E-2</c:v>
                </c:pt>
                <c:pt idx="44">
                  <c:v>1.6117858113648773E-2</c:v>
                </c:pt>
                <c:pt idx="45">
                  <c:v>1.7528300493568304E-2</c:v>
                </c:pt>
                <c:pt idx="46">
                  <c:v>1.9040999515650015E-2</c:v>
                </c:pt>
                <c:pt idx="47">
                  <c:v>2.0661275309477936E-2</c:v>
                </c:pt>
                <c:pt idx="48">
                  <c:v>2.2394530294842594E-2</c:v>
                </c:pt>
                <c:pt idx="49">
                  <c:v>2.4246231184227029E-2</c:v>
                </c:pt>
                <c:pt idx="50">
                  <c:v>2.6221889093709132E-2</c:v>
                </c:pt>
                <c:pt idx="51">
                  <c:v>2.8327037741600784E-2</c:v>
                </c:pt>
                <c:pt idx="52">
                  <c:v>3.0567209727885052E-2</c:v>
                </c:pt>
                <c:pt idx="53">
                  <c:v>3.2947910902453817E-2</c:v>
                </c:pt>
                <c:pt idx="54">
                  <c:v>3.5474592846230939E-2</c:v>
                </c:pt>
                <c:pt idx="55">
                  <c:v>3.8152623506417419E-2</c:v>
                </c:pt>
                <c:pt idx="56">
                  <c:v>4.0987256045221611E-2</c:v>
                </c:pt>
                <c:pt idx="57">
                  <c:v>4.3983595980426567E-2</c:v>
                </c:pt>
                <c:pt idx="58">
                  <c:v>4.7146566715870919E-2</c:v>
                </c:pt>
                <c:pt idx="59">
                  <c:v>5.0480873580226987E-2</c:v>
                </c:pt>
                <c:pt idx="60">
                  <c:v>5.3990966513187286E-2</c:v>
                </c:pt>
                <c:pt idx="61">
                  <c:v>5.7681001559132014E-2</c:v>
                </c:pt>
                <c:pt idx="62">
                  <c:v>6.1554801349346454E-2</c:v>
                </c:pt>
                <c:pt idx="63">
                  <c:v>6.5615814774675749E-2</c:v>
                </c:pt>
                <c:pt idx="64">
                  <c:v>6.9867076070914302E-2</c:v>
                </c:pt>
                <c:pt idx="65">
                  <c:v>7.4311163558992199E-2</c:v>
                </c:pt>
                <c:pt idx="66">
                  <c:v>7.8950158300893247E-2</c:v>
                </c:pt>
                <c:pt idx="67">
                  <c:v>8.3785602949963789E-2</c:v>
                </c:pt>
                <c:pt idx="68">
                  <c:v>8.8818461090590911E-2</c:v>
                </c:pt>
                <c:pt idx="69">
                  <c:v>9.4049077376885934E-2</c:v>
                </c:pt>
                <c:pt idx="70">
                  <c:v>9.947713879274768E-2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8D-4662-B5FC-8822F7B7C0C0}"/>
            </c:ext>
          </c:extLst>
        </c:ser>
        <c:ser>
          <c:idx val="2"/>
          <c:order val="2"/>
          <c:tx>
            <c:strRef>
              <c:f>Chart!$E$1</c:f>
              <c:strCache>
                <c:ptCount val="1"/>
                <c:pt idx="0">
                  <c:v>Full (&lt;0.07)</c:v>
                </c:pt>
              </c:strCache>
            </c:strRef>
          </c:tx>
          <c:spPr>
            <a:ln>
              <a:solidFill>
                <a:schemeClr val="accent1"/>
              </a:solidFill>
            </a:ln>
            <a:effectLst>
              <a:outerShdw blurRad="50800" dist="127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Chart!$B$2:$B$267</c:f>
              <c:numCache>
                <c:formatCode>General</c:formatCode>
                <c:ptCount val="266"/>
                <c:pt idx="0">
                  <c:v>-4</c:v>
                </c:pt>
                <c:pt idx="1">
                  <c:v>-3.9666666666666668</c:v>
                </c:pt>
                <c:pt idx="2">
                  <c:v>-3.9333333333333336</c:v>
                </c:pt>
                <c:pt idx="3">
                  <c:v>-3.9000000000000004</c:v>
                </c:pt>
                <c:pt idx="4">
                  <c:v>-3.8666666666666671</c:v>
                </c:pt>
                <c:pt idx="5">
                  <c:v>-3.8333333333333339</c:v>
                </c:pt>
                <c:pt idx="6">
                  <c:v>-3.8000000000000007</c:v>
                </c:pt>
                <c:pt idx="7">
                  <c:v>-3.7666666666666675</c:v>
                </c:pt>
                <c:pt idx="8">
                  <c:v>-3.7333333333333343</c:v>
                </c:pt>
                <c:pt idx="9">
                  <c:v>-3.7000000000000011</c:v>
                </c:pt>
                <c:pt idx="10">
                  <c:v>-3.6666666666666679</c:v>
                </c:pt>
                <c:pt idx="11">
                  <c:v>-3.6333333333333346</c:v>
                </c:pt>
                <c:pt idx="12">
                  <c:v>-3.6000000000000014</c:v>
                </c:pt>
                <c:pt idx="13">
                  <c:v>-3.5666666666666682</c:v>
                </c:pt>
                <c:pt idx="14">
                  <c:v>-3.533333333333335</c:v>
                </c:pt>
                <c:pt idx="15">
                  <c:v>-3.5000000000000018</c:v>
                </c:pt>
                <c:pt idx="16">
                  <c:v>-3.4666666666666686</c:v>
                </c:pt>
                <c:pt idx="17">
                  <c:v>-3.4333333333333353</c:v>
                </c:pt>
                <c:pt idx="18">
                  <c:v>-3.4000000000000021</c:v>
                </c:pt>
                <c:pt idx="19">
                  <c:v>-3.3666666666666689</c:v>
                </c:pt>
                <c:pt idx="20">
                  <c:v>-3.3333333333333357</c:v>
                </c:pt>
                <c:pt idx="21">
                  <c:v>-3.3000000000000025</c:v>
                </c:pt>
                <c:pt idx="22">
                  <c:v>-3.2666666666666693</c:v>
                </c:pt>
                <c:pt idx="23">
                  <c:v>-3.2333333333333361</c:v>
                </c:pt>
                <c:pt idx="24">
                  <c:v>-3.2000000000000028</c:v>
                </c:pt>
                <c:pt idx="25">
                  <c:v>-3.1666666666666696</c:v>
                </c:pt>
                <c:pt idx="26">
                  <c:v>-3.1333333333333364</c:v>
                </c:pt>
                <c:pt idx="27">
                  <c:v>-3.1000000000000032</c:v>
                </c:pt>
                <c:pt idx="28">
                  <c:v>-3.06666666666667</c:v>
                </c:pt>
                <c:pt idx="29">
                  <c:v>-3.0333333333333368</c:v>
                </c:pt>
                <c:pt idx="30">
                  <c:v>-3.0000000000000036</c:v>
                </c:pt>
                <c:pt idx="31">
                  <c:v>-2.9666666666666703</c:v>
                </c:pt>
                <c:pt idx="32">
                  <c:v>-2.9333333333333371</c:v>
                </c:pt>
                <c:pt idx="33">
                  <c:v>-2.9000000000000039</c:v>
                </c:pt>
                <c:pt idx="34">
                  <c:v>-2.8666666666666707</c:v>
                </c:pt>
                <c:pt idx="35">
                  <c:v>-2.8333333333333375</c:v>
                </c:pt>
                <c:pt idx="36">
                  <c:v>-2.8000000000000043</c:v>
                </c:pt>
                <c:pt idx="37">
                  <c:v>-2.766666666666671</c:v>
                </c:pt>
                <c:pt idx="38">
                  <c:v>-2.7333333333333378</c:v>
                </c:pt>
                <c:pt idx="39">
                  <c:v>-2.7000000000000046</c:v>
                </c:pt>
                <c:pt idx="40">
                  <c:v>-2.6666666666666714</c:v>
                </c:pt>
                <c:pt idx="41">
                  <c:v>-2.6333333333333382</c:v>
                </c:pt>
                <c:pt idx="42">
                  <c:v>-2.600000000000005</c:v>
                </c:pt>
                <c:pt idx="43">
                  <c:v>-2.5666666666666718</c:v>
                </c:pt>
                <c:pt idx="44">
                  <c:v>-2.5333333333333385</c:v>
                </c:pt>
                <c:pt idx="45">
                  <c:v>-2.5000000000000053</c:v>
                </c:pt>
                <c:pt idx="46">
                  <c:v>-2.4666666666666721</c:v>
                </c:pt>
                <c:pt idx="47">
                  <c:v>-2.4333333333333389</c:v>
                </c:pt>
                <c:pt idx="48">
                  <c:v>-2.4000000000000057</c:v>
                </c:pt>
                <c:pt idx="49">
                  <c:v>-2.3666666666666725</c:v>
                </c:pt>
                <c:pt idx="50">
                  <c:v>-2.3333333333333393</c:v>
                </c:pt>
                <c:pt idx="51">
                  <c:v>-2.300000000000006</c:v>
                </c:pt>
                <c:pt idx="52">
                  <c:v>-2.2666666666666728</c:v>
                </c:pt>
                <c:pt idx="53">
                  <c:v>-2.2333333333333396</c:v>
                </c:pt>
                <c:pt idx="54">
                  <c:v>-2.2000000000000064</c:v>
                </c:pt>
                <c:pt idx="55">
                  <c:v>-2.1666666666666732</c:v>
                </c:pt>
                <c:pt idx="56">
                  <c:v>-2.13333333333334</c:v>
                </c:pt>
                <c:pt idx="57">
                  <c:v>-2.1000000000000068</c:v>
                </c:pt>
                <c:pt idx="58">
                  <c:v>-2.0666666666666735</c:v>
                </c:pt>
                <c:pt idx="59">
                  <c:v>-2.0333333333333403</c:v>
                </c:pt>
                <c:pt idx="60">
                  <c:v>-2.0000000000000071</c:v>
                </c:pt>
                <c:pt idx="61">
                  <c:v>-1.9666666666666737</c:v>
                </c:pt>
                <c:pt idx="62">
                  <c:v>-1.9333333333333402</c:v>
                </c:pt>
                <c:pt idx="63">
                  <c:v>-1.9000000000000068</c:v>
                </c:pt>
                <c:pt idx="64">
                  <c:v>-1.8666666666666734</c:v>
                </c:pt>
                <c:pt idx="65">
                  <c:v>-1.8333333333333399</c:v>
                </c:pt>
                <c:pt idx="66">
                  <c:v>-1.8000000000000065</c:v>
                </c:pt>
                <c:pt idx="67">
                  <c:v>-1.766666666666673</c:v>
                </c:pt>
                <c:pt idx="68">
                  <c:v>-1.7333333333333396</c:v>
                </c:pt>
                <c:pt idx="69">
                  <c:v>-1.7000000000000062</c:v>
                </c:pt>
                <c:pt idx="70">
                  <c:v>-1.6666666666666727</c:v>
                </c:pt>
                <c:pt idx="71">
                  <c:v>-1.6333333333333393</c:v>
                </c:pt>
                <c:pt idx="72">
                  <c:v>-1.6000000000000059</c:v>
                </c:pt>
                <c:pt idx="73">
                  <c:v>-1.5666666666666724</c:v>
                </c:pt>
                <c:pt idx="74">
                  <c:v>-1.533333333333339</c:v>
                </c:pt>
                <c:pt idx="75">
                  <c:v>-1.5000000000000056</c:v>
                </c:pt>
                <c:pt idx="76">
                  <c:v>-1.4666666666666721</c:v>
                </c:pt>
                <c:pt idx="77">
                  <c:v>-1.4333333333333387</c:v>
                </c:pt>
                <c:pt idx="78">
                  <c:v>-1.4000000000000052</c:v>
                </c:pt>
                <c:pt idx="79">
                  <c:v>-1.3666666666666718</c:v>
                </c:pt>
                <c:pt idx="80">
                  <c:v>-1.3333333333333384</c:v>
                </c:pt>
                <c:pt idx="81">
                  <c:v>-1.3000000000000049</c:v>
                </c:pt>
                <c:pt idx="82">
                  <c:v>-1.2666666666666715</c:v>
                </c:pt>
                <c:pt idx="83">
                  <c:v>-1.2333333333333381</c:v>
                </c:pt>
                <c:pt idx="84">
                  <c:v>-1.2000000000000046</c:v>
                </c:pt>
                <c:pt idx="85">
                  <c:v>-1.1666666666666712</c:v>
                </c:pt>
                <c:pt idx="86">
                  <c:v>-1.1333333333333377</c:v>
                </c:pt>
                <c:pt idx="87">
                  <c:v>-1.1000000000000043</c:v>
                </c:pt>
                <c:pt idx="88">
                  <c:v>-1.0666666666666709</c:v>
                </c:pt>
                <c:pt idx="89">
                  <c:v>-1.0333333333333374</c:v>
                </c:pt>
                <c:pt idx="90">
                  <c:v>-1.000000000000004</c:v>
                </c:pt>
                <c:pt idx="91">
                  <c:v>-0.96666666666667067</c:v>
                </c:pt>
                <c:pt idx="92">
                  <c:v>-0.93333333333333734</c:v>
                </c:pt>
                <c:pt idx="93">
                  <c:v>-0.90000000000000402</c:v>
                </c:pt>
                <c:pt idx="94">
                  <c:v>-0.86666666666667069</c:v>
                </c:pt>
                <c:pt idx="95">
                  <c:v>-0.83333333333333737</c:v>
                </c:pt>
                <c:pt idx="96">
                  <c:v>-0.80000000000000404</c:v>
                </c:pt>
                <c:pt idx="97">
                  <c:v>-0.76666666666667072</c:v>
                </c:pt>
                <c:pt idx="98">
                  <c:v>-0.73333333333333739</c:v>
                </c:pt>
                <c:pt idx="99">
                  <c:v>-0.70000000000000406</c:v>
                </c:pt>
                <c:pt idx="100">
                  <c:v>-0.66666666666667074</c:v>
                </c:pt>
                <c:pt idx="101">
                  <c:v>-0.63333333333333741</c:v>
                </c:pt>
                <c:pt idx="102">
                  <c:v>-0.60000000000000409</c:v>
                </c:pt>
                <c:pt idx="103">
                  <c:v>-0.56666666666667076</c:v>
                </c:pt>
                <c:pt idx="104">
                  <c:v>-0.53333333333333743</c:v>
                </c:pt>
                <c:pt idx="105">
                  <c:v>-0.50000000000000411</c:v>
                </c:pt>
                <c:pt idx="106">
                  <c:v>-0.46666666666667078</c:v>
                </c:pt>
                <c:pt idx="107">
                  <c:v>-0.43333333333333746</c:v>
                </c:pt>
                <c:pt idx="108">
                  <c:v>-0.40000000000000413</c:v>
                </c:pt>
                <c:pt idx="109">
                  <c:v>-0.3666666666666708</c:v>
                </c:pt>
                <c:pt idx="110">
                  <c:v>-0.33333333333333748</c:v>
                </c:pt>
                <c:pt idx="111">
                  <c:v>-0.30000000000000415</c:v>
                </c:pt>
                <c:pt idx="112">
                  <c:v>-0.26666666666667083</c:v>
                </c:pt>
                <c:pt idx="113">
                  <c:v>-0.2333333333333375</c:v>
                </c:pt>
                <c:pt idx="114">
                  <c:v>-0.20000000000000417</c:v>
                </c:pt>
                <c:pt idx="115">
                  <c:v>-0.16666666666667085</c:v>
                </c:pt>
                <c:pt idx="116">
                  <c:v>-0.13333333333333752</c:v>
                </c:pt>
                <c:pt idx="117">
                  <c:v>-0.1000000000000042</c:v>
                </c:pt>
                <c:pt idx="118">
                  <c:v>-6.6666666666670871E-2</c:v>
                </c:pt>
                <c:pt idx="119">
                  <c:v>-3.3333333333337538E-2</c:v>
                </c:pt>
                <c:pt idx="120">
                  <c:v>-4.2049697057677804E-15</c:v>
                </c:pt>
                <c:pt idx="121">
                  <c:v>3.3333333333329128E-2</c:v>
                </c:pt>
                <c:pt idx="122">
                  <c:v>6.6666666666662461E-2</c:v>
                </c:pt>
                <c:pt idx="123">
                  <c:v>9.9999999999995787E-2</c:v>
                </c:pt>
                <c:pt idx="124">
                  <c:v>0.13333333333332911</c:v>
                </c:pt>
                <c:pt idx="125">
                  <c:v>0.16666666666666244</c:v>
                </c:pt>
                <c:pt idx="126">
                  <c:v>0.19999999999999576</c:v>
                </c:pt>
                <c:pt idx="127">
                  <c:v>0.23333333333332909</c:v>
                </c:pt>
                <c:pt idx="128">
                  <c:v>0.26666666666666244</c:v>
                </c:pt>
                <c:pt idx="129">
                  <c:v>0.29999999999999577</c:v>
                </c:pt>
                <c:pt idx="130">
                  <c:v>0.3333333333333291</c:v>
                </c:pt>
                <c:pt idx="131">
                  <c:v>0.36666666666666242</c:v>
                </c:pt>
                <c:pt idx="132">
                  <c:v>0.39999999999999575</c:v>
                </c:pt>
                <c:pt idx="133">
                  <c:v>0.43333333333332907</c:v>
                </c:pt>
                <c:pt idx="134">
                  <c:v>0.4666666666666624</c:v>
                </c:pt>
                <c:pt idx="135">
                  <c:v>0.49999999999999573</c:v>
                </c:pt>
                <c:pt idx="136">
                  <c:v>0.53333333333332911</c:v>
                </c:pt>
                <c:pt idx="137">
                  <c:v>0.56666666666666243</c:v>
                </c:pt>
                <c:pt idx="138">
                  <c:v>0.59999999999999576</c:v>
                </c:pt>
                <c:pt idx="139">
                  <c:v>0.63333333333332908</c:v>
                </c:pt>
                <c:pt idx="140">
                  <c:v>0.66666666666666241</c:v>
                </c:pt>
                <c:pt idx="141">
                  <c:v>0.69999999999999574</c:v>
                </c:pt>
                <c:pt idx="142">
                  <c:v>0.73333333333332906</c:v>
                </c:pt>
                <c:pt idx="143">
                  <c:v>0.76666666666666239</c:v>
                </c:pt>
                <c:pt idx="144">
                  <c:v>0.79999999999999571</c:v>
                </c:pt>
                <c:pt idx="145">
                  <c:v>0.83333333333332904</c:v>
                </c:pt>
                <c:pt idx="146">
                  <c:v>0.86666666666666237</c:v>
                </c:pt>
                <c:pt idx="147">
                  <c:v>0.89999999999999569</c:v>
                </c:pt>
                <c:pt idx="148">
                  <c:v>0.93333333333332902</c:v>
                </c:pt>
                <c:pt idx="149">
                  <c:v>0.96666666666666234</c:v>
                </c:pt>
                <c:pt idx="150">
                  <c:v>0.99999999999999567</c:v>
                </c:pt>
                <c:pt idx="151">
                  <c:v>1.033333333333329</c:v>
                </c:pt>
                <c:pt idx="152">
                  <c:v>1.0666666666666624</c:v>
                </c:pt>
                <c:pt idx="153">
                  <c:v>1.0999999999999959</c:v>
                </c:pt>
                <c:pt idx="154">
                  <c:v>1.1333333333333293</c:v>
                </c:pt>
                <c:pt idx="155">
                  <c:v>1.1666666666666627</c:v>
                </c:pt>
                <c:pt idx="156">
                  <c:v>1.1999999999999962</c:v>
                </c:pt>
                <c:pt idx="157">
                  <c:v>1.2333333333333296</c:v>
                </c:pt>
                <c:pt idx="158">
                  <c:v>1.2666666666666631</c:v>
                </c:pt>
                <c:pt idx="159">
                  <c:v>1.2999999999999965</c:v>
                </c:pt>
                <c:pt idx="160">
                  <c:v>1.3333333333333299</c:v>
                </c:pt>
                <c:pt idx="161">
                  <c:v>1.3666666666666634</c:v>
                </c:pt>
                <c:pt idx="162">
                  <c:v>1.3999999999999968</c:v>
                </c:pt>
                <c:pt idx="163">
                  <c:v>1.4333333333333302</c:v>
                </c:pt>
                <c:pt idx="164">
                  <c:v>1.4666666666666637</c:v>
                </c:pt>
                <c:pt idx="165">
                  <c:v>1.4999999999999971</c:v>
                </c:pt>
                <c:pt idx="166">
                  <c:v>1.5333333333333306</c:v>
                </c:pt>
                <c:pt idx="167">
                  <c:v>1.566666666666664</c:v>
                </c:pt>
                <c:pt idx="168">
                  <c:v>1.5999999999999974</c:v>
                </c:pt>
                <c:pt idx="169">
                  <c:v>1.6333333333333309</c:v>
                </c:pt>
                <c:pt idx="170">
                  <c:v>1.6666666666666643</c:v>
                </c:pt>
                <c:pt idx="171">
                  <c:v>1.6999999999999977</c:v>
                </c:pt>
                <c:pt idx="172">
                  <c:v>1.7333333333333312</c:v>
                </c:pt>
                <c:pt idx="173">
                  <c:v>1.7666666666666646</c:v>
                </c:pt>
                <c:pt idx="174">
                  <c:v>1.799999999999998</c:v>
                </c:pt>
                <c:pt idx="175">
                  <c:v>1.8333333333333315</c:v>
                </c:pt>
                <c:pt idx="176">
                  <c:v>1.8666666666666649</c:v>
                </c:pt>
                <c:pt idx="177">
                  <c:v>1.8999999999999984</c:v>
                </c:pt>
                <c:pt idx="178">
                  <c:v>1.9333333333333318</c:v>
                </c:pt>
                <c:pt idx="179">
                  <c:v>1.9666666666666652</c:v>
                </c:pt>
                <c:pt idx="180">
                  <c:v>1.9999999999999987</c:v>
                </c:pt>
                <c:pt idx="181">
                  <c:v>2.0333333333333319</c:v>
                </c:pt>
                <c:pt idx="182">
                  <c:v>2.0666666666666651</c:v>
                </c:pt>
                <c:pt idx="183">
                  <c:v>2.0999999999999983</c:v>
                </c:pt>
                <c:pt idx="184">
                  <c:v>2.1333333333333315</c:v>
                </c:pt>
                <c:pt idx="185">
                  <c:v>2.1666666666666647</c:v>
                </c:pt>
                <c:pt idx="186">
                  <c:v>2.199999999999998</c:v>
                </c:pt>
                <c:pt idx="187">
                  <c:v>2.2333333333333312</c:v>
                </c:pt>
                <c:pt idx="188">
                  <c:v>2.2666666666666644</c:v>
                </c:pt>
                <c:pt idx="189">
                  <c:v>2.2999999999999976</c:v>
                </c:pt>
                <c:pt idx="190">
                  <c:v>2.3333333333333308</c:v>
                </c:pt>
                <c:pt idx="191">
                  <c:v>2.366666666666664</c:v>
                </c:pt>
                <c:pt idx="192">
                  <c:v>2.3999999999999972</c:v>
                </c:pt>
                <c:pt idx="193">
                  <c:v>2.4333333333333305</c:v>
                </c:pt>
                <c:pt idx="194">
                  <c:v>2.4666666666666637</c:v>
                </c:pt>
                <c:pt idx="195">
                  <c:v>2.4999999999999969</c:v>
                </c:pt>
                <c:pt idx="196">
                  <c:v>2.5333333333333301</c:v>
                </c:pt>
                <c:pt idx="197">
                  <c:v>2.5666666666666633</c:v>
                </c:pt>
                <c:pt idx="198">
                  <c:v>2.5999999999999965</c:v>
                </c:pt>
                <c:pt idx="199">
                  <c:v>2.6333333333333298</c:v>
                </c:pt>
                <c:pt idx="200">
                  <c:v>2.666666666666663</c:v>
                </c:pt>
                <c:pt idx="201">
                  <c:v>2.6999999999999962</c:v>
                </c:pt>
                <c:pt idx="202">
                  <c:v>2.7333333333333294</c:v>
                </c:pt>
                <c:pt idx="203">
                  <c:v>2.7666666666666626</c:v>
                </c:pt>
                <c:pt idx="204">
                  <c:v>2.7999999999999958</c:v>
                </c:pt>
                <c:pt idx="205">
                  <c:v>2.833333333333329</c:v>
                </c:pt>
                <c:pt idx="206">
                  <c:v>2.8666666666666623</c:v>
                </c:pt>
                <c:pt idx="207">
                  <c:v>2.8999999999999955</c:v>
                </c:pt>
                <c:pt idx="208">
                  <c:v>2.9333333333333287</c:v>
                </c:pt>
                <c:pt idx="209">
                  <c:v>2.9666666666666619</c:v>
                </c:pt>
                <c:pt idx="210">
                  <c:v>2.9999999999999951</c:v>
                </c:pt>
                <c:pt idx="211">
                  <c:v>3.0333333333333283</c:v>
                </c:pt>
                <c:pt idx="212">
                  <c:v>3.0666666666666615</c:v>
                </c:pt>
                <c:pt idx="213">
                  <c:v>3.0999999999999948</c:v>
                </c:pt>
                <c:pt idx="214">
                  <c:v>3.133333333333328</c:v>
                </c:pt>
                <c:pt idx="215">
                  <c:v>3.1666666666666612</c:v>
                </c:pt>
                <c:pt idx="216">
                  <c:v>3.1999999999999944</c:v>
                </c:pt>
                <c:pt idx="217">
                  <c:v>3.2333333333333276</c:v>
                </c:pt>
                <c:pt idx="218">
                  <c:v>3.2666666666666608</c:v>
                </c:pt>
                <c:pt idx="219">
                  <c:v>3.299999999999994</c:v>
                </c:pt>
                <c:pt idx="220">
                  <c:v>3.3333333333333273</c:v>
                </c:pt>
                <c:pt idx="221">
                  <c:v>3.3666666666666605</c:v>
                </c:pt>
                <c:pt idx="222">
                  <c:v>3.3999999999999937</c:v>
                </c:pt>
                <c:pt idx="223">
                  <c:v>3.4333333333333269</c:v>
                </c:pt>
                <c:pt idx="224">
                  <c:v>3.4666666666666601</c:v>
                </c:pt>
                <c:pt idx="225">
                  <c:v>3.4999999999999933</c:v>
                </c:pt>
                <c:pt idx="226">
                  <c:v>3.5333333333333266</c:v>
                </c:pt>
                <c:pt idx="227">
                  <c:v>3.5666666666666598</c:v>
                </c:pt>
                <c:pt idx="228">
                  <c:v>3.599999999999993</c:v>
                </c:pt>
                <c:pt idx="229">
                  <c:v>3.6333333333333262</c:v>
                </c:pt>
                <c:pt idx="230">
                  <c:v>3.6666666666666594</c:v>
                </c:pt>
                <c:pt idx="231">
                  <c:v>3.6999999999999926</c:v>
                </c:pt>
                <c:pt idx="232">
                  <c:v>3.7333333333333258</c:v>
                </c:pt>
                <c:pt idx="233">
                  <c:v>3.7666666666666591</c:v>
                </c:pt>
                <c:pt idx="234">
                  <c:v>3.7999999999999923</c:v>
                </c:pt>
                <c:pt idx="235">
                  <c:v>3.8333333333333255</c:v>
                </c:pt>
                <c:pt idx="236">
                  <c:v>3.8666666666666587</c:v>
                </c:pt>
                <c:pt idx="237">
                  <c:v>3.8999999999999919</c:v>
                </c:pt>
                <c:pt idx="238">
                  <c:v>3.9333333333333251</c:v>
                </c:pt>
                <c:pt idx="239">
                  <c:v>3.9666666666666583</c:v>
                </c:pt>
                <c:pt idx="240">
                  <c:v>3.9999999999999916</c:v>
                </c:pt>
                <c:pt idx="241">
                  <c:v>-4</c:v>
                </c:pt>
                <c:pt idx="242">
                  <c:v>-3</c:v>
                </c:pt>
                <c:pt idx="243">
                  <c:v>-2</c:v>
                </c:pt>
                <c:pt idx="244">
                  <c:v>-1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-0.57652461146703804</c:v>
                </c:pt>
                <c:pt idx="251">
                  <c:v>0.20674950660718897</c:v>
                </c:pt>
                <c:pt idx="252">
                  <c:v>-0.57652461146703804</c:v>
                </c:pt>
                <c:pt idx="253">
                  <c:v>-1.6666666666666667</c:v>
                </c:pt>
                <c:pt idx="254">
                  <c:v>0.20674950660718897</c:v>
                </c:pt>
                <c:pt idx="255">
                  <c:v>-1.6666666666666667</c:v>
                </c:pt>
                <c:pt idx="256">
                  <c:v>0</c:v>
                </c:pt>
                <c:pt idx="257">
                  <c:v>-1.6666666666666667</c:v>
                </c:pt>
                <c:pt idx="258">
                  <c:v>-1.6666666666666667</c:v>
                </c:pt>
                <c:pt idx="259">
                  <c:v>-1.6666666666666667</c:v>
                </c:pt>
                <c:pt idx="260">
                  <c:v>-1.6666666666666667</c:v>
                </c:pt>
                <c:pt idx="261">
                  <c:v>-1.6666666666666667</c:v>
                </c:pt>
                <c:pt idx="262">
                  <c:v>-1.6666666666666667</c:v>
                </c:pt>
                <c:pt idx="263">
                  <c:v>-1.6666666666666667</c:v>
                </c:pt>
                <c:pt idx="264">
                  <c:v>-1.6666666666666667</c:v>
                </c:pt>
                <c:pt idx="265">
                  <c:v>-1.6666666666666667</c:v>
                </c:pt>
              </c:numCache>
            </c:numRef>
          </c:xVal>
          <c:yVal>
            <c:numRef>
              <c:f>Chart!$E$2:$E$267</c:f>
              <c:numCache>
                <c:formatCode>General</c:formatCode>
                <c:ptCount val="266"/>
                <c:pt idx="0">
                  <c:v>5.0026695472439465E-6</c:v>
                </c:pt>
                <c:pt idx="1">
                  <c:v>6.1644008743843787E-6</c:v>
                </c:pt>
                <c:pt idx="2">
                  <c:v>7.5804083076191693E-6</c:v>
                </c:pt>
                <c:pt idx="3">
                  <c:v>9.3026566714908945E-6</c:v>
                </c:pt>
                <c:pt idx="4">
                  <c:v>1.1392893970103805E-5</c:v>
                </c:pt>
                <c:pt idx="5">
                  <c:v>1.3924313308367851E-5</c:v>
                </c:pt>
                <c:pt idx="6">
                  <c:v>1.6983460534581109E-5</c:v>
                </c:pt>
                <c:pt idx="7">
                  <c:v>2.067241688960034E-5</c:v>
                </c:pt>
                <c:pt idx="8">
                  <c:v>2.5111288136616567E-5</c:v>
                </c:pt>
                <c:pt idx="9">
                  <c:v>3.0441033751948104E-5</c:v>
                </c:pt>
                <c:pt idx="10">
                  <c:v>3.6826671720393375E-5</c:v>
                </c:pt>
                <c:pt idx="11">
                  <c:v>4.4460896227528834E-5</c:v>
                </c:pt>
                <c:pt idx="12">
                  <c:v>5.3568146994295004E-5</c:v>
                </c:pt>
                <c:pt idx="13">
                  <c:v>6.4409170063847349E-5</c:v>
                </c:pt>
                <c:pt idx="14">
                  <c:v>7.7286110423655983E-5</c:v>
                </c:pt>
                <c:pt idx="15">
                  <c:v>9.2548176813304404E-5</c:v>
                </c:pt>
                <c:pt idx="16">
                  <c:v>1.1059791830643836E-4</c:v>
                </c:pt>
                <c:pt idx="17">
                  <c:v>1.3189815063094709E-4</c:v>
                </c:pt>
                <c:pt idx="18">
                  <c:v>1.5697956756416718E-4</c:v>
                </c:pt>
                <c:pt idx="19">
                  <c:v>1.8644906896358155E-4</c:v>
                </c:pt>
                <c:pt idx="20">
                  <c:v>2.2099883191877256E-4</c:v>
                </c:pt>
                <c:pt idx="21">
                  <c:v>2.6141614498781856E-4</c:v>
                </c:pt>
                <c:pt idx="22">
                  <c:v>3.0859401736493841E-4</c:v>
                </c:pt>
                <c:pt idx="23">
                  <c:v>3.6354256497771675E-4</c:v>
                </c:pt>
                <c:pt idx="24">
                  <c:v>4.2740116380598537E-4</c:v>
                </c:pt>
                <c:pt idx="25">
                  <c:v>5.0145134704278154E-4</c:v>
                </c:pt>
                <c:pt idx="26">
                  <c:v>5.8713040699679483E-4</c:v>
                </c:pt>
                <c:pt idx="27">
                  <c:v>6.8604564481199865E-4</c:v>
                </c:pt>
                <c:pt idx="28">
                  <c:v>7.9998919113707858E-4</c:v>
                </c:pt>
                <c:pt idx="29">
                  <c:v>9.3095329884227774E-4</c:v>
                </c:pt>
                <c:pt idx="30">
                  <c:v>1.0811459848327316E-3</c:v>
                </c:pt>
                <c:pt idx="31">
                  <c:v>1.2530068720812892E-3</c:v>
                </c:pt>
                <c:pt idx="32">
                  <c:v>1.4492230554004149E-3</c:v>
                </c:pt>
                <c:pt idx="33">
                  <c:v>1.6727447854628342E-3</c:v>
                </c:pt>
                <c:pt idx="34">
                  <c:v>1.9268007355090499E-3</c:v>
                </c:pt>
                <c:pt idx="35">
                  <c:v>2.2149125844718727E-3</c:v>
                </c:pt>
                <c:pt idx="36">
                  <c:v>2.5409086194088919E-3</c:v>
                </c:pt>
                <c:pt idx="37">
                  <c:v>2.9089360297514491E-3</c:v>
                </c:pt>
                <c:pt idx="38">
                  <c:v>3.3234715366212645E-3</c:v>
                </c:pt>
                <c:pt idx="39">
                  <c:v>3.7893299730783689E-3</c:v>
                </c:pt>
                <c:pt idx="40">
                  <c:v>4.3116704064613751E-3</c:v>
                </c:pt>
                <c:pt idx="41">
                  <c:v>4.8959993728405933E-3</c:v>
                </c:pt>
                <c:pt idx="42">
                  <c:v>5.5481707769504049E-3</c:v>
                </c:pt>
                <c:pt idx="43">
                  <c:v>6.2743819997603898E-3</c:v>
                </c:pt>
                <c:pt idx="44">
                  <c:v>7.0811657510592759E-3</c:v>
                </c:pt>
                <c:pt idx="45">
                  <c:v>7.9753772070318904E-3</c:v>
                </c:pt>
                <c:pt idx="46">
                  <c:v>8.9641759837483723E-3</c:v>
                </c:pt>
                <c:pt idx="47">
                  <c:v>1.005500251764074E-2</c:v>
                </c:pt>
                <c:pt idx="48">
                  <c:v>1.1255548454216171E-2</c:v>
                </c:pt>
                <c:pt idx="49">
                  <c:v>1.2573720687136931E-2</c:v>
                </c:pt>
                <c:pt idx="50">
                  <c:v>1.4017598741923534E-2</c:v>
                </c:pt>
                <c:pt idx="51">
                  <c:v>1.5595385262280263E-2</c:v>
                </c:pt>
                <c:pt idx="52">
                  <c:v>1.7315349432557858E-2</c:v>
                </c:pt>
                <c:pt idx="53">
                  <c:v>1.9185763257084612E-2</c:v>
                </c:pt>
                <c:pt idx="54">
                  <c:v>2.1214830715679978E-2</c:v>
                </c:pt>
                <c:pt idx="55">
                  <c:v>2.3410609923994245E-2</c:v>
                </c:pt>
                <c:pt idx="56">
                  <c:v>2.5780928546478277E-2</c:v>
                </c:pt>
                <c:pt idx="57">
                  <c:v>2.8333292837549918E-2</c:v>
                </c:pt>
                <c:pt idx="58">
                  <c:v>3.107479082133606E-2</c:v>
                </c:pt>
                <c:pt idx="59">
                  <c:v>3.4011990260379238E-2</c:v>
                </c:pt>
                <c:pt idx="60">
                  <c:v>3.7150832206731717E-2</c:v>
                </c:pt>
                <c:pt idx="61">
                  <c:v>4.0496521072476144E-2</c:v>
                </c:pt>
                <c:pt idx="62">
                  <c:v>4.4053412298207008E-2</c:v>
                </c:pt>
                <c:pt idx="63">
                  <c:v>4.7824898834458444E-2</c:v>
                </c:pt>
                <c:pt idx="64">
                  <c:v>5.1813297779394758E-2</c:v>
                </c:pt>
                <c:pt idx="65">
                  <c:v>5.6019738633081094E-2</c:v>
                </c:pt>
                <c:pt idx="66">
                  <c:v>6.0444054731091511E-2</c:v>
                </c:pt>
                <c:pt idx="67">
                  <c:v>6.5084679504861076E-2</c:v>
                </c:pt>
                <c:pt idx="68">
                  <c:v>6.9938549279936923E-2</c:v>
                </c:pt>
                <c:pt idx="69">
                  <c:v>7.5001014363193355E-2</c:v>
                </c:pt>
                <c:pt idx="70">
                  <c:v>8.0265760183488147E-2</c:v>
                </c:pt>
                <c:pt idx="71">
                  <c:v>8.5724740234823377E-2</c:v>
                </c:pt>
                <c:pt idx="72">
                  <c:v>9.1368122524966552E-2</c:v>
                </c:pt>
                <c:pt idx="73">
                  <c:v>9.718425115429348E-2</c:v>
                </c:pt>
                <c:pt idx="74">
                  <c:v>0.10315962453854588</c:v>
                </c:pt>
                <c:pt idx="75">
                  <c:v>0.1092788916450828</c:v>
                </c:pt>
                <c:pt idx="76">
                  <c:v>0.11552486743557197</c:v>
                </c:pt>
                <c:pt idx="77">
                  <c:v>0.12187856850015094</c:v>
                </c:pt>
                <c:pt idx="78">
                  <c:v>0.12831926963086393</c:v>
                </c:pt>
                <c:pt idx="79">
                  <c:v>0.13482458181835905</c:v>
                </c:pt>
                <c:pt idx="80">
                  <c:v>0.14137055186884101</c:v>
                </c:pt>
                <c:pt idx="81">
                  <c:v>0.14793178353222189</c:v>
                </c:pt>
                <c:pt idx="82">
                  <c:v>0.15448157971204099</c:v>
                </c:pt>
                <c:pt idx="83">
                  <c:v>0.16099210499829533</c:v>
                </c:pt>
                <c:pt idx="84">
                  <c:v>0.16743456743160143</c:v>
                </c:pt>
                <c:pt idx="85">
                  <c:v>0.17377941807715605</c:v>
                </c:pt>
                <c:pt idx="86">
                  <c:v>0.17999656666610306</c:v>
                </c:pt>
                <c:pt idx="87">
                  <c:v>0.18605561125654155</c:v>
                </c:pt>
                <c:pt idx="88">
                  <c:v>0.19192607958286761</c:v>
                </c:pt>
                <c:pt idx="89">
                  <c:v>0.19757767950658833</c:v>
                </c:pt>
                <c:pt idx="90">
                  <c:v>0.20298055575995855</c:v>
                </c:pt>
                <c:pt idx="91">
                  <c:v>0.20810554999110456</c:v>
                </c:pt>
                <c:pt idx="92">
                  <c:v>0.21292446098035969</c:v>
                </c:pt>
                <c:pt idx="93">
                  <c:v>0.21741030180628299</c:v>
                </c:pt>
                <c:pt idx="94">
                  <c:v>0.22153755069930245</c:v>
                </c:pt>
                <c:pt idx="95">
                  <c:v>0.22528239233320624</c:v>
                </c:pt>
                <c:pt idx="96">
                  <c:v>0.22862294637084479</c:v>
                </c:pt>
                <c:pt idx="97">
                  <c:v>0.23153948020037035</c:v>
                </c:pt>
                <c:pt idx="98">
                  <c:v>0.23401460297098142</c:v>
                </c:pt>
                <c:pt idx="99">
                  <c:v>0.23603343826020906</c:v>
                </c:pt>
                <c:pt idx="100">
                  <c:v>0.23758377297495897</c:v>
                </c:pt>
                <c:pt idx="101">
                  <c:v>0.23865618040147038</c:v>
                </c:pt>
                <c:pt idx="102">
                  <c:v>0.23924411566979845</c:v>
                </c:pt>
                <c:pt idx="103">
                  <c:v>0.23934398228028303</c:v>
                </c:pt>
                <c:pt idx="104">
                  <c:v>0.23895516874594211</c:v>
                </c:pt>
                <c:pt idx="105">
                  <c:v>0.23808005482848854</c:v>
                </c:pt>
                <c:pt idx="106">
                  <c:v>0.2367239872789984</c:v>
                </c:pt>
                <c:pt idx="107">
                  <c:v>0.23489522542921379</c:v>
                </c:pt>
                <c:pt idx="108">
                  <c:v>0.23260485740808423</c:v>
                </c:pt>
                <c:pt idx="109">
                  <c:v>0.2298666881725982</c:v>
                </c:pt>
                <c:pt idx="110">
                  <c:v>0.22669710093472403</c:v>
                </c:pt>
                <c:pt idx="111">
                  <c:v>0.22311489393033709</c:v>
                </c:pt>
                <c:pt idx="112">
                  <c:v>0.21914109480496086</c:v>
                </c:pt>
                <c:pt idx="113">
                  <c:v>0.21479875517937916</c:v>
                </c:pt>
                <c:pt idx="114">
                  <c:v>0.21011272820095039</c:v>
                </c:pt>
                <c:pt idx="115">
                  <c:v>0.2051094320800313</c:v>
                </c:pt>
                <c:pt idx="116">
                  <c:v>0.1998166027526026</c:v>
                </c:pt>
                <c:pt idx="117">
                  <c:v>0.19426303889838162</c:v>
                </c:pt>
                <c:pt idx="118">
                  <c:v>0.18847834257792934</c:v>
                </c:pt>
                <c:pt idx="119">
                  <c:v>0.18249265873310547</c:v>
                </c:pt>
                <c:pt idx="120">
                  <c:v>0.17633641672438033</c:v>
                </c:pt>
                <c:pt idx="121">
                  <c:v>0.17004007695862802</c:v>
                </c:pt>
                <c:pt idx="122">
                  <c:v>0.163633885495683</c:v>
                </c:pt>
                <c:pt idx="123">
                  <c:v>0.15714763931552359</c:v>
                </c:pt>
                <c:pt idx="124">
                  <c:v>0.15061046468550726</c:v>
                </c:pt>
                <c:pt idx="125">
                  <c:v>0.14405061079425011</c:v>
                </c:pt>
                <c:pt idx="126">
                  <c:v>0.13749526052152808</c:v>
                </c:pt>
                <c:pt idx="127">
                  <c:v>0.13097035989827188</c:v>
                </c:pt>
                <c:pt idx="128">
                  <c:v>0.12450046748371915</c:v>
                </c:pt>
                <c:pt idx="129">
                  <c:v>0.11810862455444469</c:v>
                </c:pt>
                <c:pt idx="130">
                  <c:v>0.11181624666850111</c:v>
                </c:pt>
                <c:pt idx="131">
                  <c:v>0.10564303684316477</c:v>
                </c:pt>
                <c:pt idx="132">
                  <c:v>9.9606920272272664E-2</c:v>
                </c:pt>
                <c:pt idx="133">
                  <c:v>9.372400021382718E-2</c:v>
                </c:pt>
                <c:pt idx="134">
                  <c:v>8.8008534404805203E-2</c:v>
                </c:pt>
                <c:pt idx="135">
                  <c:v>8.2472931111649384E-2</c:v>
                </c:pt>
                <c:pt idx="136">
                  <c:v>7.7127763704749983E-2</c:v>
                </c:pt>
                <c:pt idx="137">
                  <c:v>7.1981802455621899E-2</c:v>
                </c:pt>
                <c:pt idx="138">
                  <c:v>6.7042062097979124E-2</c:v>
                </c:pt>
                <c:pt idx="139">
                  <c:v>6.2313863569322593E-2</c:v>
                </c:pt>
                <c:pt idx="140">
                  <c:v>5.7800908258095848E-2</c:v>
                </c:pt>
                <c:pt idx="141">
                  <c:v>5.3505363022380792E-2</c:v>
                </c:pt>
                <c:pt idx="142">
                  <c:v>4.9427954218353755E-2</c:v>
                </c:pt>
                <c:pt idx="143">
                  <c:v>4.5568068978616809E-2</c:v>
                </c:pt>
                <c:pt idx="144">
                  <c:v>4.1923862009905923E-2</c:v>
                </c:pt>
                <c:pt idx="145">
                  <c:v>3.8492366234030531E-2</c:v>
                </c:pt>
                <c:pt idx="146">
                  <c:v>3.5269605672376914E-2</c:v>
                </c:pt>
                <c:pt idx="147">
                  <c:v>3.225070906986522E-2</c:v>
                </c:pt>
                <c:pt idx="148">
                  <c:v>2.9430022865693888E-2</c:v>
                </c:pt>
                <c:pt idx="149">
                  <c:v>2.6801222242299059E-2</c:v>
                </c:pt>
                <c:pt idx="150">
                  <c:v>2.4357419117469806E-2</c:v>
                </c:pt>
                <c:pt idx="151">
                  <c:v>2.2091266084359164E-2</c:v>
                </c:pt>
                <c:pt idx="152">
                  <c:v>1.9995055447219547E-2</c:v>
                </c:pt>
                <c:pt idx="153">
                  <c:v>1.806081264427371E-2</c:v>
                </c:pt>
                <c:pt idx="154">
                  <c:v>1.6280383490656102E-2</c:v>
                </c:pt>
                <c:pt idx="155">
                  <c:v>1.4645514811538233E-2</c:v>
                </c:pt>
                <c:pt idx="156">
                  <c:v>1.3147928166398393E-2</c:v>
                </c:pt>
                <c:pt idx="157">
                  <c:v>1.1779386488237001E-2</c:v>
                </c:pt>
                <c:pt idx="158">
                  <c:v>1.053175357501351E-2</c:v>
                </c:pt>
                <c:pt idx="159">
                  <c:v>9.3970464736452038E-3</c:v>
                </c:pt>
                <c:pt idx="160">
                  <c:v>8.3674808888233015E-3</c:v>
                </c:pt>
                <c:pt idx="161">
                  <c:v>7.4355098292218647E-3</c:v>
                </c:pt>
                <c:pt idx="162">
                  <c:v>6.5938557722193683E-3</c:v>
                </c:pt>
                <c:pt idx="163">
                  <c:v>5.8355366850922725E-3</c:v>
                </c:pt>
                <c:pt idx="164">
                  <c:v>5.1538862860584763E-3</c:v>
                </c:pt>
                <c:pt idx="165">
                  <c:v>4.5425689630203313E-3</c:v>
                </c:pt>
                <c:pt idx="166">
                  <c:v>3.9955897920158894E-3</c:v>
                </c:pt>
                <c:pt idx="167">
                  <c:v>3.5073001119871367E-3</c:v>
                </c:pt>
                <c:pt idx="168">
                  <c:v>3.0723991183741542E-3</c:v>
                </c:pt>
                <c:pt idx="169">
                  <c:v>2.6859319361617526E-3</c:v>
                </c:pt>
                <c:pt idx="170">
                  <c:v>2.3432846243037998E-3</c:v>
                </c:pt>
                <c:pt idx="171">
                  <c:v>2.0401765489040883E-3</c:v>
                </c:pt>
                <c:pt idx="172">
                  <c:v>1.7726505431111675E-3</c:v>
                </c:pt>
                <c:pt idx="173">
                  <c:v>1.5370612483277838E-3</c:v>
                </c:pt>
                <c:pt idx="174">
                  <c:v>1.3300620049429125E-3</c:v>
                </c:pt>
                <c:pt idx="175">
                  <c:v>1.1485906322066556E-3</c:v>
                </c:pt>
                <c:pt idx="176">
                  <c:v>9.898544068602771E-4</c:v>
                </c:pt>
                <c:pt idx="177">
                  <c:v>8.5131451940542897E-4</c:v>
                </c:pt>
                <c:pt idx="178">
                  <c:v>7.3067025606928524E-4</c:v>
                </c:pt>
                <c:pt idx="179">
                  <c:v>6.2584312413488938E-4</c:v>
                </c:pt>
                <c:pt idx="180">
                  <c:v>5.3496110881624923E-4</c:v>
                </c:pt>
                <c:pt idx="181">
                  <c:v>4.5634322164287235E-4</c:v>
                </c:pt>
                <c:pt idx="182">
                  <c:v>3.8848447367908963E-4</c:v>
                </c:pt>
                <c:pt idx="183">
                  <c:v>3.3004138206802169E-4</c:v>
                </c:pt>
                <c:pt idx="184">
                  <c:v>2.798180955198385E-4</c:v>
                </c:pt>
                <c:pt idx="185">
                  <c:v>2.3675320356029067E-4</c:v>
                </c:pt>
                <c:pt idx="186">
                  <c:v>1.9990727566560336E-4</c:v>
                </c:pt>
                <c:pt idx="187">
                  <c:v>1.6845115983432608E-4</c:v>
                </c:pt>
                <c:pt idx="188">
                  <c:v>1.4165505564644803E-4</c:v>
                </c:pt>
                <c:pt idx="189">
                  <c:v>1.1887836436268387E-4</c:v>
                </c:pt>
                <c:pt idx="190">
                  <c:v>9.9560308023735413E-5</c:v>
                </c:pt>
                <c:pt idx="191">
                  <c:v>8.3211300701446273E-5</c:v>
                </c:pt>
                <c:pt idx="192">
                  <c:v>6.9405047897373083E-5</c:v>
                </c:pt>
                <c:pt idx="193">
                  <c:v>5.777134443608292E-5</c:v>
                </c:pt>
                <c:pt idx="194">
                  <c:v>4.7989536911824697E-5</c:v>
                </c:pt>
                <c:pt idx="195">
                  <c:v>3.9782613668467231E-5</c:v>
                </c:pt>
                <c:pt idx="196">
                  <c:v>3.2911883275827869E-5</c:v>
                </c:pt>
                <c:pt idx="197">
                  <c:v>2.7172201367757575E-5</c:v>
                </c:pt>
                <c:pt idx="198">
                  <c:v>2.2387705392318935E-5</c:v>
                </c:pt>
                <c:pt idx="199">
                  <c:v>1.8408017164369038E-5</c:v>
                </c:pt>
                <c:pt idx="200">
                  <c:v>1.510487398774597E-5</c:v>
                </c:pt>
                <c:pt idx="201">
                  <c:v>1.236915042035959E-5</c:v>
                </c:pt>
                <c:pt idx="202">
                  <c:v>1.010823439392777E-5</c:v>
                </c:pt>
                <c:pt idx="203">
                  <c:v>8.2437232848570344E-6</c:v>
                </c:pt>
                <c:pt idx="204">
                  <c:v>6.7094075885559633E-6</c:v>
                </c:pt>
                <c:pt idx="205">
                  <c:v>5.449512011315816E-6</c:v>
                </c:pt>
                <c:pt idx="206">
                  <c:v>4.417166006625519E-6</c:v>
                </c:pt>
                <c:pt idx="207">
                  <c:v>3.5730780003591796E-6</c:v>
                </c:pt>
                <c:pt idx="208">
                  <c:v>2.8843897340344409E-6</c:v>
                </c:pt>
                <c:pt idx="209">
                  <c:v>2.3236892772333443E-6</c:v>
                </c:pt>
                <c:pt idx="210">
                  <c:v>1.8681632960452722E-6</c:v>
                </c:pt>
                <c:pt idx="211">
                  <c:v>1.4988710967520229E-6</c:v>
                </c:pt>
                <c:pt idx="212">
                  <c:v>1.2001247808428484E-6</c:v>
                </c:pt>
                <c:pt idx="213">
                  <c:v>9.5896154118084131E-7</c:v>
                </c:pt>
                <c:pt idx="214">
                  <c:v>7.6469569583401555E-7</c:v>
                </c:pt>
                <c:pt idx="215">
                  <c:v>6.0853949492214602E-7</c:v>
                </c:pt>
                <c:pt idx="216">
                  <c:v>4.8328304849254893E-7</c:v>
                </c:pt>
                <c:pt idx="217">
                  <c:v>3.8302491357659728E-7</c:v>
                </c:pt>
                <c:pt idx="218">
                  <c:v>3.0294595134683307E-7</c:v>
                </c:pt>
                <c:pt idx="219">
                  <c:v>2.3912002694102002E-7</c:v>
                </c:pt>
                <c:pt idx="220">
                  <c:v>1.8835598204291306E-7</c:v>
                </c:pt>
                <c:pt idx="221">
                  <c:v>1.4806607116324029E-7</c:v>
                </c:pt>
                <c:pt idx="222">
                  <c:v>1.1615672441435358E-7</c:v>
                </c:pt>
                <c:pt idx="223">
                  <c:v>9.0938090099441786E-8</c:v>
                </c:pt>
                <c:pt idx="224">
                  <c:v>7.1049327181943191E-8</c:v>
                </c:pt>
                <c:pt idx="225">
                  <c:v>5.5397067941193551E-8</c:v>
                </c:pt>
                <c:pt idx="226">
                  <c:v>4.3104861783610713E-8</c:v>
                </c:pt>
                <c:pt idx="227">
                  <c:v>3.3471748778837401E-8</c:v>
                </c:pt>
                <c:pt idx="228">
                  <c:v>2.5938402087244006E-8</c:v>
                </c:pt>
                <c:pt idx="229">
                  <c:v>2.0059527624105986E-8</c:v>
                </c:pt>
                <c:pt idx="230">
                  <c:v>1.5481422169565987E-8</c:v>
                </c:pt>
                <c:pt idx="231">
                  <c:v>1.1923772308632194E-8</c:v>
                </c:pt>
                <c:pt idx="232">
                  <c:v>9.1649302361215469E-9</c:v>
                </c:pt>
                <c:pt idx="233">
                  <c:v>7.0300323107272763E-9</c:v>
                </c:pt>
                <c:pt idx="234">
                  <c:v>5.3814355982018725E-9</c:v>
                </c:pt>
                <c:pt idx="235">
                  <c:v>4.1110394277158872E-9</c:v>
                </c:pt>
                <c:pt idx="236">
                  <c:v>3.1341357640088641E-9</c:v>
                </c:pt>
                <c:pt idx="237">
                  <c:v>2.3844962130022488E-9</c:v>
                </c:pt>
                <c:pt idx="238">
                  <c:v>1.810456678919051E-9</c:v>
                </c:pt>
                <c:pt idx="239">
                  <c:v>1.3718047623940446E-9</c:v>
                </c:pt>
                <c:pt idx="240">
                  <c:v>1.0373113829042671E-9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8D-4662-B5FC-8822F7B7C0C0}"/>
            </c:ext>
          </c:extLst>
        </c:ser>
        <c:ser>
          <c:idx val="3"/>
          <c:order val="3"/>
          <c:tx>
            <c:strRef>
              <c:f>Chart!$F$1</c:f>
              <c:strCache>
                <c:ptCount val="1"/>
                <c:pt idx="0">
                  <c:v>Strengths (&lt;0.008)</c:v>
                </c:pt>
              </c:strCache>
            </c:strRef>
          </c:tx>
          <c:spPr>
            <a:ln>
              <a:solidFill>
                <a:schemeClr val="accent2"/>
              </a:solidFill>
            </a:ln>
            <a:effectLst>
              <a:outerShdw blurRad="50800" dist="127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Chart!$B$2:$B$267</c:f>
              <c:numCache>
                <c:formatCode>General</c:formatCode>
                <c:ptCount val="266"/>
                <c:pt idx="0">
                  <c:v>-4</c:v>
                </c:pt>
                <c:pt idx="1">
                  <c:v>-3.9666666666666668</c:v>
                </c:pt>
                <c:pt idx="2">
                  <c:v>-3.9333333333333336</c:v>
                </c:pt>
                <c:pt idx="3">
                  <c:v>-3.9000000000000004</c:v>
                </c:pt>
                <c:pt idx="4">
                  <c:v>-3.8666666666666671</c:v>
                </c:pt>
                <c:pt idx="5">
                  <c:v>-3.8333333333333339</c:v>
                </c:pt>
                <c:pt idx="6">
                  <c:v>-3.8000000000000007</c:v>
                </c:pt>
                <c:pt idx="7">
                  <c:v>-3.7666666666666675</c:v>
                </c:pt>
                <c:pt idx="8">
                  <c:v>-3.7333333333333343</c:v>
                </c:pt>
                <c:pt idx="9">
                  <c:v>-3.7000000000000011</c:v>
                </c:pt>
                <c:pt idx="10">
                  <c:v>-3.6666666666666679</c:v>
                </c:pt>
                <c:pt idx="11">
                  <c:v>-3.6333333333333346</c:v>
                </c:pt>
                <c:pt idx="12">
                  <c:v>-3.6000000000000014</c:v>
                </c:pt>
                <c:pt idx="13">
                  <c:v>-3.5666666666666682</c:v>
                </c:pt>
                <c:pt idx="14">
                  <c:v>-3.533333333333335</c:v>
                </c:pt>
                <c:pt idx="15">
                  <c:v>-3.5000000000000018</c:v>
                </c:pt>
                <c:pt idx="16">
                  <c:v>-3.4666666666666686</c:v>
                </c:pt>
                <c:pt idx="17">
                  <c:v>-3.4333333333333353</c:v>
                </c:pt>
                <c:pt idx="18">
                  <c:v>-3.4000000000000021</c:v>
                </c:pt>
                <c:pt idx="19">
                  <c:v>-3.3666666666666689</c:v>
                </c:pt>
                <c:pt idx="20">
                  <c:v>-3.3333333333333357</c:v>
                </c:pt>
                <c:pt idx="21">
                  <c:v>-3.3000000000000025</c:v>
                </c:pt>
                <c:pt idx="22">
                  <c:v>-3.2666666666666693</c:v>
                </c:pt>
                <c:pt idx="23">
                  <c:v>-3.2333333333333361</c:v>
                </c:pt>
                <c:pt idx="24">
                  <c:v>-3.2000000000000028</c:v>
                </c:pt>
                <c:pt idx="25">
                  <c:v>-3.1666666666666696</c:v>
                </c:pt>
                <c:pt idx="26">
                  <c:v>-3.1333333333333364</c:v>
                </c:pt>
                <c:pt idx="27">
                  <c:v>-3.1000000000000032</c:v>
                </c:pt>
                <c:pt idx="28">
                  <c:v>-3.06666666666667</c:v>
                </c:pt>
                <c:pt idx="29">
                  <c:v>-3.0333333333333368</c:v>
                </c:pt>
                <c:pt idx="30">
                  <c:v>-3.0000000000000036</c:v>
                </c:pt>
                <c:pt idx="31">
                  <c:v>-2.9666666666666703</c:v>
                </c:pt>
                <c:pt idx="32">
                  <c:v>-2.9333333333333371</c:v>
                </c:pt>
                <c:pt idx="33">
                  <c:v>-2.9000000000000039</c:v>
                </c:pt>
                <c:pt idx="34">
                  <c:v>-2.8666666666666707</c:v>
                </c:pt>
                <c:pt idx="35">
                  <c:v>-2.8333333333333375</c:v>
                </c:pt>
                <c:pt idx="36">
                  <c:v>-2.8000000000000043</c:v>
                </c:pt>
                <c:pt idx="37">
                  <c:v>-2.766666666666671</c:v>
                </c:pt>
                <c:pt idx="38">
                  <c:v>-2.7333333333333378</c:v>
                </c:pt>
                <c:pt idx="39">
                  <c:v>-2.7000000000000046</c:v>
                </c:pt>
                <c:pt idx="40">
                  <c:v>-2.6666666666666714</c:v>
                </c:pt>
                <c:pt idx="41">
                  <c:v>-2.6333333333333382</c:v>
                </c:pt>
                <c:pt idx="42">
                  <c:v>-2.600000000000005</c:v>
                </c:pt>
                <c:pt idx="43">
                  <c:v>-2.5666666666666718</c:v>
                </c:pt>
                <c:pt idx="44">
                  <c:v>-2.5333333333333385</c:v>
                </c:pt>
                <c:pt idx="45">
                  <c:v>-2.5000000000000053</c:v>
                </c:pt>
                <c:pt idx="46">
                  <c:v>-2.4666666666666721</c:v>
                </c:pt>
                <c:pt idx="47">
                  <c:v>-2.4333333333333389</c:v>
                </c:pt>
                <c:pt idx="48">
                  <c:v>-2.4000000000000057</c:v>
                </c:pt>
                <c:pt idx="49">
                  <c:v>-2.3666666666666725</c:v>
                </c:pt>
                <c:pt idx="50">
                  <c:v>-2.3333333333333393</c:v>
                </c:pt>
                <c:pt idx="51">
                  <c:v>-2.300000000000006</c:v>
                </c:pt>
                <c:pt idx="52">
                  <c:v>-2.2666666666666728</c:v>
                </c:pt>
                <c:pt idx="53">
                  <c:v>-2.2333333333333396</c:v>
                </c:pt>
                <c:pt idx="54">
                  <c:v>-2.2000000000000064</c:v>
                </c:pt>
                <c:pt idx="55">
                  <c:v>-2.1666666666666732</c:v>
                </c:pt>
                <c:pt idx="56">
                  <c:v>-2.13333333333334</c:v>
                </c:pt>
                <c:pt idx="57">
                  <c:v>-2.1000000000000068</c:v>
                </c:pt>
                <c:pt idx="58">
                  <c:v>-2.0666666666666735</c:v>
                </c:pt>
                <c:pt idx="59">
                  <c:v>-2.0333333333333403</c:v>
                </c:pt>
                <c:pt idx="60">
                  <c:v>-2.0000000000000071</c:v>
                </c:pt>
                <c:pt idx="61">
                  <c:v>-1.9666666666666737</c:v>
                </c:pt>
                <c:pt idx="62">
                  <c:v>-1.9333333333333402</c:v>
                </c:pt>
                <c:pt idx="63">
                  <c:v>-1.9000000000000068</c:v>
                </c:pt>
                <c:pt idx="64">
                  <c:v>-1.8666666666666734</c:v>
                </c:pt>
                <c:pt idx="65">
                  <c:v>-1.8333333333333399</c:v>
                </c:pt>
                <c:pt idx="66">
                  <c:v>-1.8000000000000065</c:v>
                </c:pt>
                <c:pt idx="67">
                  <c:v>-1.766666666666673</c:v>
                </c:pt>
                <c:pt idx="68">
                  <c:v>-1.7333333333333396</c:v>
                </c:pt>
                <c:pt idx="69">
                  <c:v>-1.7000000000000062</c:v>
                </c:pt>
                <c:pt idx="70">
                  <c:v>-1.6666666666666727</c:v>
                </c:pt>
                <c:pt idx="71">
                  <c:v>-1.6333333333333393</c:v>
                </c:pt>
                <c:pt idx="72">
                  <c:v>-1.6000000000000059</c:v>
                </c:pt>
                <c:pt idx="73">
                  <c:v>-1.5666666666666724</c:v>
                </c:pt>
                <c:pt idx="74">
                  <c:v>-1.533333333333339</c:v>
                </c:pt>
                <c:pt idx="75">
                  <c:v>-1.5000000000000056</c:v>
                </c:pt>
                <c:pt idx="76">
                  <c:v>-1.4666666666666721</c:v>
                </c:pt>
                <c:pt idx="77">
                  <c:v>-1.4333333333333387</c:v>
                </c:pt>
                <c:pt idx="78">
                  <c:v>-1.4000000000000052</c:v>
                </c:pt>
                <c:pt idx="79">
                  <c:v>-1.3666666666666718</c:v>
                </c:pt>
                <c:pt idx="80">
                  <c:v>-1.3333333333333384</c:v>
                </c:pt>
                <c:pt idx="81">
                  <c:v>-1.3000000000000049</c:v>
                </c:pt>
                <c:pt idx="82">
                  <c:v>-1.2666666666666715</c:v>
                </c:pt>
                <c:pt idx="83">
                  <c:v>-1.2333333333333381</c:v>
                </c:pt>
                <c:pt idx="84">
                  <c:v>-1.2000000000000046</c:v>
                </c:pt>
                <c:pt idx="85">
                  <c:v>-1.1666666666666712</c:v>
                </c:pt>
                <c:pt idx="86">
                  <c:v>-1.1333333333333377</c:v>
                </c:pt>
                <c:pt idx="87">
                  <c:v>-1.1000000000000043</c:v>
                </c:pt>
                <c:pt idx="88">
                  <c:v>-1.0666666666666709</c:v>
                </c:pt>
                <c:pt idx="89">
                  <c:v>-1.0333333333333374</c:v>
                </c:pt>
                <c:pt idx="90">
                  <c:v>-1.000000000000004</c:v>
                </c:pt>
                <c:pt idx="91">
                  <c:v>-0.96666666666667067</c:v>
                </c:pt>
                <c:pt idx="92">
                  <c:v>-0.93333333333333734</c:v>
                </c:pt>
                <c:pt idx="93">
                  <c:v>-0.90000000000000402</c:v>
                </c:pt>
                <c:pt idx="94">
                  <c:v>-0.86666666666667069</c:v>
                </c:pt>
                <c:pt idx="95">
                  <c:v>-0.83333333333333737</c:v>
                </c:pt>
                <c:pt idx="96">
                  <c:v>-0.80000000000000404</c:v>
                </c:pt>
                <c:pt idx="97">
                  <c:v>-0.76666666666667072</c:v>
                </c:pt>
                <c:pt idx="98">
                  <c:v>-0.73333333333333739</c:v>
                </c:pt>
                <c:pt idx="99">
                  <c:v>-0.70000000000000406</c:v>
                </c:pt>
                <c:pt idx="100">
                  <c:v>-0.66666666666667074</c:v>
                </c:pt>
                <c:pt idx="101">
                  <c:v>-0.63333333333333741</c:v>
                </c:pt>
                <c:pt idx="102">
                  <c:v>-0.60000000000000409</c:v>
                </c:pt>
                <c:pt idx="103">
                  <c:v>-0.56666666666667076</c:v>
                </c:pt>
                <c:pt idx="104">
                  <c:v>-0.53333333333333743</c:v>
                </c:pt>
                <c:pt idx="105">
                  <c:v>-0.50000000000000411</c:v>
                </c:pt>
                <c:pt idx="106">
                  <c:v>-0.46666666666667078</c:v>
                </c:pt>
                <c:pt idx="107">
                  <c:v>-0.43333333333333746</c:v>
                </c:pt>
                <c:pt idx="108">
                  <c:v>-0.40000000000000413</c:v>
                </c:pt>
                <c:pt idx="109">
                  <c:v>-0.3666666666666708</c:v>
                </c:pt>
                <c:pt idx="110">
                  <c:v>-0.33333333333333748</c:v>
                </c:pt>
                <c:pt idx="111">
                  <c:v>-0.30000000000000415</c:v>
                </c:pt>
                <c:pt idx="112">
                  <c:v>-0.26666666666667083</c:v>
                </c:pt>
                <c:pt idx="113">
                  <c:v>-0.2333333333333375</c:v>
                </c:pt>
                <c:pt idx="114">
                  <c:v>-0.20000000000000417</c:v>
                </c:pt>
                <c:pt idx="115">
                  <c:v>-0.16666666666667085</c:v>
                </c:pt>
                <c:pt idx="116">
                  <c:v>-0.13333333333333752</c:v>
                </c:pt>
                <c:pt idx="117">
                  <c:v>-0.1000000000000042</c:v>
                </c:pt>
                <c:pt idx="118">
                  <c:v>-6.6666666666670871E-2</c:v>
                </c:pt>
                <c:pt idx="119">
                  <c:v>-3.3333333333337538E-2</c:v>
                </c:pt>
                <c:pt idx="120">
                  <c:v>-4.2049697057677804E-15</c:v>
                </c:pt>
                <c:pt idx="121">
                  <c:v>3.3333333333329128E-2</c:v>
                </c:pt>
                <c:pt idx="122">
                  <c:v>6.6666666666662461E-2</c:v>
                </c:pt>
                <c:pt idx="123">
                  <c:v>9.9999999999995787E-2</c:v>
                </c:pt>
                <c:pt idx="124">
                  <c:v>0.13333333333332911</c:v>
                </c:pt>
                <c:pt idx="125">
                  <c:v>0.16666666666666244</c:v>
                </c:pt>
                <c:pt idx="126">
                  <c:v>0.19999999999999576</c:v>
                </c:pt>
                <c:pt idx="127">
                  <c:v>0.23333333333332909</c:v>
                </c:pt>
                <c:pt idx="128">
                  <c:v>0.26666666666666244</c:v>
                </c:pt>
                <c:pt idx="129">
                  <c:v>0.29999999999999577</c:v>
                </c:pt>
                <c:pt idx="130">
                  <c:v>0.3333333333333291</c:v>
                </c:pt>
                <c:pt idx="131">
                  <c:v>0.36666666666666242</c:v>
                </c:pt>
                <c:pt idx="132">
                  <c:v>0.39999999999999575</c:v>
                </c:pt>
                <c:pt idx="133">
                  <c:v>0.43333333333332907</c:v>
                </c:pt>
                <c:pt idx="134">
                  <c:v>0.4666666666666624</c:v>
                </c:pt>
                <c:pt idx="135">
                  <c:v>0.49999999999999573</c:v>
                </c:pt>
                <c:pt idx="136">
                  <c:v>0.53333333333332911</c:v>
                </c:pt>
                <c:pt idx="137">
                  <c:v>0.56666666666666243</c:v>
                </c:pt>
                <c:pt idx="138">
                  <c:v>0.59999999999999576</c:v>
                </c:pt>
                <c:pt idx="139">
                  <c:v>0.63333333333332908</c:v>
                </c:pt>
                <c:pt idx="140">
                  <c:v>0.66666666666666241</c:v>
                </c:pt>
                <c:pt idx="141">
                  <c:v>0.69999999999999574</c:v>
                </c:pt>
                <c:pt idx="142">
                  <c:v>0.73333333333332906</c:v>
                </c:pt>
                <c:pt idx="143">
                  <c:v>0.76666666666666239</c:v>
                </c:pt>
                <c:pt idx="144">
                  <c:v>0.79999999999999571</c:v>
                </c:pt>
                <c:pt idx="145">
                  <c:v>0.83333333333332904</c:v>
                </c:pt>
                <c:pt idx="146">
                  <c:v>0.86666666666666237</c:v>
                </c:pt>
                <c:pt idx="147">
                  <c:v>0.89999999999999569</c:v>
                </c:pt>
                <c:pt idx="148">
                  <c:v>0.93333333333332902</c:v>
                </c:pt>
                <c:pt idx="149">
                  <c:v>0.96666666666666234</c:v>
                </c:pt>
                <c:pt idx="150">
                  <c:v>0.99999999999999567</c:v>
                </c:pt>
                <c:pt idx="151">
                  <c:v>1.033333333333329</c:v>
                </c:pt>
                <c:pt idx="152">
                  <c:v>1.0666666666666624</c:v>
                </c:pt>
                <c:pt idx="153">
                  <c:v>1.0999999999999959</c:v>
                </c:pt>
                <c:pt idx="154">
                  <c:v>1.1333333333333293</c:v>
                </c:pt>
                <c:pt idx="155">
                  <c:v>1.1666666666666627</c:v>
                </c:pt>
                <c:pt idx="156">
                  <c:v>1.1999999999999962</c:v>
                </c:pt>
                <c:pt idx="157">
                  <c:v>1.2333333333333296</c:v>
                </c:pt>
                <c:pt idx="158">
                  <c:v>1.2666666666666631</c:v>
                </c:pt>
                <c:pt idx="159">
                  <c:v>1.2999999999999965</c:v>
                </c:pt>
                <c:pt idx="160">
                  <c:v>1.3333333333333299</c:v>
                </c:pt>
                <c:pt idx="161">
                  <c:v>1.3666666666666634</c:v>
                </c:pt>
                <c:pt idx="162">
                  <c:v>1.3999999999999968</c:v>
                </c:pt>
                <c:pt idx="163">
                  <c:v>1.4333333333333302</c:v>
                </c:pt>
                <c:pt idx="164">
                  <c:v>1.4666666666666637</c:v>
                </c:pt>
                <c:pt idx="165">
                  <c:v>1.4999999999999971</c:v>
                </c:pt>
                <c:pt idx="166">
                  <c:v>1.5333333333333306</c:v>
                </c:pt>
                <c:pt idx="167">
                  <c:v>1.566666666666664</c:v>
                </c:pt>
                <c:pt idx="168">
                  <c:v>1.5999999999999974</c:v>
                </c:pt>
                <c:pt idx="169">
                  <c:v>1.6333333333333309</c:v>
                </c:pt>
                <c:pt idx="170">
                  <c:v>1.6666666666666643</c:v>
                </c:pt>
                <c:pt idx="171">
                  <c:v>1.6999999999999977</c:v>
                </c:pt>
                <c:pt idx="172">
                  <c:v>1.7333333333333312</c:v>
                </c:pt>
                <c:pt idx="173">
                  <c:v>1.7666666666666646</c:v>
                </c:pt>
                <c:pt idx="174">
                  <c:v>1.799999999999998</c:v>
                </c:pt>
                <c:pt idx="175">
                  <c:v>1.8333333333333315</c:v>
                </c:pt>
                <c:pt idx="176">
                  <c:v>1.8666666666666649</c:v>
                </c:pt>
                <c:pt idx="177">
                  <c:v>1.8999999999999984</c:v>
                </c:pt>
                <c:pt idx="178">
                  <c:v>1.9333333333333318</c:v>
                </c:pt>
                <c:pt idx="179">
                  <c:v>1.9666666666666652</c:v>
                </c:pt>
                <c:pt idx="180">
                  <c:v>1.9999999999999987</c:v>
                </c:pt>
                <c:pt idx="181">
                  <c:v>2.0333333333333319</c:v>
                </c:pt>
                <c:pt idx="182">
                  <c:v>2.0666666666666651</c:v>
                </c:pt>
                <c:pt idx="183">
                  <c:v>2.0999999999999983</c:v>
                </c:pt>
                <c:pt idx="184">
                  <c:v>2.1333333333333315</c:v>
                </c:pt>
                <c:pt idx="185">
                  <c:v>2.1666666666666647</c:v>
                </c:pt>
                <c:pt idx="186">
                  <c:v>2.199999999999998</c:v>
                </c:pt>
                <c:pt idx="187">
                  <c:v>2.2333333333333312</c:v>
                </c:pt>
                <c:pt idx="188">
                  <c:v>2.2666666666666644</c:v>
                </c:pt>
                <c:pt idx="189">
                  <c:v>2.2999999999999976</c:v>
                </c:pt>
                <c:pt idx="190">
                  <c:v>2.3333333333333308</c:v>
                </c:pt>
                <c:pt idx="191">
                  <c:v>2.366666666666664</c:v>
                </c:pt>
                <c:pt idx="192">
                  <c:v>2.3999999999999972</c:v>
                </c:pt>
                <c:pt idx="193">
                  <c:v>2.4333333333333305</c:v>
                </c:pt>
                <c:pt idx="194">
                  <c:v>2.4666666666666637</c:v>
                </c:pt>
                <c:pt idx="195">
                  <c:v>2.4999999999999969</c:v>
                </c:pt>
                <c:pt idx="196">
                  <c:v>2.5333333333333301</c:v>
                </c:pt>
                <c:pt idx="197">
                  <c:v>2.5666666666666633</c:v>
                </c:pt>
                <c:pt idx="198">
                  <c:v>2.5999999999999965</c:v>
                </c:pt>
                <c:pt idx="199">
                  <c:v>2.6333333333333298</c:v>
                </c:pt>
                <c:pt idx="200">
                  <c:v>2.666666666666663</c:v>
                </c:pt>
                <c:pt idx="201">
                  <c:v>2.6999999999999962</c:v>
                </c:pt>
                <c:pt idx="202">
                  <c:v>2.7333333333333294</c:v>
                </c:pt>
                <c:pt idx="203">
                  <c:v>2.7666666666666626</c:v>
                </c:pt>
                <c:pt idx="204">
                  <c:v>2.7999999999999958</c:v>
                </c:pt>
                <c:pt idx="205">
                  <c:v>2.833333333333329</c:v>
                </c:pt>
                <c:pt idx="206">
                  <c:v>2.8666666666666623</c:v>
                </c:pt>
                <c:pt idx="207">
                  <c:v>2.8999999999999955</c:v>
                </c:pt>
                <c:pt idx="208">
                  <c:v>2.9333333333333287</c:v>
                </c:pt>
                <c:pt idx="209">
                  <c:v>2.9666666666666619</c:v>
                </c:pt>
                <c:pt idx="210">
                  <c:v>2.9999999999999951</c:v>
                </c:pt>
                <c:pt idx="211">
                  <c:v>3.0333333333333283</c:v>
                </c:pt>
                <c:pt idx="212">
                  <c:v>3.0666666666666615</c:v>
                </c:pt>
                <c:pt idx="213">
                  <c:v>3.0999999999999948</c:v>
                </c:pt>
                <c:pt idx="214">
                  <c:v>3.133333333333328</c:v>
                </c:pt>
                <c:pt idx="215">
                  <c:v>3.1666666666666612</c:v>
                </c:pt>
                <c:pt idx="216">
                  <c:v>3.1999999999999944</c:v>
                </c:pt>
                <c:pt idx="217">
                  <c:v>3.2333333333333276</c:v>
                </c:pt>
                <c:pt idx="218">
                  <c:v>3.2666666666666608</c:v>
                </c:pt>
                <c:pt idx="219">
                  <c:v>3.299999999999994</c:v>
                </c:pt>
                <c:pt idx="220">
                  <c:v>3.3333333333333273</c:v>
                </c:pt>
                <c:pt idx="221">
                  <c:v>3.3666666666666605</c:v>
                </c:pt>
                <c:pt idx="222">
                  <c:v>3.3999999999999937</c:v>
                </c:pt>
                <c:pt idx="223">
                  <c:v>3.4333333333333269</c:v>
                </c:pt>
                <c:pt idx="224">
                  <c:v>3.4666666666666601</c:v>
                </c:pt>
                <c:pt idx="225">
                  <c:v>3.4999999999999933</c:v>
                </c:pt>
                <c:pt idx="226">
                  <c:v>3.5333333333333266</c:v>
                </c:pt>
                <c:pt idx="227">
                  <c:v>3.5666666666666598</c:v>
                </c:pt>
                <c:pt idx="228">
                  <c:v>3.599999999999993</c:v>
                </c:pt>
                <c:pt idx="229">
                  <c:v>3.6333333333333262</c:v>
                </c:pt>
                <c:pt idx="230">
                  <c:v>3.6666666666666594</c:v>
                </c:pt>
                <c:pt idx="231">
                  <c:v>3.6999999999999926</c:v>
                </c:pt>
                <c:pt idx="232">
                  <c:v>3.7333333333333258</c:v>
                </c:pt>
                <c:pt idx="233">
                  <c:v>3.7666666666666591</c:v>
                </c:pt>
                <c:pt idx="234">
                  <c:v>3.7999999999999923</c:v>
                </c:pt>
                <c:pt idx="235">
                  <c:v>3.8333333333333255</c:v>
                </c:pt>
                <c:pt idx="236">
                  <c:v>3.8666666666666587</c:v>
                </c:pt>
                <c:pt idx="237">
                  <c:v>3.8999999999999919</c:v>
                </c:pt>
                <c:pt idx="238">
                  <c:v>3.9333333333333251</c:v>
                </c:pt>
                <c:pt idx="239">
                  <c:v>3.9666666666666583</c:v>
                </c:pt>
                <c:pt idx="240">
                  <c:v>3.9999999999999916</c:v>
                </c:pt>
                <c:pt idx="241">
                  <c:v>-4</c:v>
                </c:pt>
                <c:pt idx="242">
                  <c:v>-3</c:v>
                </c:pt>
                <c:pt idx="243">
                  <c:v>-2</c:v>
                </c:pt>
                <c:pt idx="244">
                  <c:v>-1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-0.57652461146703804</c:v>
                </c:pt>
                <c:pt idx="251">
                  <c:v>0.20674950660718897</c:v>
                </c:pt>
                <c:pt idx="252">
                  <c:v>-0.57652461146703804</c:v>
                </c:pt>
                <c:pt idx="253">
                  <c:v>-1.6666666666666667</c:v>
                </c:pt>
                <c:pt idx="254">
                  <c:v>0.20674950660718897</c:v>
                </c:pt>
                <c:pt idx="255">
                  <c:v>-1.6666666666666667</c:v>
                </c:pt>
                <c:pt idx="256">
                  <c:v>0</c:v>
                </c:pt>
                <c:pt idx="257">
                  <c:v>-1.6666666666666667</c:v>
                </c:pt>
                <c:pt idx="258">
                  <c:v>-1.6666666666666667</c:v>
                </c:pt>
                <c:pt idx="259">
                  <c:v>-1.6666666666666667</c:v>
                </c:pt>
                <c:pt idx="260">
                  <c:v>-1.6666666666666667</c:v>
                </c:pt>
                <c:pt idx="261">
                  <c:v>-1.6666666666666667</c:v>
                </c:pt>
                <c:pt idx="262">
                  <c:v>-1.6666666666666667</c:v>
                </c:pt>
                <c:pt idx="263">
                  <c:v>-1.6666666666666667</c:v>
                </c:pt>
                <c:pt idx="264">
                  <c:v>-1.6666666666666667</c:v>
                </c:pt>
                <c:pt idx="265">
                  <c:v>-1.6666666666666667</c:v>
                </c:pt>
              </c:numCache>
            </c:numRef>
          </c:xVal>
          <c:yVal>
            <c:numRef>
              <c:f>Chart!$F$2:$F$267</c:f>
              <c:numCache>
                <c:formatCode>General</c:formatCode>
                <c:ptCount val="266"/>
                <c:pt idx="0">
                  <c:v>6.2406479449694729E-8</c:v>
                </c:pt>
                <c:pt idx="1">
                  <c:v>7.8772447923174306E-8</c:v>
                </c:pt>
                <c:pt idx="2">
                  <c:v>9.9246309159110583E-8</c:v>
                </c:pt>
                <c:pt idx="3">
                  <c:v>1.2481010619335664E-7</c:v>
                </c:pt>
                <c:pt idx="4">
                  <c:v>1.5666807427077024E-7</c:v>
                </c:pt>
                <c:pt idx="5">
                  <c:v>1.9629381803662216E-7</c:v>
                </c:pt>
                <c:pt idx="6">
                  <c:v>2.4548677711401049E-7</c:v>
                </c:pt>
                <c:pt idx="7">
                  <c:v>3.0643964520358613E-7</c:v>
                </c:pt>
                <c:pt idx="8">
                  <c:v>3.8181867138761621E-7</c:v>
                </c:pt>
                <c:pt idx="9">
                  <c:v>4.748590704548187E-7</c:v>
                </c:pt>
                <c:pt idx="10">
                  <c:v>5.8947810492359839E-7</c:v>
                </c:pt>
                <c:pt idx="11">
                  <c:v>7.3040877817225739E-7</c:v>
                </c:pt>
                <c:pt idx="12">
                  <c:v>9.0335749876234986E-7</c:v>
                </c:pt>
                <c:pt idx="13">
                  <c:v>1.1151895435904434E-6</c:v>
                </c:pt>
                <c:pt idx="14">
                  <c:v>1.3741466645938256E-6</c:v>
                </c:pt>
                <c:pt idx="15">
                  <c:v>1.690101752658056E-6</c:v>
                </c:pt>
                <c:pt idx="16">
                  <c:v>2.0748560949005028E-6</c:v>
                </c:pt>
                <c:pt idx="17">
                  <c:v>2.5424854387197744E-6</c:v>
                </c:pt>
                <c:pt idx="18">
                  <c:v>3.1097418081248943E-6</c:v>
                </c:pt>
                <c:pt idx="19">
                  <c:v>3.7965188040284519E-6</c:v>
                </c:pt>
                <c:pt idx="20">
                  <c:v>4.626388958240511E-6</c:v>
                </c:pt>
                <c:pt idx="21">
                  <c:v>5.6272225971112542E-6</c:v>
                </c:pt>
                <c:pt idx="22">
                  <c:v>6.8318985995972204E-6</c:v>
                </c:pt>
                <c:pt idx="23">
                  <c:v>8.2791183983145712E-6</c:v>
                </c:pt>
                <c:pt idx="24">
                  <c:v>1.0014335560840969E-5</c:v>
                </c:pt>
                <c:pt idx="25">
                  <c:v>1.2090814289380864E-5</c:v>
                </c:pt>
                <c:pt idx="26">
                  <c:v>1.4570831174154898E-5</c:v>
                </c:pt>
                <c:pt idx="27">
                  <c:v>1.7527035510465868E-5</c:v>
                </c:pt>
                <c:pt idx="28">
                  <c:v>2.1043984418705781E-5</c:v>
                </c:pt>
                <c:pt idx="29">
                  <c:v>2.5219869864168384E-5</c:v>
                </c:pt>
                <c:pt idx="30">
                  <c:v>3.0168455428979197E-5</c:v>
                </c:pt>
                <c:pt idx="31">
                  <c:v>3.6021241307129477E-5</c:v>
                </c:pt>
                <c:pt idx="32">
                  <c:v>4.2929876436669281E-5</c:v>
                </c:pt>
                <c:pt idx="33">
                  <c:v>5.1068836907508294E-5</c:v>
                </c:pt>
                <c:pt idx="34">
                  <c:v>6.0638389741809976E-5</c:v>
                </c:pt>
                <c:pt idx="35">
                  <c:v>7.1867860785619793E-5</c:v>
                </c:pt>
                <c:pt idx="36">
                  <c:v>8.5019224720619697E-5</c:v>
                </c:pt>
                <c:pt idx="37">
                  <c:v>1.0039103404627449E-4</c:v>
                </c:pt>
                <c:pt idx="38">
                  <c:v>1.183227022354603E-4</c:v>
                </c:pt>
                <c:pt idx="39">
                  <c:v>1.3919915406991894E-4</c:v>
                </c:pt>
                <c:pt idx="40">
                  <c:v>1.6345585335431371E-4</c:v>
                </c:pt>
                <c:pt idx="41">
                  <c:v>1.9158421472918462E-4</c:v>
                </c:pt>
                <c:pt idx="42">
                  <c:v>2.241374020961254E-4</c:v>
                </c:pt>
                <c:pt idx="43">
                  <c:v>2.6173651117995897E-4</c:v>
                </c:pt>
                <c:pt idx="44">
                  <c:v>3.0507712793566782E-4</c:v>
                </c:pt>
                <c:pt idx="45">
                  <c:v>3.5493624782396722E-4</c:v>
                </c:pt>
                <c:pt idx="46">
                  <c:v>4.121795334010817E-4</c:v>
                </c:pt>
                <c:pt idx="47">
                  <c:v>4.7776887918096609E-4</c:v>
                </c:pt>
                <c:pt idx="48">
                  <c:v>5.5277024333325519E-4</c:v>
                </c:pt>
                <c:pt idx="49">
                  <c:v>6.3836169549724838E-4</c:v>
                </c:pt>
                <c:pt idx="50">
                  <c:v>7.3584161886164855E-4</c:v>
                </c:pt>
                <c:pt idx="51">
                  <c:v>8.4663699274561412E-4</c:v>
                </c:pt>
                <c:pt idx="52">
                  <c:v>9.723116693085513E-4</c:v>
                </c:pt>
                <c:pt idx="53">
                  <c:v>1.114574544831481E-3</c:v>
                </c:pt>
                <c:pt idx="54">
                  <c:v>1.2752875123988525E-3</c:v>
                </c:pt>
                <c:pt idx="55">
                  <c:v>1.4564730689445703E-3</c:v>
                </c:pt>
                <c:pt idx="56">
                  <c:v>1.6603214357192664E-3</c:v>
                </c:pt>
                <c:pt idx="57">
                  <c:v>1.889197037529625E-3</c:v>
                </c:pt>
                <c:pt idx="58">
                  <c:v>2.145644172867564E-3</c:v>
                </c:pt>
                <c:pt idx="59">
                  <c:v>2.4323916945905239E-3</c:v>
                </c:pt>
                <c:pt idx="60">
                  <c:v>2.7523565094647339E-3</c:v>
                </c:pt>
                <c:pt idx="61">
                  <c:v>3.1086456949959052E-3</c:v>
                </c:pt>
                <c:pt idx="62">
                  <c:v>3.504557023922052E-3</c:v>
                </c:pt>
                <c:pt idx="63">
                  <c:v>3.9435776809196091E-3</c:v>
                </c:pt>
                <c:pt idx="64">
                  <c:v>4.4293809528765478E-3</c:v>
                </c:pt>
                <c:pt idx="65">
                  <c:v>4.9658206739109055E-3</c:v>
                </c:pt>
                <c:pt idx="66">
                  <c:v>5.5569232095533253E-3</c:v>
                </c:pt>
                <c:pt idx="67">
                  <c:v>6.2068767715394669E-3</c:v>
                </c:pt>
                <c:pt idx="68">
                  <c:v>6.9200178658190255E-3</c:v>
                </c:pt>
                <c:pt idx="69">
                  <c:v>7.7008146919904374E-3</c:v>
                </c:pt>
                <c:pt idx="70">
                  <c:v>8.5538473326715412E-3</c:v>
                </c:pt>
                <c:pt idx="71">
                  <c:v>9.4837845965127458E-3</c:v>
                </c:pt>
                <c:pt idx="72">
                  <c:v>1.0495357408776138E-2</c:v>
                </c:pt>
                <c:pt idx="73">
                  <c:v>1.1593328678679316E-2</c:v>
                </c:pt>
                <c:pt idx="74">
                  <c:v>1.2782459612985643E-2</c:v>
                </c:pt>
                <c:pt idx="75">
                  <c:v>1.4067472490452938E-2</c:v>
                </c:pt>
                <c:pt idx="76">
                  <c:v>1.5453009961464146E-2</c:v>
                </c:pt>
                <c:pt idx="77">
                  <c:v>1.6943590991068912E-2</c:v>
                </c:pt>
                <c:pt idx="78">
                  <c:v>1.8543563621256125E-2</c:v>
                </c:pt>
                <c:pt idx="79">
                  <c:v>2.0257054788923288E-2</c:v>
                </c:pt>
                <c:pt idx="80">
                  <c:v>2.2087917498955546E-2</c:v>
                </c:pt>
                <c:pt idx="81">
                  <c:v>2.4039675716200064E-2</c:v>
                </c:pt>
                <c:pt idx="82">
                  <c:v>2.611546740494099E-2</c:v>
                </c:pt>
                <c:pt idx="83">
                  <c:v>2.8317986208652276E-2</c:v>
                </c:pt>
                <c:pt idx="84">
                  <c:v>3.0649422325166931E-2</c:v>
                </c:pt>
                <c:pt idx="85">
                  <c:v>3.3111403191697891E-2</c:v>
                </c:pt>
                <c:pt idx="86">
                  <c:v>3.570493464908904E-2</c:v>
                </c:pt>
                <c:pt idx="87">
                  <c:v>3.8430343303937742E-2</c:v>
                </c:pt>
                <c:pt idx="88">
                  <c:v>4.128722084948995E-2</c:v>
                </c:pt>
                <c:pt idx="89">
                  <c:v>4.4274371140165761E-2</c:v>
                </c:pt>
                <c:pt idx="90">
                  <c:v>4.7389760838978806E-2</c:v>
                </c:pt>
                <c:pt idx="91">
                  <c:v>5.0630474470816617E-2</c:v>
                </c:pt>
                <c:pt idx="92">
                  <c:v>5.3992674716500239E-2</c:v>
                </c:pt>
                <c:pt idx="93">
                  <c:v>5.7471568771853124E-2</c:v>
                </c:pt>
                <c:pt idx="94">
                  <c:v>6.1061381571959783E-2</c:v>
                </c:pt>
                <c:pt idx="95">
                  <c:v>6.4755336642876402E-2</c:v>
                </c:pt>
                <c:pt idx="96">
                  <c:v>6.8545645290980992E-2</c:v>
                </c:pt>
                <c:pt idx="97">
                  <c:v>7.242350477389578E-2</c:v>
                </c:pt>
                <c:pt idx="98">
                  <c:v>7.6379106016709289E-2</c:v>
                </c:pt>
                <c:pt idx="99">
                  <c:v>8.0401651343595365E-2</c:v>
                </c:pt>
                <c:pt idx="100">
                  <c:v>8.4479382588667995E-2</c:v>
                </c:pt>
                <c:pt idx="101">
                  <c:v>8.8599619832123111E-2</c:v>
                </c:pt>
                <c:pt idx="102">
                  <c:v>9.2748810879767551E-2</c:v>
                </c:pt>
                <c:pt idx="103">
                  <c:v>9.6912591467563813E-2</c:v>
                </c:pt>
                <c:pt idx="104">
                  <c:v>0.10107585602971324</c:v>
                </c:pt>
                <c:pt idx="105">
                  <c:v>0.10522283872116843</c:v>
                </c:pt>
                <c:pt idx="106">
                  <c:v>0.10933720423560452</c:v>
                </c:pt>
                <c:pt idx="107">
                  <c:v>0.11340214781023446</c:v>
                </c:pt>
                <c:pt idx="108">
                  <c:v>0.11740050366197692</c:v>
                </c:pt>
                <c:pt idx="109">
                  <c:v>0.12131486095798767</c:v>
                </c:pt>
                <c:pt idx="110">
                  <c:v>0.12512768629005694</c:v>
                </c:pt>
                <c:pt idx="111">
                  <c:v>0.12882145149942723</c:v>
                </c:pt>
                <c:pt idx="112">
                  <c:v>0.13237876558865616</c:v>
                </c:pt>
                <c:pt idx="113">
                  <c:v>0.13578250936254618</c:v>
                </c:pt>
                <c:pt idx="114">
                  <c:v>0.13901597136297783</c:v>
                </c:pt>
                <c:pt idx="115">
                  <c:v>0.14206298360455086</c:v>
                </c:pt>
                <c:pt idx="116">
                  <c:v>0.14490805558078226</c:v>
                </c:pt>
                <c:pt idx="117">
                  <c:v>0.14753650499541246</c:v>
                </c:pt>
                <c:pt idx="118">
                  <c:v>0.14993458368092827</c:v>
                </c:pt>
                <c:pt idx="119">
                  <c:v>0.15208959719711798</c:v>
                </c:pt>
                <c:pt idx="120">
                  <c:v>0.15399001665629514</c:v>
                </c:pt>
                <c:pt idx="121">
                  <c:v>0.15562558139830768</c:v>
                </c:pt>
                <c:pt idx="122">
                  <c:v>0.15698739123668437</c:v>
                </c:pt>
                <c:pt idx="123">
                  <c:v>0.15806798711595896</c:v>
                </c:pt>
                <c:pt idx="124">
                  <c:v>0.15886141915763344</c:v>
                </c:pt>
                <c:pt idx="125">
                  <c:v>0.15936330122631803</c:v>
                </c:pt>
                <c:pt idx="126">
                  <c:v>0.15957085131590282</c:v>
                </c:pt>
                <c:pt idx="127">
                  <c:v>0.15948291723547678</c:v>
                </c:pt>
                <c:pt idx="128">
                  <c:v>0.15909998726318134</c:v>
                </c:pt>
                <c:pt idx="129">
                  <c:v>0.15842418563016783</c:v>
                </c:pt>
                <c:pt idx="130">
                  <c:v>0.15745925289309742</c:v>
                </c:pt>
                <c:pt idx="131">
                  <c:v>0.15621051144892428</c:v>
                </c:pt>
                <c:pt idx="132">
                  <c:v>0.15468481663678602</c:v>
                </c:pt>
                <c:pt idx="133">
                  <c:v>0.15289049405553834</c:v>
                </c:pt>
                <c:pt idx="134">
                  <c:v>0.15083726389880237</c:v>
                </c:pt>
                <c:pt idx="135">
                  <c:v>0.14853615326954403</c:v>
                </c:pt>
                <c:pt idx="136">
                  <c:v>0.14599939758064207</c:v>
                </c:pt>
                <c:pt idx="137">
                  <c:v>0.14324033227440239</c:v>
                </c:pt>
                <c:pt idx="138">
                  <c:v>0.14027327620067748</c:v>
                </c:pt>
                <c:pt idx="139">
                  <c:v>0.13711340807867037</c:v>
                </c:pt>
                <c:pt idx="140">
                  <c:v>0.13377663753058106</c:v>
                </c:pt>
                <c:pt idx="141">
                  <c:v>0.13027947221534791</c:v>
                </c:pt>
                <c:pt idx="142">
                  <c:v>0.12663888260764603</c:v>
                </c:pt>
                <c:pt idx="143">
                  <c:v>0.12287216596124716</c:v>
                </c:pt>
                <c:pt idx="144">
                  <c:v>0.11899681096746212</c:v>
                </c:pt>
                <c:pt idx="145">
                  <c:v>0.11503036456970267</c:v>
                </c:pt>
                <c:pt idx="146">
                  <c:v>0.11099030232560757</c:v>
                </c:pt>
                <c:pt idx="147">
                  <c:v>0.106893903620389</c:v>
                </c:pt>
                <c:pt idx="148">
                  <c:v>0.10275813293106664</c:v>
                </c:pt>
                <c:pt idx="149">
                  <c:v>9.8599528223290989E-2</c:v>
                </c:pt>
                <c:pt idx="150">
                  <c:v>9.4434097432921138E-2</c:v>
                </c:pt>
                <c:pt idx="151">
                  <c:v>9.0277223845946553E-2</c:v>
                </c:pt>
                <c:pt idx="152">
                  <c:v>8.614358104532957E-2</c:v>
                </c:pt>
                <c:pt idx="153">
                  <c:v>8.2047057944507118E-2</c:v>
                </c:pt>
                <c:pt idx="154">
                  <c:v>7.8000694277217231E-2</c:v>
                </c:pt>
                <c:pt idx="155">
                  <c:v>7.4016626764495538E-2</c:v>
                </c:pt>
                <c:pt idx="156">
                  <c:v>7.0106046034480937E-2</c:v>
                </c:pt>
                <c:pt idx="157">
                  <c:v>6.6279164231271712E-2</c:v>
                </c:pt>
                <c:pt idx="158">
                  <c:v>6.2545193117459971E-2</c:v>
                </c:pt>
                <c:pt idx="159">
                  <c:v>5.8912332352887731E-2</c:v>
                </c:pt>
                <c:pt idx="160">
                  <c:v>5.5387767521092861E-2</c:v>
                </c:pt>
                <c:pt idx="161">
                  <c:v>5.1977677376055957E-2</c:v>
                </c:pt>
                <c:pt idx="162">
                  <c:v>4.8687249696138656E-2</c:v>
                </c:pt>
                <c:pt idx="163">
                  <c:v>4.5520705060155174E-2</c:v>
                </c:pt>
                <c:pt idx="164">
                  <c:v>4.248132780269151E-2</c:v>
                </c:pt>
                <c:pt idx="165">
                  <c:v>3.9571503362153121E-2</c:v>
                </c:pt>
                <c:pt idx="166">
                  <c:v>3.6792761205409488E-2</c:v>
                </c:pt>
                <c:pt idx="167">
                  <c:v>3.4145822496875901E-2</c:v>
                </c:pt>
                <c:pt idx="168">
                  <c:v>3.1630651676806475E-2</c:v>
                </c:pt>
                <c:pt idx="169">
                  <c:v>2.9246511122633378E-2</c:v>
                </c:pt>
                <c:pt idx="170">
                  <c:v>2.6992018087393124E-2</c:v>
                </c:pt>
                <c:pt idx="171">
                  <c:v>2.4865203139514364E-2</c:v>
                </c:pt>
                <c:pt idx="172">
                  <c:v>2.2863569367295025E-2</c:v>
                </c:pt>
                <c:pt idx="173">
                  <c:v>2.0984151657979913E-2</c:v>
                </c:pt>
                <c:pt idx="174">
                  <c:v>1.9223575414154592E-2</c:v>
                </c:pt>
                <c:pt idx="175">
                  <c:v>1.757811412786275E-2</c:v>
                </c:pt>
                <c:pt idx="176">
                  <c:v>1.6043745294127245E-2</c:v>
                </c:pt>
                <c:pt idx="177">
                  <c:v>1.4616204209140416E-2</c:v>
                </c:pt>
                <c:pt idx="178">
                  <c:v>1.3291035263081924E-2</c:v>
                </c:pt>
                <c:pt idx="179">
                  <c:v>1.2063640402201309E-2</c:v>
                </c:pt>
                <c:pt idx="180">
                  <c:v>1.09293244984383E-2</c:v>
                </c:pt>
                <c:pt idx="181">
                  <c:v>9.8833374265289847E-3</c:v>
                </c:pt>
                <c:pt idx="182">
                  <c:v>8.920912707457743E-3</c:v>
                </c:pt>
                <c:pt idx="183">
                  <c:v>8.0373026325807652E-3</c:v>
                </c:pt>
                <c:pt idx="184">
                  <c:v>7.2278098342098878E-3</c:v>
                </c:pt>
                <c:pt idx="185">
                  <c:v>6.4878153154706549E-3</c:v>
                </c:pt>
                <c:pt idx="186">
                  <c:v>5.8128029945187908E-3</c:v>
                </c:pt>
                <c:pt idx="187">
                  <c:v>5.1983808555152141E-3</c:v>
                </c:pt>
                <c:pt idx="188">
                  <c:v>4.6402988310251169E-3</c:v>
                </c:pt>
                <c:pt idx="189">
                  <c:v>4.1344635677255607E-3</c:v>
                </c:pt>
                <c:pt idx="190">
                  <c:v>3.6769502495700018E-3</c:v>
                </c:pt>
                <c:pt idx="191">
                  <c:v>3.2640116700354462E-3</c:v>
                </c:pt>
                <c:pt idx="192">
                  <c:v>2.8920847580026117E-3</c:v>
                </c:pt>
                <c:pt idx="193">
                  <c:v>2.5577947704818883E-3</c:v>
                </c:pt>
                <c:pt idx="194">
                  <c:v>2.2579573701267128E-3</c:v>
                </c:pt>
                <c:pt idx="195">
                  <c:v>1.9895788066388027E-3</c:v>
                </c:pt>
                <c:pt idx="196">
                  <c:v>1.7498544191475226E-3</c:v>
                </c:pt>
                <c:pt idx="197">
                  <c:v>1.5361656718377778E-3</c:v>
                </c:pt>
                <c:pt idx="198">
                  <c:v>1.3460759279050143E-3</c:v>
                </c:pt>
                <c:pt idx="199">
                  <c:v>1.1773251577264243E-3</c:v>
                </c:pt>
                <c:pt idx="200">
                  <c:v>1.0278237663362739E-3</c:v>
                </c:pt>
                <c:pt idx="201">
                  <c:v>8.9564571324360093E-4</c:v>
                </c:pt>
                <c:pt idx="202">
                  <c:v>7.7902108467401993E-4</c:v>
                </c:pt>
                <c:pt idx="203">
                  <c:v>6.7632826476801504E-4</c:v>
                </c:pt>
                <c:pt idx="204">
                  <c:v>5.8608583841171622E-4</c:v>
                </c:pt>
                <c:pt idx="205">
                  <c:v>5.0694434446708219E-4</c:v>
                </c:pt>
                <c:pt idx="206">
                  <c:v>4.3767798442953732E-4</c:v>
                </c:pt>
                <c:pt idx="207">
                  <c:v>3.7717637816314469E-4</c:v>
                </c:pt>
                <c:pt idx="208">
                  <c:v>3.2443644550607056E-4</c:v>
                </c:pt>
                <c:pt idx="209">
                  <c:v>2.785544803315357E-4</c:v>
                </c:pt>
                <c:pt idx="210">
                  <c:v>2.3871847219243192E-4</c:v>
                </c:pt>
                <c:pt idx="211">
                  <c:v>2.0420072004543908E-4</c:v>
                </c:pt>
                <c:pt idx="212">
                  <c:v>1.7435077279235133E-4</c:v>
                </c:pt>
                <c:pt idx="213">
                  <c:v>1.4858872252038722E-4</c:v>
                </c:pt>
                <c:pt idx="214">
                  <c:v>1.2639886837763443E-4</c:v>
                </c:pt>
                <c:pt idx="215">
                  <c:v>1.073237619764069E-4</c:v>
                </c:pt>
                <c:pt idx="216">
                  <c:v>9.0958639053246755E-5</c:v>
                </c:pt>
                <c:pt idx="217">
                  <c:v>7.6946236795484796E-5</c:v>
                </c:pt>
                <c:pt idx="218">
                  <c:v>6.4971991726880628E-5</c:v>
                </c:pt>
                <c:pt idx="219">
                  <c:v>5.4759609278083181E-5</c:v>
                </c:pt>
                <c:pt idx="220">
                  <c:v>4.6066993095523997E-5</c:v>
                </c:pt>
                <c:pt idx="221">
                  <c:v>3.8682519705594782E-5</c:v>
                </c:pt>
                <c:pt idx="222">
                  <c:v>3.2421642288610013E-5</c:v>
                </c:pt>
                <c:pt idx="223">
                  <c:v>2.7123805967874486E-5</c:v>
                </c:pt>
                <c:pt idx="224">
                  <c:v>2.2649656122808872E-5</c:v>
                </c:pt>
                <c:pt idx="225">
                  <c:v>1.8878520733086864E-5</c:v>
                </c:pt>
                <c:pt idx="226">
                  <c:v>1.5706147597294079E-5</c:v>
                </c:pt>
                <c:pt idx="227">
                  <c:v>1.3042677392267238E-5</c:v>
                </c:pt>
                <c:pt idx="228">
                  <c:v>1.0810833899200102E-5</c:v>
                </c:pt>
                <c:pt idx="229">
                  <c:v>8.9443132750869708E-6</c:v>
                </c:pt>
                <c:pt idx="230">
                  <c:v>7.3863549525375739E-6</c:v>
                </c:pt>
                <c:pt idx="231">
                  <c:v>6.0884775711311862E-6</c:v>
                </c:pt>
                <c:pt idx="232">
                  <c:v>5.0093642471547905E-6</c:v>
                </c:pt>
                <c:pt idx="233">
                  <c:v>4.1138824477606306E-6</c:v>
                </c:pt>
                <c:pt idx="234">
                  <c:v>3.372224726141334E-6</c:v>
                </c:pt>
                <c:pt idx="235">
                  <c:v>2.7591575757907295E-6</c:v>
                </c:pt>
                <c:pt idx="236">
                  <c:v>2.2533666572391267E-6</c:v>
                </c:pt>
                <c:pt idx="237">
                  <c:v>1.8368876258848323E-6</c:v>
                </c:pt>
                <c:pt idx="238">
                  <c:v>1.4946127335797468E-6</c:v>
                </c:pt>
                <c:pt idx="239">
                  <c:v>1.2138642808765224E-6</c:v>
                </c:pt>
                <c:pt idx="240">
                  <c:v>9.8402685494539298E-7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58D-4662-B5FC-8822F7B7C0C0}"/>
            </c:ext>
          </c:extLst>
        </c:ser>
        <c:ser>
          <c:idx val="4"/>
          <c:order val="4"/>
          <c:tx>
            <c:strRef>
              <c:f>Chart!$G$1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plus"/>
            <c:size val="5"/>
            <c:spPr>
              <a:noFill/>
              <a:ln w="12700"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E58D-4662-B5FC-8822F7B7C0C0}"/>
              </c:ext>
            </c:extLst>
          </c:dPt>
          <c:dPt>
            <c:idx val="25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E58D-4662-B5FC-8822F7B7C0C0}"/>
              </c:ext>
            </c:extLst>
          </c:dPt>
          <c:dPt>
            <c:idx val="25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E58D-4662-B5FC-8822F7B7C0C0}"/>
              </c:ext>
            </c:extLst>
          </c:dPt>
          <c:dPt>
            <c:idx val="260"/>
            <c:marker>
              <c:symbol val="none"/>
            </c:marker>
            <c:bubble3D val="0"/>
            <c:spPr>
              <a:ln w="12700">
                <a:noFill/>
              </a:ln>
            </c:spPr>
            <c:extLst>
              <c:ext xmlns:c16="http://schemas.microsoft.com/office/drawing/2014/chart" uri="{C3380CC4-5D6E-409C-BE32-E72D297353CC}">
                <c16:uniqueId val="{00000008-E58D-4662-B5FC-8822F7B7C0C0}"/>
              </c:ext>
            </c:extLst>
          </c:dPt>
          <c:dPt>
            <c:idx val="261"/>
            <c:marker>
              <c:symbol val="none"/>
            </c:marker>
            <c:bubble3D val="0"/>
            <c:spPr>
              <a:ln w="12700">
                <a:noFill/>
              </a:ln>
            </c:spPr>
            <c:extLst>
              <c:ext xmlns:c16="http://schemas.microsoft.com/office/drawing/2014/chart" uri="{C3380CC4-5D6E-409C-BE32-E72D297353CC}">
                <c16:uniqueId val="{0000000A-E58D-4662-B5FC-8822F7B7C0C0}"/>
              </c:ext>
            </c:extLst>
          </c:dPt>
          <c:dPt>
            <c:idx val="262"/>
            <c:marker>
              <c:symbol val="none"/>
            </c:marker>
            <c:bubble3D val="0"/>
            <c:spPr>
              <a:ln w="12700">
                <a:noFill/>
              </a:ln>
            </c:spPr>
            <c:extLst>
              <c:ext xmlns:c16="http://schemas.microsoft.com/office/drawing/2014/chart" uri="{C3380CC4-5D6E-409C-BE32-E72D297353CC}">
                <c16:uniqueId val="{0000000C-E58D-4662-B5FC-8822F7B7C0C0}"/>
              </c:ext>
            </c:extLst>
          </c:dPt>
          <c:dPt>
            <c:idx val="263"/>
            <c:marker>
              <c:symbol val="none"/>
            </c:marker>
            <c:bubble3D val="0"/>
            <c:spPr>
              <a:ln w="12700">
                <a:noFill/>
              </a:ln>
            </c:spPr>
            <c:extLst>
              <c:ext xmlns:c16="http://schemas.microsoft.com/office/drawing/2014/chart" uri="{C3380CC4-5D6E-409C-BE32-E72D297353CC}">
                <c16:uniqueId val="{0000000E-E58D-4662-B5FC-8822F7B7C0C0}"/>
              </c:ext>
            </c:extLst>
          </c:dPt>
          <c:dLbls>
            <c:dLbl>
              <c:idx val="241"/>
              <c:tx>
                <c:strRef>
                  <c:f>Chart!$A$243</c:f>
                  <c:strCache>
                    <c:ptCount val="1"/>
                    <c:pt idx="0">
                      <c:v>40</c:v>
                    </c:pt>
                  </c:strCache>
                </c:strRef>
              </c:tx>
              <c:dLblPos val="b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{45D5BC22-8E73-4E3F-B095-B302B580C88C}</c15:txfldGUID>
                      <c15:f>Chart!$A$243</c15:f>
                      <c15:dlblFieldTableCache>
                        <c:ptCount val="1"/>
                        <c:pt idx="0">
                          <c:v>40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E58D-4662-B5FC-8822F7B7C0C0}"/>
                </c:ext>
              </c:extLst>
            </c:dLbl>
            <c:dLbl>
              <c:idx val="242"/>
              <c:tx>
                <c:strRef>
                  <c:f>Chart!$A$244</c:f>
                  <c:strCache>
                    <c:ptCount val="1"/>
                    <c:pt idx="0">
                      <c:v>55</c:v>
                    </c:pt>
                  </c:strCache>
                </c:strRef>
              </c:tx>
              <c:dLblPos val="b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{8B185DE6-8CD6-4BFC-A17B-287499FED319}</c15:txfldGUID>
                      <c15:f>Chart!$A$244</c15:f>
                      <c15:dlblFieldTableCache>
                        <c:ptCount val="1"/>
                        <c:pt idx="0">
                          <c:v>55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E58D-4662-B5FC-8822F7B7C0C0}"/>
                </c:ext>
              </c:extLst>
            </c:dLbl>
            <c:dLbl>
              <c:idx val="243"/>
              <c:tx>
                <c:strRef>
                  <c:f>Chart!$A$245</c:f>
                  <c:strCache>
                    <c:ptCount val="1"/>
                    <c:pt idx="0">
                      <c:v>70</c:v>
                    </c:pt>
                  </c:strCache>
                </c:strRef>
              </c:tx>
              <c:dLblPos val="b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{2D8B478A-649E-4CA6-A142-C32D6F02F78B}</c15:txfldGUID>
                      <c15:f>Chart!$A$245</c15:f>
                      <c15:dlblFieldTableCache>
                        <c:ptCount val="1"/>
                        <c:pt idx="0">
                          <c:v>70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1-E58D-4662-B5FC-8822F7B7C0C0}"/>
                </c:ext>
              </c:extLst>
            </c:dLbl>
            <c:dLbl>
              <c:idx val="244"/>
              <c:tx>
                <c:strRef>
                  <c:f>Chart!$A$246</c:f>
                  <c:strCache>
                    <c:ptCount val="1"/>
                    <c:pt idx="0">
                      <c:v>85</c:v>
                    </c:pt>
                  </c:strCache>
                </c:strRef>
              </c:tx>
              <c:dLblPos val="b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{1438AF2B-DDCD-4488-B9F7-EEC9457FA1D6}</c15:txfldGUID>
                      <c15:f>Chart!$A$246</c15:f>
                      <c15:dlblFieldTableCache>
                        <c:ptCount val="1"/>
                        <c:pt idx="0">
                          <c:v>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E58D-4662-B5FC-8822F7B7C0C0}"/>
                </c:ext>
              </c:extLst>
            </c:dLbl>
            <c:dLbl>
              <c:idx val="245"/>
              <c:tx>
                <c:strRef>
                  <c:f>Chart!$A$247</c:f>
                  <c:strCache>
                    <c:ptCount val="1"/>
                    <c:pt idx="0">
                      <c:v>100</c:v>
                    </c:pt>
                  </c:strCache>
                </c:strRef>
              </c:tx>
              <c:dLblPos val="b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{AAB3CCFF-1268-4E30-9B11-FDEDE2D624B1}</c15:txfldGUID>
                      <c15:f>Chart!$A$247</c15:f>
                      <c15:dlblFieldTableCache>
                        <c:ptCount val="1"/>
                        <c:pt idx="0">
                          <c:v>100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3-E58D-4662-B5FC-8822F7B7C0C0}"/>
                </c:ext>
              </c:extLst>
            </c:dLbl>
            <c:dLbl>
              <c:idx val="246"/>
              <c:tx>
                <c:strRef>
                  <c:f>Chart!$A$248</c:f>
                  <c:strCache>
                    <c:ptCount val="1"/>
                    <c:pt idx="0">
                      <c:v>115</c:v>
                    </c:pt>
                  </c:strCache>
                </c:strRef>
              </c:tx>
              <c:dLblPos val="b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{A28B3D09-68C9-4B05-9FF1-6C9ED246275B}</c15:txfldGUID>
                      <c15:f>Chart!$A$248</c15:f>
                      <c15:dlblFieldTableCache>
                        <c:ptCount val="1"/>
                        <c:pt idx="0">
                          <c:v>115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4-E58D-4662-B5FC-8822F7B7C0C0}"/>
                </c:ext>
              </c:extLst>
            </c:dLbl>
            <c:dLbl>
              <c:idx val="247"/>
              <c:tx>
                <c:strRef>
                  <c:f>Chart!$A$249</c:f>
                  <c:strCache>
                    <c:ptCount val="1"/>
                    <c:pt idx="0">
                      <c:v>130</c:v>
                    </c:pt>
                  </c:strCache>
                </c:strRef>
              </c:tx>
              <c:dLblPos val="b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{EC948E96-5CBC-4B81-AAD2-BD6495F5CD60}</c15:txfldGUID>
                      <c15:f>Chart!$A$249</c15:f>
                      <c15:dlblFieldTableCache>
                        <c:ptCount val="1"/>
                        <c:pt idx="0">
                          <c:v>130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5-E58D-4662-B5FC-8822F7B7C0C0}"/>
                </c:ext>
              </c:extLst>
            </c:dLbl>
            <c:dLbl>
              <c:idx val="248"/>
              <c:tx>
                <c:strRef>
                  <c:f>Chart!$A$250</c:f>
                  <c:strCache>
                    <c:ptCount val="1"/>
                    <c:pt idx="0">
                      <c:v>145</c:v>
                    </c:pt>
                  </c:strCache>
                </c:strRef>
              </c:tx>
              <c:dLblPos val="b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{BCB72D9C-40A1-4489-83EE-87924A01D2AD}</c15:txfldGUID>
                      <c15:f>Chart!$A$250</c15:f>
                      <c15:dlblFieldTableCache>
                        <c:ptCount val="1"/>
                        <c:pt idx="0">
                          <c:v>145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6-E58D-4662-B5FC-8822F7B7C0C0}"/>
                </c:ext>
              </c:extLst>
            </c:dLbl>
            <c:dLbl>
              <c:idx val="249"/>
              <c:tx>
                <c:strRef>
                  <c:f>Chart!$A$251</c:f>
                  <c:strCache>
                    <c:ptCount val="1"/>
                    <c:pt idx="0">
                      <c:v>160</c:v>
                    </c:pt>
                  </c:strCache>
                </c:strRef>
              </c:tx>
              <c:dLblPos val="b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{414ED4B3-DEAA-47D4-9AA6-94D8CD167522}</c15:txfldGUID>
                      <c15:f>Chart!$A$251</c15:f>
                      <c15:dlblFieldTableCache>
                        <c:ptCount val="1"/>
                        <c:pt idx="0">
                          <c:v>160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7-E58D-4662-B5FC-8822F7B7C0C0}"/>
                </c:ext>
              </c:extLst>
            </c:dLbl>
            <c:dLbl>
              <c:idx val="258"/>
              <c:tx>
                <c:strRef>
                  <c:f>Chart!$A$260</c:f>
                  <c:strCache>
                    <c:ptCount val="1"/>
                    <c:pt idx="0">
                      <c:v>-16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{96B0D205-D025-4267-81EB-D96D6754C9E3}</c15:txfldGUID>
                      <c15:f>Chart!$A$260</c15:f>
                      <c15:dlblFieldTableCache>
                        <c:ptCount val="1"/>
                        <c:pt idx="0">
                          <c:v>-16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E58D-4662-B5FC-8822F7B7C0C0}"/>
                </c:ext>
              </c:extLst>
            </c:dLbl>
            <c:dLbl>
              <c:idx val="259"/>
              <c:tx>
                <c:strRef>
                  <c:f>Chart!$A$261</c:f>
                  <c:strCache>
                    <c:ptCount val="1"/>
                  </c:strCache>
                </c:strRef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{2D020496-40FB-481A-B6C3-D0188393D974}</c15:txfldGUID>
                      <c15:f>Chart!$A$261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E58D-4662-B5FC-8822F7B7C0C0}"/>
                </c:ext>
              </c:extLst>
            </c:dLbl>
            <c:dLbl>
              <c:idx val="260"/>
              <c:tx>
                <c:strRef>
                  <c:f>Chart!$A$262</c:f>
                  <c:strCache>
                    <c:ptCount val="1"/>
                    <c:pt idx="0">
                      <c:v>-28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{40EB425A-8EDA-428C-98C2-18F2BE4A169B}</c15:txfldGUID>
                      <c15:f>Chart!$A$262</c15:f>
                      <c15:dlblFieldTableCache>
                        <c:ptCount val="1"/>
                        <c:pt idx="0">
                          <c:v>-28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E58D-4662-B5FC-8822F7B7C0C0}"/>
                </c:ext>
              </c:extLst>
            </c:dLbl>
            <c:dLbl>
              <c:idx val="261"/>
              <c:tx>
                <c:strRef>
                  <c:f>Chart!$A$263</c:f>
                  <c:strCache>
                    <c:ptCount val="1"/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{1DA7C00B-78B7-44F7-9AE6-0923BF143E9E}</c15:txfldGUID>
                      <c15:f>Chart!$A$263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E58D-4662-B5FC-8822F7B7C0C0}"/>
                </c:ext>
              </c:extLst>
            </c:dLbl>
            <c:dLbl>
              <c:idx val="262"/>
              <c:tx>
                <c:strRef>
                  <c:f>Chart!$A$265</c:f>
                  <c:strCache>
                    <c:ptCount val="1"/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{0B2E2ACC-0B13-4B75-9983-7C74E921DDC1}</c15:txfldGUID>
                      <c15:f>Chart!$A$265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E58D-4662-B5FC-8822F7B7C0C0}"/>
                </c:ext>
              </c:extLst>
            </c:dLbl>
            <c:dLbl>
              <c:idx val="263"/>
              <c:tx>
                <c:strRef>
                  <c:f>Chart!$A$264</c:f>
                  <c:strCache>
                    <c:ptCount val="1"/>
                    <c:pt idx="0">
                      <c:v>-25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{914AE2EE-05D8-4D5E-AD73-0D329F3C65D3}</c15:txfldGUID>
                      <c15:f>Chart!$A$264</c15:f>
                      <c15:dlblFieldTableCache>
                        <c:ptCount val="1"/>
                        <c:pt idx="0">
                          <c:v>-25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E58D-4662-B5FC-8822F7B7C0C0}"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Chart!$B$2:$B$267</c:f>
              <c:numCache>
                <c:formatCode>General</c:formatCode>
                <c:ptCount val="266"/>
                <c:pt idx="0">
                  <c:v>-4</c:v>
                </c:pt>
                <c:pt idx="1">
                  <c:v>-3.9666666666666668</c:v>
                </c:pt>
                <c:pt idx="2">
                  <c:v>-3.9333333333333336</c:v>
                </c:pt>
                <c:pt idx="3">
                  <c:v>-3.9000000000000004</c:v>
                </c:pt>
                <c:pt idx="4">
                  <c:v>-3.8666666666666671</c:v>
                </c:pt>
                <c:pt idx="5">
                  <c:v>-3.8333333333333339</c:v>
                </c:pt>
                <c:pt idx="6">
                  <c:v>-3.8000000000000007</c:v>
                </c:pt>
                <c:pt idx="7">
                  <c:v>-3.7666666666666675</c:v>
                </c:pt>
                <c:pt idx="8">
                  <c:v>-3.7333333333333343</c:v>
                </c:pt>
                <c:pt idx="9">
                  <c:v>-3.7000000000000011</c:v>
                </c:pt>
                <c:pt idx="10">
                  <c:v>-3.6666666666666679</c:v>
                </c:pt>
                <c:pt idx="11">
                  <c:v>-3.6333333333333346</c:v>
                </c:pt>
                <c:pt idx="12">
                  <c:v>-3.6000000000000014</c:v>
                </c:pt>
                <c:pt idx="13">
                  <c:v>-3.5666666666666682</c:v>
                </c:pt>
                <c:pt idx="14">
                  <c:v>-3.533333333333335</c:v>
                </c:pt>
                <c:pt idx="15">
                  <c:v>-3.5000000000000018</c:v>
                </c:pt>
                <c:pt idx="16">
                  <c:v>-3.4666666666666686</c:v>
                </c:pt>
                <c:pt idx="17">
                  <c:v>-3.4333333333333353</c:v>
                </c:pt>
                <c:pt idx="18">
                  <c:v>-3.4000000000000021</c:v>
                </c:pt>
                <c:pt idx="19">
                  <c:v>-3.3666666666666689</c:v>
                </c:pt>
                <c:pt idx="20">
                  <c:v>-3.3333333333333357</c:v>
                </c:pt>
                <c:pt idx="21">
                  <c:v>-3.3000000000000025</c:v>
                </c:pt>
                <c:pt idx="22">
                  <c:v>-3.2666666666666693</c:v>
                </c:pt>
                <c:pt idx="23">
                  <c:v>-3.2333333333333361</c:v>
                </c:pt>
                <c:pt idx="24">
                  <c:v>-3.2000000000000028</c:v>
                </c:pt>
                <c:pt idx="25">
                  <c:v>-3.1666666666666696</c:v>
                </c:pt>
                <c:pt idx="26">
                  <c:v>-3.1333333333333364</c:v>
                </c:pt>
                <c:pt idx="27">
                  <c:v>-3.1000000000000032</c:v>
                </c:pt>
                <c:pt idx="28">
                  <c:v>-3.06666666666667</c:v>
                </c:pt>
                <c:pt idx="29">
                  <c:v>-3.0333333333333368</c:v>
                </c:pt>
                <c:pt idx="30">
                  <c:v>-3.0000000000000036</c:v>
                </c:pt>
                <c:pt idx="31">
                  <c:v>-2.9666666666666703</c:v>
                </c:pt>
                <c:pt idx="32">
                  <c:v>-2.9333333333333371</c:v>
                </c:pt>
                <c:pt idx="33">
                  <c:v>-2.9000000000000039</c:v>
                </c:pt>
                <c:pt idx="34">
                  <c:v>-2.8666666666666707</c:v>
                </c:pt>
                <c:pt idx="35">
                  <c:v>-2.8333333333333375</c:v>
                </c:pt>
                <c:pt idx="36">
                  <c:v>-2.8000000000000043</c:v>
                </c:pt>
                <c:pt idx="37">
                  <c:v>-2.766666666666671</c:v>
                </c:pt>
                <c:pt idx="38">
                  <c:v>-2.7333333333333378</c:v>
                </c:pt>
                <c:pt idx="39">
                  <c:v>-2.7000000000000046</c:v>
                </c:pt>
                <c:pt idx="40">
                  <c:v>-2.6666666666666714</c:v>
                </c:pt>
                <c:pt idx="41">
                  <c:v>-2.6333333333333382</c:v>
                </c:pt>
                <c:pt idx="42">
                  <c:v>-2.600000000000005</c:v>
                </c:pt>
                <c:pt idx="43">
                  <c:v>-2.5666666666666718</c:v>
                </c:pt>
                <c:pt idx="44">
                  <c:v>-2.5333333333333385</c:v>
                </c:pt>
                <c:pt idx="45">
                  <c:v>-2.5000000000000053</c:v>
                </c:pt>
                <c:pt idx="46">
                  <c:v>-2.4666666666666721</c:v>
                </c:pt>
                <c:pt idx="47">
                  <c:v>-2.4333333333333389</c:v>
                </c:pt>
                <c:pt idx="48">
                  <c:v>-2.4000000000000057</c:v>
                </c:pt>
                <c:pt idx="49">
                  <c:v>-2.3666666666666725</c:v>
                </c:pt>
                <c:pt idx="50">
                  <c:v>-2.3333333333333393</c:v>
                </c:pt>
                <c:pt idx="51">
                  <c:v>-2.300000000000006</c:v>
                </c:pt>
                <c:pt idx="52">
                  <c:v>-2.2666666666666728</c:v>
                </c:pt>
                <c:pt idx="53">
                  <c:v>-2.2333333333333396</c:v>
                </c:pt>
                <c:pt idx="54">
                  <c:v>-2.2000000000000064</c:v>
                </c:pt>
                <c:pt idx="55">
                  <c:v>-2.1666666666666732</c:v>
                </c:pt>
                <c:pt idx="56">
                  <c:v>-2.13333333333334</c:v>
                </c:pt>
                <c:pt idx="57">
                  <c:v>-2.1000000000000068</c:v>
                </c:pt>
                <c:pt idx="58">
                  <c:v>-2.0666666666666735</c:v>
                </c:pt>
                <c:pt idx="59">
                  <c:v>-2.0333333333333403</c:v>
                </c:pt>
                <c:pt idx="60">
                  <c:v>-2.0000000000000071</c:v>
                </c:pt>
                <c:pt idx="61">
                  <c:v>-1.9666666666666737</c:v>
                </c:pt>
                <c:pt idx="62">
                  <c:v>-1.9333333333333402</c:v>
                </c:pt>
                <c:pt idx="63">
                  <c:v>-1.9000000000000068</c:v>
                </c:pt>
                <c:pt idx="64">
                  <c:v>-1.8666666666666734</c:v>
                </c:pt>
                <c:pt idx="65">
                  <c:v>-1.8333333333333399</c:v>
                </c:pt>
                <c:pt idx="66">
                  <c:v>-1.8000000000000065</c:v>
                </c:pt>
                <c:pt idx="67">
                  <c:v>-1.766666666666673</c:v>
                </c:pt>
                <c:pt idx="68">
                  <c:v>-1.7333333333333396</c:v>
                </c:pt>
                <c:pt idx="69">
                  <c:v>-1.7000000000000062</c:v>
                </c:pt>
                <c:pt idx="70">
                  <c:v>-1.6666666666666727</c:v>
                </c:pt>
                <c:pt idx="71">
                  <c:v>-1.6333333333333393</c:v>
                </c:pt>
                <c:pt idx="72">
                  <c:v>-1.6000000000000059</c:v>
                </c:pt>
                <c:pt idx="73">
                  <c:v>-1.5666666666666724</c:v>
                </c:pt>
                <c:pt idx="74">
                  <c:v>-1.533333333333339</c:v>
                </c:pt>
                <c:pt idx="75">
                  <c:v>-1.5000000000000056</c:v>
                </c:pt>
                <c:pt idx="76">
                  <c:v>-1.4666666666666721</c:v>
                </c:pt>
                <c:pt idx="77">
                  <c:v>-1.4333333333333387</c:v>
                </c:pt>
                <c:pt idx="78">
                  <c:v>-1.4000000000000052</c:v>
                </c:pt>
                <c:pt idx="79">
                  <c:v>-1.3666666666666718</c:v>
                </c:pt>
                <c:pt idx="80">
                  <c:v>-1.3333333333333384</c:v>
                </c:pt>
                <c:pt idx="81">
                  <c:v>-1.3000000000000049</c:v>
                </c:pt>
                <c:pt idx="82">
                  <c:v>-1.2666666666666715</c:v>
                </c:pt>
                <c:pt idx="83">
                  <c:v>-1.2333333333333381</c:v>
                </c:pt>
                <c:pt idx="84">
                  <c:v>-1.2000000000000046</c:v>
                </c:pt>
                <c:pt idx="85">
                  <c:v>-1.1666666666666712</c:v>
                </c:pt>
                <c:pt idx="86">
                  <c:v>-1.1333333333333377</c:v>
                </c:pt>
                <c:pt idx="87">
                  <c:v>-1.1000000000000043</c:v>
                </c:pt>
                <c:pt idx="88">
                  <c:v>-1.0666666666666709</c:v>
                </c:pt>
                <c:pt idx="89">
                  <c:v>-1.0333333333333374</c:v>
                </c:pt>
                <c:pt idx="90">
                  <c:v>-1.000000000000004</c:v>
                </c:pt>
                <c:pt idx="91">
                  <c:v>-0.96666666666667067</c:v>
                </c:pt>
                <c:pt idx="92">
                  <c:v>-0.93333333333333734</c:v>
                </c:pt>
                <c:pt idx="93">
                  <c:v>-0.90000000000000402</c:v>
                </c:pt>
                <c:pt idx="94">
                  <c:v>-0.86666666666667069</c:v>
                </c:pt>
                <c:pt idx="95">
                  <c:v>-0.83333333333333737</c:v>
                </c:pt>
                <c:pt idx="96">
                  <c:v>-0.80000000000000404</c:v>
                </c:pt>
                <c:pt idx="97">
                  <c:v>-0.76666666666667072</c:v>
                </c:pt>
                <c:pt idx="98">
                  <c:v>-0.73333333333333739</c:v>
                </c:pt>
                <c:pt idx="99">
                  <c:v>-0.70000000000000406</c:v>
                </c:pt>
                <c:pt idx="100">
                  <c:v>-0.66666666666667074</c:v>
                </c:pt>
                <c:pt idx="101">
                  <c:v>-0.63333333333333741</c:v>
                </c:pt>
                <c:pt idx="102">
                  <c:v>-0.60000000000000409</c:v>
                </c:pt>
                <c:pt idx="103">
                  <c:v>-0.56666666666667076</c:v>
                </c:pt>
                <c:pt idx="104">
                  <c:v>-0.53333333333333743</c:v>
                </c:pt>
                <c:pt idx="105">
                  <c:v>-0.50000000000000411</c:v>
                </c:pt>
                <c:pt idx="106">
                  <c:v>-0.46666666666667078</c:v>
                </c:pt>
                <c:pt idx="107">
                  <c:v>-0.43333333333333746</c:v>
                </c:pt>
                <c:pt idx="108">
                  <c:v>-0.40000000000000413</c:v>
                </c:pt>
                <c:pt idx="109">
                  <c:v>-0.3666666666666708</c:v>
                </c:pt>
                <c:pt idx="110">
                  <c:v>-0.33333333333333748</c:v>
                </c:pt>
                <c:pt idx="111">
                  <c:v>-0.30000000000000415</c:v>
                </c:pt>
                <c:pt idx="112">
                  <c:v>-0.26666666666667083</c:v>
                </c:pt>
                <c:pt idx="113">
                  <c:v>-0.2333333333333375</c:v>
                </c:pt>
                <c:pt idx="114">
                  <c:v>-0.20000000000000417</c:v>
                </c:pt>
                <c:pt idx="115">
                  <c:v>-0.16666666666667085</c:v>
                </c:pt>
                <c:pt idx="116">
                  <c:v>-0.13333333333333752</c:v>
                </c:pt>
                <c:pt idx="117">
                  <c:v>-0.1000000000000042</c:v>
                </c:pt>
                <c:pt idx="118">
                  <c:v>-6.6666666666670871E-2</c:v>
                </c:pt>
                <c:pt idx="119">
                  <c:v>-3.3333333333337538E-2</c:v>
                </c:pt>
                <c:pt idx="120">
                  <c:v>-4.2049697057677804E-15</c:v>
                </c:pt>
                <c:pt idx="121">
                  <c:v>3.3333333333329128E-2</c:v>
                </c:pt>
                <c:pt idx="122">
                  <c:v>6.6666666666662461E-2</c:v>
                </c:pt>
                <c:pt idx="123">
                  <c:v>9.9999999999995787E-2</c:v>
                </c:pt>
                <c:pt idx="124">
                  <c:v>0.13333333333332911</c:v>
                </c:pt>
                <c:pt idx="125">
                  <c:v>0.16666666666666244</c:v>
                </c:pt>
                <c:pt idx="126">
                  <c:v>0.19999999999999576</c:v>
                </c:pt>
                <c:pt idx="127">
                  <c:v>0.23333333333332909</c:v>
                </c:pt>
                <c:pt idx="128">
                  <c:v>0.26666666666666244</c:v>
                </c:pt>
                <c:pt idx="129">
                  <c:v>0.29999999999999577</c:v>
                </c:pt>
                <c:pt idx="130">
                  <c:v>0.3333333333333291</c:v>
                </c:pt>
                <c:pt idx="131">
                  <c:v>0.36666666666666242</c:v>
                </c:pt>
                <c:pt idx="132">
                  <c:v>0.39999999999999575</c:v>
                </c:pt>
                <c:pt idx="133">
                  <c:v>0.43333333333332907</c:v>
                </c:pt>
                <c:pt idx="134">
                  <c:v>0.4666666666666624</c:v>
                </c:pt>
                <c:pt idx="135">
                  <c:v>0.49999999999999573</c:v>
                </c:pt>
                <c:pt idx="136">
                  <c:v>0.53333333333332911</c:v>
                </c:pt>
                <c:pt idx="137">
                  <c:v>0.56666666666666243</c:v>
                </c:pt>
                <c:pt idx="138">
                  <c:v>0.59999999999999576</c:v>
                </c:pt>
                <c:pt idx="139">
                  <c:v>0.63333333333332908</c:v>
                </c:pt>
                <c:pt idx="140">
                  <c:v>0.66666666666666241</c:v>
                </c:pt>
                <c:pt idx="141">
                  <c:v>0.69999999999999574</c:v>
                </c:pt>
                <c:pt idx="142">
                  <c:v>0.73333333333332906</c:v>
                </c:pt>
                <c:pt idx="143">
                  <c:v>0.76666666666666239</c:v>
                </c:pt>
                <c:pt idx="144">
                  <c:v>0.79999999999999571</c:v>
                </c:pt>
                <c:pt idx="145">
                  <c:v>0.83333333333332904</c:v>
                </c:pt>
                <c:pt idx="146">
                  <c:v>0.86666666666666237</c:v>
                </c:pt>
                <c:pt idx="147">
                  <c:v>0.89999999999999569</c:v>
                </c:pt>
                <c:pt idx="148">
                  <c:v>0.93333333333332902</c:v>
                </c:pt>
                <c:pt idx="149">
                  <c:v>0.96666666666666234</c:v>
                </c:pt>
                <c:pt idx="150">
                  <c:v>0.99999999999999567</c:v>
                </c:pt>
                <c:pt idx="151">
                  <c:v>1.033333333333329</c:v>
                </c:pt>
                <c:pt idx="152">
                  <c:v>1.0666666666666624</c:v>
                </c:pt>
                <c:pt idx="153">
                  <c:v>1.0999999999999959</c:v>
                </c:pt>
                <c:pt idx="154">
                  <c:v>1.1333333333333293</c:v>
                </c:pt>
                <c:pt idx="155">
                  <c:v>1.1666666666666627</c:v>
                </c:pt>
                <c:pt idx="156">
                  <c:v>1.1999999999999962</c:v>
                </c:pt>
                <c:pt idx="157">
                  <c:v>1.2333333333333296</c:v>
                </c:pt>
                <c:pt idx="158">
                  <c:v>1.2666666666666631</c:v>
                </c:pt>
                <c:pt idx="159">
                  <c:v>1.2999999999999965</c:v>
                </c:pt>
                <c:pt idx="160">
                  <c:v>1.3333333333333299</c:v>
                </c:pt>
                <c:pt idx="161">
                  <c:v>1.3666666666666634</c:v>
                </c:pt>
                <c:pt idx="162">
                  <c:v>1.3999999999999968</c:v>
                </c:pt>
                <c:pt idx="163">
                  <c:v>1.4333333333333302</c:v>
                </c:pt>
                <c:pt idx="164">
                  <c:v>1.4666666666666637</c:v>
                </c:pt>
                <c:pt idx="165">
                  <c:v>1.4999999999999971</c:v>
                </c:pt>
                <c:pt idx="166">
                  <c:v>1.5333333333333306</c:v>
                </c:pt>
                <c:pt idx="167">
                  <c:v>1.566666666666664</c:v>
                </c:pt>
                <c:pt idx="168">
                  <c:v>1.5999999999999974</c:v>
                </c:pt>
                <c:pt idx="169">
                  <c:v>1.6333333333333309</c:v>
                </c:pt>
                <c:pt idx="170">
                  <c:v>1.6666666666666643</c:v>
                </c:pt>
                <c:pt idx="171">
                  <c:v>1.6999999999999977</c:v>
                </c:pt>
                <c:pt idx="172">
                  <c:v>1.7333333333333312</c:v>
                </c:pt>
                <c:pt idx="173">
                  <c:v>1.7666666666666646</c:v>
                </c:pt>
                <c:pt idx="174">
                  <c:v>1.799999999999998</c:v>
                </c:pt>
                <c:pt idx="175">
                  <c:v>1.8333333333333315</c:v>
                </c:pt>
                <c:pt idx="176">
                  <c:v>1.8666666666666649</c:v>
                </c:pt>
                <c:pt idx="177">
                  <c:v>1.8999999999999984</c:v>
                </c:pt>
                <c:pt idx="178">
                  <c:v>1.9333333333333318</c:v>
                </c:pt>
                <c:pt idx="179">
                  <c:v>1.9666666666666652</c:v>
                </c:pt>
                <c:pt idx="180">
                  <c:v>1.9999999999999987</c:v>
                </c:pt>
                <c:pt idx="181">
                  <c:v>2.0333333333333319</c:v>
                </c:pt>
                <c:pt idx="182">
                  <c:v>2.0666666666666651</c:v>
                </c:pt>
                <c:pt idx="183">
                  <c:v>2.0999999999999983</c:v>
                </c:pt>
                <c:pt idx="184">
                  <c:v>2.1333333333333315</c:v>
                </c:pt>
                <c:pt idx="185">
                  <c:v>2.1666666666666647</c:v>
                </c:pt>
                <c:pt idx="186">
                  <c:v>2.199999999999998</c:v>
                </c:pt>
                <c:pt idx="187">
                  <c:v>2.2333333333333312</c:v>
                </c:pt>
                <c:pt idx="188">
                  <c:v>2.2666666666666644</c:v>
                </c:pt>
                <c:pt idx="189">
                  <c:v>2.2999999999999976</c:v>
                </c:pt>
                <c:pt idx="190">
                  <c:v>2.3333333333333308</c:v>
                </c:pt>
                <c:pt idx="191">
                  <c:v>2.366666666666664</c:v>
                </c:pt>
                <c:pt idx="192">
                  <c:v>2.3999999999999972</c:v>
                </c:pt>
                <c:pt idx="193">
                  <c:v>2.4333333333333305</c:v>
                </c:pt>
                <c:pt idx="194">
                  <c:v>2.4666666666666637</c:v>
                </c:pt>
                <c:pt idx="195">
                  <c:v>2.4999999999999969</c:v>
                </c:pt>
                <c:pt idx="196">
                  <c:v>2.5333333333333301</c:v>
                </c:pt>
                <c:pt idx="197">
                  <c:v>2.5666666666666633</c:v>
                </c:pt>
                <c:pt idx="198">
                  <c:v>2.5999999999999965</c:v>
                </c:pt>
                <c:pt idx="199">
                  <c:v>2.6333333333333298</c:v>
                </c:pt>
                <c:pt idx="200">
                  <c:v>2.666666666666663</c:v>
                </c:pt>
                <c:pt idx="201">
                  <c:v>2.6999999999999962</c:v>
                </c:pt>
                <c:pt idx="202">
                  <c:v>2.7333333333333294</c:v>
                </c:pt>
                <c:pt idx="203">
                  <c:v>2.7666666666666626</c:v>
                </c:pt>
                <c:pt idx="204">
                  <c:v>2.7999999999999958</c:v>
                </c:pt>
                <c:pt idx="205">
                  <c:v>2.833333333333329</c:v>
                </c:pt>
                <c:pt idx="206">
                  <c:v>2.8666666666666623</c:v>
                </c:pt>
                <c:pt idx="207">
                  <c:v>2.8999999999999955</c:v>
                </c:pt>
                <c:pt idx="208">
                  <c:v>2.9333333333333287</c:v>
                </c:pt>
                <c:pt idx="209">
                  <c:v>2.9666666666666619</c:v>
                </c:pt>
                <c:pt idx="210">
                  <c:v>2.9999999999999951</c:v>
                </c:pt>
                <c:pt idx="211">
                  <c:v>3.0333333333333283</c:v>
                </c:pt>
                <c:pt idx="212">
                  <c:v>3.0666666666666615</c:v>
                </c:pt>
                <c:pt idx="213">
                  <c:v>3.0999999999999948</c:v>
                </c:pt>
                <c:pt idx="214">
                  <c:v>3.133333333333328</c:v>
                </c:pt>
                <c:pt idx="215">
                  <c:v>3.1666666666666612</c:v>
                </c:pt>
                <c:pt idx="216">
                  <c:v>3.1999999999999944</c:v>
                </c:pt>
                <c:pt idx="217">
                  <c:v>3.2333333333333276</c:v>
                </c:pt>
                <c:pt idx="218">
                  <c:v>3.2666666666666608</c:v>
                </c:pt>
                <c:pt idx="219">
                  <c:v>3.299999999999994</c:v>
                </c:pt>
                <c:pt idx="220">
                  <c:v>3.3333333333333273</c:v>
                </c:pt>
                <c:pt idx="221">
                  <c:v>3.3666666666666605</c:v>
                </c:pt>
                <c:pt idx="222">
                  <c:v>3.3999999999999937</c:v>
                </c:pt>
                <c:pt idx="223">
                  <c:v>3.4333333333333269</c:v>
                </c:pt>
                <c:pt idx="224">
                  <c:v>3.4666666666666601</c:v>
                </c:pt>
                <c:pt idx="225">
                  <c:v>3.4999999999999933</c:v>
                </c:pt>
                <c:pt idx="226">
                  <c:v>3.5333333333333266</c:v>
                </c:pt>
                <c:pt idx="227">
                  <c:v>3.5666666666666598</c:v>
                </c:pt>
                <c:pt idx="228">
                  <c:v>3.599999999999993</c:v>
                </c:pt>
                <c:pt idx="229">
                  <c:v>3.6333333333333262</c:v>
                </c:pt>
                <c:pt idx="230">
                  <c:v>3.6666666666666594</c:v>
                </c:pt>
                <c:pt idx="231">
                  <c:v>3.6999999999999926</c:v>
                </c:pt>
                <c:pt idx="232">
                  <c:v>3.7333333333333258</c:v>
                </c:pt>
                <c:pt idx="233">
                  <c:v>3.7666666666666591</c:v>
                </c:pt>
                <c:pt idx="234">
                  <c:v>3.7999999999999923</c:v>
                </c:pt>
                <c:pt idx="235">
                  <c:v>3.8333333333333255</c:v>
                </c:pt>
                <c:pt idx="236">
                  <c:v>3.8666666666666587</c:v>
                </c:pt>
                <c:pt idx="237">
                  <c:v>3.8999999999999919</c:v>
                </c:pt>
                <c:pt idx="238">
                  <c:v>3.9333333333333251</c:v>
                </c:pt>
                <c:pt idx="239">
                  <c:v>3.9666666666666583</c:v>
                </c:pt>
                <c:pt idx="240">
                  <c:v>3.9999999999999916</c:v>
                </c:pt>
                <c:pt idx="241">
                  <c:v>-4</c:v>
                </c:pt>
                <c:pt idx="242">
                  <c:v>-3</c:v>
                </c:pt>
                <c:pt idx="243">
                  <c:v>-2</c:v>
                </c:pt>
                <c:pt idx="244">
                  <c:v>-1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-0.57652461146703804</c:v>
                </c:pt>
                <c:pt idx="251">
                  <c:v>0.20674950660718897</c:v>
                </c:pt>
                <c:pt idx="252">
                  <c:v>-0.57652461146703804</c:v>
                </c:pt>
                <c:pt idx="253">
                  <c:v>-1.6666666666666667</c:v>
                </c:pt>
                <c:pt idx="254">
                  <c:v>0.20674950660718897</c:v>
                </c:pt>
                <c:pt idx="255">
                  <c:v>-1.6666666666666667</c:v>
                </c:pt>
                <c:pt idx="256">
                  <c:v>0</c:v>
                </c:pt>
                <c:pt idx="257">
                  <c:v>-1.6666666666666667</c:v>
                </c:pt>
                <c:pt idx="258">
                  <c:v>-1.6666666666666667</c:v>
                </c:pt>
                <c:pt idx="259">
                  <c:v>-1.6666666666666667</c:v>
                </c:pt>
                <c:pt idx="260">
                  <c:v>-1.6666666666666667</c:v>
                </c:pt>
                <c:pt idx="261">
                  <c:v>-1.6666666666666667</c:v>
                </c:pt>
                <c:pt idx="262">
                  <c:v>-1.6666666666666667</c:v>
                </c:pt>
                <c:pt idx="263">
                  <c:v>-1.6666666666666667</c:v>
                </c:pt>
                <c:pt idx="264">
                  <c:v>-1.6666666666666667</c:v>
                </c:pt>
                <c:pt idx="265">
                  <c:v>-1.6666666666666667</c:v>
                </c:pt>
              </c:numCache>
            </c:numRef>
          </c:xVal>
          <c:yVal>
            <c:numRef>
              <c:f>Chart!$G$2:$G$267</c:f>
              <c:numCache>
                <c:formatCode>General</c:formatCode>
                <c:ptCount val="266"/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8">
                  <c:v>0.23936536824085961</c:v>
                </c:pt>
                <c:pt idx="259">
                  <c:v>0.23936536824085961</c:v>
                </c:pt>
                <c:pt idx="260">
                  <c:v>0.1595769121605731</c:v>
                </c:pt>
                <c:pt idx="261">
                  <c:v>0.1595769121605731</c:v>
                </c:pt>
                <c:pt idx="262">
                  <c:v>0.3989422804014327</c:v>
                </c:pt>
                <c:pt idx="263">
                  <c:v>0.3989422804014327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E58D-4662-B5FC-8822F7B7C0C0}"/>
            </c:ext>
          </c:extLst>
        </c:ser>
        <c:ser>
          <c:idx val="5"/>
          <c:order val="5"/>
          <c:tx>
            <c:strRef>
              <c:f>Chart!$H$1</c:f>
              <c:strCache>
                <c:ptCount val="1"/>
                <c:pt idx="0">
                  <c:v>d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Pt>
            <c:idx val="251"/>
            <c:bubble3D val="0"/>
            <c:extLst>
              <c:ext xmlns:c16="http://schemas.microsoft.com/office/drawing/2014/chart" uri="{C3380CC4-5D6E-409C-BE32-E72D297353CC}">
                <c16:uniqueId val="{00000019-E58D-4662-B5FC-8822F7B7C0C0}"/>
              </c:ext>
            </c:extLst>
          </c:dPt>
          <c:dLbls>
            <c:dLbl>
              <c:idx val="250"/>
              <c:tx>
                <c:strRef>
                  <c:f>Chart!$A$252</c:f>
                  <c:strCache>
                    <c:ptCount val="1"/>
                    <c:pt idx="0">
                      <c:v>91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{2C552806-4295-4DC8-AB99-8BFF69B9ACBE}</c15:txfldGUID>
                      <c15:f>Chart!$A$252</c15:f>
                      <c15:dlblFieldTableCache>
                        <c:ptCount val="1"/>
                        <c:pt idx="0">
                          <c:v>91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E58D-4662-B5FC-8822F7B7C0C0}"/>
                </c:ext>
              </c:extLst>
            </c:dLbl>
            <c:dLbl>
              <c:idx val="251"/>
              <c:tx>
                <c:strRef>
                  <c:f>Chart!$A$253</c:f>
                  <c:strCache>
                    <c:ptCount val="1"/>
                    <c:pt idx="0">
                      <c:v>103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{04669D1F-CA6A-42E6-913E-FB6EF2D34F48}</c15:txfldGUID>
                      <c15:f>Chart!$A$253</c15:f>
                      <c15:dlblFieldTableCache>
                        <c:ptCount val="1"/>
                        <c:pt idx="0">
                          <c:v>103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9-E58D-4662-B5FC-8822F7B7C0C0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Chart!$B$2:$B$267</c:f>
              <c:numCache>
                <c:formatCode>General</c:formatCode>
                <c:ptCount val="266"/>
                <c:pt idx="0">
                  <c:v>-4</c:v>
                </c:pt>
                <c:pt idx="1">
                  <c:v>-3.9666666666666668</c:v>
                </c:pt>
                <c:pt idx="2">
                  <c:v>-3.9333333333333336</c:v>
                </c:pt>
                <c:pt idx="3">
                  <c:v>-3.9000000000000004</c:v>
                </c:pt>
                <c:pt idx="4">
                  <c:v>-3.8666666666666671</c:v>
                </c:pt>
                <c:pt idx="5">
                  <c:v>-3.8333333333333339</c:v>
                </c:pt>
                <c:pt idx="6">
                  <c:v>-3.8000000000000007</c:v>
                </c:pt>
                <c:pt idx="7">
                  <c:v>-3.7666666666666675</c:v>
                </c:pt>
                <c:pt idx="8">
                  <c:v>-3.7333333333333343</c:v>
                </c:pt>
                <c:pt idx="9">
                  <c:v>-3.7000000000000011</c:v>
                </c:pt>
                <c:pt idx="10">
                  <c:v>-3.6666666666666679</c:v>
                </c:pt>
                <c:pt idx="11">
                  <c:v>-3.6333333333333346</c:v>
                </c:pt>
                <c:pt idx="12">
                  <c:v>-3.6000000000000014</c:v>
                </c:pt>
                <c:pt idx="13">
                  <c:v>-3.5666666666666682</c:v>
                </c:pt>
                <c:pt idx="14">
                  <c:v>-3.533333333333335</c:v>
                </c:pt>
                <c:pt idx="15">
                  <c:v>-3.5000000000000018</c:v>
                </c:pt>
                <c:pt idx="16">
                  <c:v>-3.4666666666666686</c:v>
                </c:pt>
                <c:pt idx="17">
                  <c:v>-3.4333333333333353</c:v>
                </c:pt>
                <c:pt idx="18">
                  <c:v>-3.4000000000000021</c:v>
                </c:pt>
                <c:pt idx="19">
                  <c:v>-3.3666666666666689</c:v>
                </c:pt>
                <c:pt idx="20">
                  <c:v>-3.3333333333333357</c:v>
                </c:pt>
                <c:pt idx="21">
                  <c:v>-3.3000000000000025</c:v>
                </c:pt>
                <c:pt idx="22">
                  <c:v>-3.2666666666666693</c:v>
                </c:pt>
                <c:pt idx="23">
                  <c:v>-3.2333333333333361</c:v>
                </c:pt>
                <c:pt idx="24">
                  <c:v>-3.2000000000000028</c:v>
                </c:pt>
                <c:pt idx="25">
                  <c:v>-3.1666666666666696</c:v>
                </c:pt>
                <c:pt idx="26">
                  <c:v>-3.1333333333333364</c:v>
                </c:pt>
                <c:pt idx="27">
                  <c:v>-3.1000000000000032</c:v>
                </c:pt>
                <c:pt idx="28">
                  <c:v>-3.06666666666667</c:v>
                </c:pt>
                <c:pt idx="29">
                  <c:v>-3.0333333333333368</c:v>
                </c:pt>
                <c:pt idx="30">
                  <c:v>-3.0000000000000036</c:v>
                </c:pt>
                <c:pt idx="31">
                  <c:v>-2.9666666666666703</c:v>
                </c:pt>
                <c:pt idx="32">
                  <c:v>-2.9333333333333371</c:v>
                </c:pt>
                <c:pt idx="33">
                  <c:v>-2.9000000000000039</c:v>
                </c:pt>
                <c:pt idx="34">
                  <c:v>-2.8666666666666707</c:v>
                </c:pt>
                <c:pt idx="35">
                  <c:v>-2.8333333333333375</c:v>
                </c:pt>
                <c:pt idx="36">
                  <c:v>-2.8000000000000043</c:v>
                </c:pt>
                <c:pt idx="37">
                  <c:v>-2.766666666666671</c:v>
                </c:pt>
                <c:pt idx="38">
                  <c:v>-2.7333333333333378</c:v>
                </c:pt>
                <c:pt idx="39">
                  <c:v>-2.7000000000000046</c:v>
                </c:pt>
                <c:pt idx="40">
                  <c:v>-2.6666666666666714</c:v>
                </c:pt>
                <c:pt idx="41">
                  <c:v>-2.6333333333333382</c:v>
                </c:pt>
                <c:pt idx="42">
                  <c:v>-2.600000000000005</c:v>
                </c:pt>
                <c:pt idx="43">
                  <c:v>-2.5666666666666718</c:v>
                </c:pt>
                <c:pt idx="44">
                  <c:v>-2.5333333333333385</c:v>
                </c:pt>
                <c:pt idx="45">
                  <c:v>-2.5000000000000053</c:v>
                </c:pt>
                <c:pt idx="46">
                  <c:v>-2.4666666666666721</c:v>
                </c:pt>
                <c:pt idx="47">
                  <c:v>-2.4333333333333389</c:v>
                </c:pt>
                <c:pt idx="48">
                  <c:v>-2.4000000000000057</c:v>
                </c:pt>
                <c:pt idx="49">
                  <c:v>-2.3666666666666725</c:v>
                </c:pt>
                <c:pt idx="50">
                  <c:v>-2.3333333333333393</c:v>
                </c:pt>
                <c:pt idx="51">
                  <c:v>-2.300000000000006</c:v>
                </c:pt>
                <c:pt idx="52">
                  <c:v>-2.2666666666666728</c:v>
                </c:pt>
                <c:pt idx="53">
                  <c:v>-2.2333333333333396</c:v>
                </c:pt>
                <c:pt idx="54">
                  <c:v>-2.2000000000000064</c:v>
                </c:pt>
                <c:pt idx="55">
                  <c:v>-2.1666666666666732</c:v>
                </c:pt>
                <c:pt idx="56">
                  <c:v>-2.13333333333334</c:v>
                </c:pt>
                <c:pt idx="57">
                  <c:v>-2.1000000000000068</c:v>
                </c:pt>
                <c:pt idx="58">
                  <c:v>-2.0666666666666735</c:v>
                </c:pt>
                <c:pt idx="59">
                  <c:v>-2.0333333333333403</c:v>
                </c:pt>
                <c:pt idx="60">
                  <c:v>-2.0000000000000071</c:v>
                </c:pt>
                <c:pt idx="61">
                  <c:v>-1.9666666666666737</c:v>
                </c:pt>
                <c:pt idx="62">
                  <c:v>-1.9333333333333402</c:v>
                </c:pt>
                <c:pt idx="63">
                  <c:v>-1.9000000000000068</c:v>
                </c:pt>
                <c:pt idx="64">
                  <c:v>-1.8666666666666734</c:v>
                </c:pt>
                <c:pt idx="65">
                  <c:v>-1.8333333333333399</c:v>
                </c:pt>
                <c:pt idx="66">
                  <c:v>-1.8000000000000065</c:v>
                </c:pt>
                <c:pt idx="67">
                  <c:v>-1.766666666666673</c:v>
                </c:pt>
                <c:pt idx="68">
                  <c:v>-1.7333333333333396</c:v>
                </c:pt>
                <c:pt idx="69">
                  <c:v>-1.7000000000000062</c:v>
                </c:pt>
                <c:pt idx="70">
                  <c:v>-1.6666666666666727</c:v>
                </c:pt>
                <c:pt idx="71">
                  <c:v>-1.6333333333333393</c:v>
                </c:pt>
                <c:pt idx="72">
                  <c:v>-1.6000000000000059</c:v>
                </c:pt>
                <c:pt idx="73">
                  <c:v>-1.5666666666666724</c:v>
                </c:pt>
                <c:pt idx="74">
                  <c:v>-1.533333333333339</c:v>
                </c:pt>
                <c:pt idx="75">
                  <c:v>-1.5000000000000056</c:v>
                </c:pt>
                <c:pt idx="76">
                  <c:v>-1.4666666666666721</c:v>
                </c:pt>
                <c:pt idx="77">
                  <c:v>-1.4333333333333387</c:v>
                </c:pt>
                <c:pt idx="78">
                  <c:v>-1.4000000000000052</c:v>
                </c:pt>
                <c:pt idx="79">
                  <c:v>-1.3666666666666718</c:v>
                </c:pt>
                <c:pt idx="80">
                  <c:v>-1.3333333333333384</c:v>
                </c:pt>
                <c:pt idx="81">
                  <c:v>-1.3000000000000049</c:v>
                </c:pt>
                <c:pt idx="82">
                  <c:v>-1.2666666666666715</c:v>
                </c:pt>
                <c:pt idx="83">
                  <c:v>-1.2333333333333381</c:v>
                </c:pt>
                <c:pt idx="84">
                  <c:v>-1.2000000000000046</c:v>
                </c:pt>
                <c:pt idx="85">
                  <c:v>-1.1666666666666712</c:v>
                </c:pt>
                <c:pt idx="86">
                  <c:v>-1.1333333333333377</c:v>
                </c:pt>
                <c:pt idx="87">
                  <c:v>-1.1000000000000043</c:v>
                </c:pt>
                <c:pt idx="88">
                  <c:v>-1.0666666666666709</c:v>
                </c:pt>
                <c:pt idx="89">
                  <c:v>-1.0333333333333374</c:v>
                </c:pt>
                <c:pt idx="90">
                  <c:v>-1.000000000000004</c:v>
                </c:pt>
                <c:pt idx="91">
                  <c:v>-0.96666666666667067</c:v>
                </c:pt>
                <c:pt idx="92">
                  <c:v>-0.93333333333333734</c:v>
                </c:pt>
                <c:pt idx="93">
                  <c:v>-0.90000000000000402</c:v>
                </c:pt>
                <c:pt idx="94">
                  <c:v>-0.86666666666667069</c:v>
                </c:pt>
                <c:pt idx="95">
                  <c:v>-0.83333333333333737</c:v>
                </c:pt>
                <c:pt idx="96">
                  <c:v>-0.80000000000000404</c:v>
                </c:pt>
                <c:pt idx="97">
                  <c:v>-0.76666666666667072</c:v>
                </c:pt>
                <c:pt idx="98">
                  <c:v>-0.73333333333333739</c:v>
                </c:pt>
                <c:pt idx="99">
                  <c:v>-0.70000000000000406</c:v>
                </c:pt>
                <c:pt idx="100">
                  <c:v>-0.66666666666667074</c:v>
                </c:pt>
                <c:pt idx="101">
                  <c:v>-0.63333333333333741</c:v>
                </c:pt>
                <c:pt idx="102">
                  <c:v>-0.60000000000000409</c:v>
                </c:pt>
                <c:pt idx="103">
                  <c:v>-0.56666666666667076</c:v>
                </c:pt>
                <c:pt idx="104">
                  <c:v>-0.53333333333333743</c:v>
                </c:pt>
                <c:pt idx="105">
                  <c:v>-0.50000000000000411</c:v>
                </c:pt>
                <c:pt idx="106">
                  <c:v>-0.46666666666667078</c:v>
                </c:pt>
                <c:pt idx="107">
                  <c:v>-0.43333333333333746</c:v>
                </c:pt>
                <c:pt idx="108">
                  <c:v>-0.40000000000000413</c:v>
                </c:pt>
                <c:pt idx="109">
                  <c:v>-0.3666666666666708</c:v>
                </c:pt>
                <c:pt idx="110">
                  <c:v>-0.33333333333333748</c:v>
                </c:pt>
                <c:pt idx="111">
                  <c:v>-0.30000000000000415</c:v>
                </c:pt>
                <c:pt idx="112">
                  <c:v>-0.26666666666667083</c:v>
                </c:pt>
                <c:pt idx="113">
                  <c:v>-0.2333333333333375</c:v>
                </c:pt>
                <c:pt idx="114">
                  <c:v>-0.20000000000000417</c:v>
                </c:pt>
                <c:pt idx="115">
                  <c:v>-0.16666666666667085</c:v>
                </c:pt>
                <c:pt idx="116">
                  <c:v>-0.13333333333333752</c:v>
                </c:pt>
                <c:pt idx="117">
                  <c:v>-0.1000000000000042</c:v>
                </c:pt>
                <c:pt idx="118">
                  <c:v>-6.6666666666670871E-2</c:v>
                </c:pt>
                <c:pt idx="119">
                  <c:v>-3.3333333333337538E-2</c:v>
                </c:pt>
                <c:pt idx="120">
                  <c:v>-4.2049697057677804E-15</c:v>
                </c:pt>
                <c:pt idx="121">
                  <c:v>3.3333333333329128E-2</c:v>
                </c:pt>
                <c:pt idx="122">
                  <c:v>6.6666666666662461E-2</c:v>
                </c:pt>
                <c:pt idx="123">
                  <c:v>9.9999999999995787E-2</c:v>
                </c:pt>
                <c:pt idx="124">
                  <c:v>0.13333333333332911</c:v>
                </c:pt>
                <c:pt idx="125">
                  <c:v>0.16666666666666244</c:v>
                </c:pt>
                <c:pt idx="126">
                  <c:v>0.19999999999999576</c:v>
                </c:pt>
                <c:pt idx="127">
                  <c:v>0.23333333333332909</c:v>
                </c:pt>
                <c:pt idx="128">
                  <c:v>0.26666666666666244</c:v>
                </c:pt>
                <c:pt idx="129">
                  <c:v>0.29999999999999577</c:v>
                </c:pt>
                <c:pt idx="130">
                  <c:v>0.3333333333333291</c:v>
                </c:pt>
                <c:pt idx="131">
                  <c:v>0.36666666666666242</c:v>
                </c:pt>
                <c:pt idx="132">
                  <c:v>0.39999999999999575</c:v>
                </c:pt>
                <c:pt idx="133">
                  <c:v>0.43333333333332907</c:v>
                </c:pt>
                <c:pt idx="134">
                  <c:v>0.4666666666666624</c:v>
                </c:pt>
                <c:pt idx="135">
                  <c:v>0.49999999999999573</c:v>
                </c:pt>
                <c:pt idx="136">
                  <c:v>0.53333333333332911</c:v>
                </c:pt>
                <c:pt idx="137">
                  <c:v>0.56666666666666243</c:v>
                </c:pt>
                <c:pt idx="138">
                  <c:v>0.59999999999999576</c:v>
                </c:pt>
                <c:pt idx="139">
                  <c:v>0.63333333333332908</c:v>
                </c:pt>
                <c:pt idx="140">
                  <c:v>0.66666666666666241</c:v>
                </c:pt>
                <c:pt idx="141">
                  <c:v>0.69999999999999574</c:v>
                </c:pt>
                <c:pt idx="142">
                  <c:v>0.73333333333332906</c:v>
                </c:pt>
                <c:pt idx="143">
                  <c:v>0.76666666666666239</c:v>
                </c:pt>
                <c:pt idx="144">
                  <c:v>0.79999999999999571</c:v>
                </c:pt>
                <c:pt idx="145">
                  <c:v>0.83333333333332904</c:v>
                </c:pt>
                <c:pt idx="146">
                  <c:v>0.86666666666666237</c:v>
                </c:pt>
                <c:pt idx="147">
                  <c:v>0.89999999999999569</c:v>
                </c:pt>
                <c:pt idx="148">
                  <c:v>0.93333333333332902</c:v>
                </c:pt>
                <c:pt idx="149">
                  <c:v>0.96666666666666234</c:v>
                </c:pt>
                <c:pt idx="150">
                  <c:v>0.99999999999999567</c:v>
                </c:pt>
                <c:pt idx="151">
                  <c:v>1.033333333333329</c:v>
                </c:pt>
                <c:pt idx="152">
                  <c:v>1.0666666666666624</c:v>
                </c:pt>
                <c:pt idx="153">
                  <c:v>1.0999999999999959</c:v>
                </c:pt>
                <c:pt idx="154">
                  <c:v>1.1333333333333293</c:v>
                </c:pt>
                <c:pt idx="155">
                  <c:v>1.1666666666666627</c:v>
                </c:pt>
                <c:pt idx="156">
                  <c:v>1.1999999999999962</c:v>
                </c:pt>
                <c:pt idx="157">
                  <c:v>1.2333333333333296</c:v>
                </c:pt>
                <c:pt idx="158">
                  <c:v>1.2666666666666631</c:v>
                </c:pt>
                <c:pt idx="159">
                  <c:v>1.2999999999999965</c:v>
                </c:pt>
                <c:pt idx="160">
                  <c:v>1.3333333333333299</c:v>
                </c:pt>
                <c:pt idx="161">
                  <c:v>1.3666666666666634</c:v>
                </c:pt>
                <c:pt idx="162">
                  <c:v>1.3999999999999968</c:v>
                </c:pt>
                <c:pt idx="163">
                  <c:v>1.4333333333333302</c:v>
                </c:pt>
                <c:pt idx="164">
                  <c:v>1.4666666666666637</c:v>
                </c:pt>
                <c:pt idx="165">
                  <c:v>1.4999999999999971</c:v>
                </c:pt>
                <c:pt idx="166">
                  <c:v>1.5333333333333306</c:v>
                </c:pt>
                <c:pt idx="167">
                  <c:v>1.566666666666664</c:v>
                </c:pt>
                <c:pt idx="168">
                  <c:v>1.5999999999999974</c:v>
                </c:pt>
                <c:pt idx="169">
                  <c:v>1.6333333333333309</c:v>
                </c:pt>
                <c:pt idx="170">
                  <c:v>1.6666666666666643</c:v>
                </c:pt>
                <c:pt idx="171">
                  <c:v>1.6999999999999977</c:v>
                </c:pt>
                <c:pt idx="172">
                  <c:v>1.7333333333333312</c:v>
                </c:pt>
                <c:pt idx="173">
                  <c:v>1.7666666666666646</c:v>
                </c:pt>
                <c:pt idx="174">
                  <c:v>1.799999999999998</c:v>
                </c:pt>
                <c:pt idx="175">
                  <c:v>1.8333333333333315</c:v>
                </c:pt>
                <c:pt idx="176">
                  <c:v>1.8666666666666649</c:v>
                </c:pt>
                <c:pt idx="177">
                  <c:v>1.8999999999999984</c:v>
                </c:pt>
                <c:pt idx="178">
                  <c:v>1.9333333333333318</c:v>
                </c:pt>
                <c:pt idx="179">
                  <c:v>1.9666666666666652</c:v>
                </c:pt>
                <c:pt idx="180">
                  <c:v>1.9999999999999987</c:v>
                </c:pt>
                <c:pt idx="181">
                  <c:v>2.0333333333333319</c:v>
                </c:pt>
                <c:pt idx="182">
                  <c:v>2.0666666666666651</c:v>
                </c:pt>
                <c:pt idx="183">
                  <c:v>2.0999999999999983</c:v>
                </c:pt>
                <c:pt idx="184">
                  <c:v>2.1333333333333315</c:v>
                </c:pt>
                <c:pt idx="185">
                  <c:v>2.1666666666666647</c:v>
                </c:pt>
                <c:pt idx="186">
                  <c:v>2.199999999999998</c:v>
                </c:pt>
                <c:pt idx="187">
                  <c:v>2.2333333333333312</c:v>
                </c:pt>
                <c:pt idx="188">
                  <c:v>2.2666666666666644</c:v>
                </c:pt>
                <c:pt idx="189">
                  <c:v>2.2999999999999976</c:v>
                </c:pt>
                <c:pt idx="190">
                  <c:v>2.3333333333333308</c:v>
                </c:pt>
                <c:pt idx="191">
                  <c:v>2.366666666666664</c:v>
                </c:pt>
                <c:pt idx="192">
                  <c:v>2.3999999999999972</c:v>
                </c:pt>
                <c:pt idx="193">
                  <c:v>2.4333333333333305</c:v>
                </c:pt>
                <c:pt idx="194">
                  <c:v>2.4666666666666637</c:v>
                </c:pt>
                <c:pt idx="195">
                  <c:v>2.4999999999999969</c:v>
                </c:pt>
                <c:pt idx="196">
                  <c:v>2.5333333333333301</c:v>
                </c:pt>
                <c:pt idx="197">
                  <c:v>2.5666666666666633</c:v>
                </c:pt>
                <c:pt idx="198">
                  <c:v>2.5999999999999965</c:v>
                </c:pt>
                <c:pt idx="199">
                  <c:v>2.6333333333333298</c:v>
                </c:pt>
                <c:pt idx="200">
                  <c:v>2.666666666666663</c:v>
                </c:pt>
                <c:pt idx="201">
                  <c:v>2.6999999999999962</c:v>
                </c:pt>
                <c:pt idx="202">
                  <c:v>2.7333333333333294</c:v>
                </c:pt>
                <c:pt idx="203">
                  <c:v>2.7666666666666626</c:v>
                </c:pt>
                <c:pt idx="204">
                  <c:v>2.7999999999999958</c:v>
                </c:pt>
                <c:pt idx="205">
                  <c:v>2.833333333333329</c:v>
                </c:pt>
                <c:pt idx="206">
                  <c:v>2.8666666666666623</c:v>
                </c:pt>
                <c:pt idx="207">
                  <c:v>2.8999999999999955</c:v>
                </c:pt>
                <c:pt idx="208">
                  <c:v>2.9333333333333287</c:v>
                </c:pt>
                <c:pt idx="209">
                  <c:v>2.9666666666666619</c:v>
                </c:pt>
                <c:pt idx="210">
                  <c:v>2.9999999999999951</c:v>
                </c:pt>
                <c:pt idx="211">
                  <c:v>3.0333333333333283</c:v>
                </c:pt>
                <c:pt idx="212">
                  <c:v>3.0666666666666615</c:v>
                </c:pt>
                <c:pt idx="213">
                  <c:v>3.0999999999999948</c:v>
                </c:pt>
                <c:pt idx="214">
                  <c:v>3.133333333333328</c:v>
                </c:pt>
                <c:pt idx="215">
                  <c:v>3.1666666666666612</c:v>
                </c:pt>
                <c:pt idx="216">
                  <c:v>3.1999999999999944</c:v>
                </c:pt>
                <c:pt idx="217">
                  <c:v>3.2333333333333276</c:v>
                </c:pt>
                <c:pt idx="218">
                  <c:v>3.2666666666666608</c:v>
                </c:pt>
                <c:pt idx="219">
                  <c:v>3.299999999999994</c:v>
                </c:pt>
                <c:pt idx="220">
                  <c:v>3.3333333333333273</c:v>
                </c:pt>
                <c:pt idx="221">
                  <c:v>3.3666666666666605</c:v>
                </c:pt>
                <c:pt idx="222">
                  <c:v>3.3999999999999937</c:v>
                </c:pt>
                <c:pt idx="223">
                  <c:v>3.4333333333333269</c:v>
                </c:pt>
                <c:pt idx="224">
                  <c:v>3.4666666666666601</c:v>
                </c:pt>
                <c:pt idx="225">
                  <c:v>3.4999999999999933</c:v>
                </c:pt>
                <c:pt idx="226">
                  <c:v>3.5333333333333266</c:v>
                </c:pt>
                <c:pt idx="227">
                  <c:v>3.5666666666666598</c:v>
                </c:pt>
                <c:pt idx="228">
                  <c:v>3.599999999999993</c:v>
                </c:pt>
                <c:pt idx="229">
                  <c:v>3.6333333333333262</c:v>
                </c:pt>
                <c:pt idx="230">
                  <c:v>3.6666666666666594</c:v>
                </c:pt>
                <c:pt idx="231">
                  <c:v>3.6999999999999926</c:v>
                </c:pt>
                <c:pt idx="232">
                  <c:v>3.7333333333333258</c:v>
                </c:pt>
                <c:pt idx="233">
                  <c:v>3.7666666666666591</c:v>
                </c:pt>
                <c:pt idx="234">
                  <c:v>3.7999999999999923</c:v>
                </c:pt>
                <c:pt idx="235">
                  <c:v>3.8333333333333255</c:v>
                </c:pt>
                <c:pt idx="236">
                  <c:v>3.8666666666666587</c:v>
                </c:pt>
                <c:pt idx="237">
                  <c:v>3.8999999999999919</c:v>
                </c:pt>
                <c:pt idx="238">
                  <c:v>3.9333333333333251</c:v>
                </c:pt>
                <c:pt idx="239">
                  <c:v>3.9666666666666583</c:v>
                </c:pt>
                <c:pt idx="240">
                  <c:v>3.9999999999999916</c:v>
                </c:pt>
                <c:pt idx="241">
                  <c:v>-4</c:v>
                </c:pt>
                <c:pt idx="242">
                  <c:v>-3</c:v>
                </c:pt>
                <c:pt idx="243">
                  <c:v>-2</c:v>
                </c:pt>
                <c:pt idx="244">
                  <c:v>-1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-0.57652461146703804</c:v>
                </c:pt>
                <c:pt idx="251">
                  <c:v>0.20674950660718897</c:v>
                </c:pt>
                <c:pt idx="252">
                  <c:v>-0.57652461146703804</c:v>
                </c:pt>
                <c:pt idx="253">
                  <c:v>-1.6666666666666667</c:v>
                </c:pt>
                <c:pt idx="254">
                  <c:v>0.20674950660718897</c:v>
                </c:pt>
                <c:pt idx="255">
                  <c:v>-1.6666666666666667</c:v>
                </c:pt>
                <c:pt idx="256">
                  <c:v>0</c:v>
                </c:pt>
                <c:pt idx="257">
                  <c:v>-1.6666666666666667</c:v>
                </c:pt>
                <c:pt idx="258">
                  <c:v>-1.6666666666666667</c:v>
                </c:pt>
                <c:pt idx="259">
                  <c:v>-1.6666666666666667</c:v>
                </c:pt>
                <c:pt idx="260">
                  <c:v>-1.6666666666666667</c:v>
                </c:pt>
                <c:pt idx="261">
                  <c:v>-1.6666666666666667</c:v>
                </c:pt>
                <c:pt idx="262">
                  <c:v>-1.6666666666666667</c:v>
                </c:pt>
                <c:pt idx="263">
                  <c:v>-1.6666666666666667</c:v>
                </c:pt>
                <c:pt idx="264">
                  <c:v>-1.6666666666666667</c:v>
                </c:pt>
                <c:pt idx="265">
                  <c:v>-1.6666666666666667</c:v>
                </c:pt>
              </c:numCache>
            </c:numRef>
          </c:xVal>
          <c:yVal>
            <c:numRef>
              <c:f>Chart!$H$2:$H$267</c:f>
              <c:numCache>
                <c:formatCode>General</c:formatCode>
                <c:ptCount val="266"/>
                <c:pt idx="250">
                  <c:v>0.23936536824085961</c:v>
                </c:pt>
                <c:pt idx="251">
                  <c:v>0.1595769121605731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E58D-4662-B5FC-8822F7B7C0C0}"/>
            </c:ext>
          </c:extLst>
        </c:ser>
        <c:ser>
          <c:idx val="6"/>
          <c:order val="6"/>
          <c:tx>
            <c:strRef>
              <c:f>Chart!$I$1</c:f>
              <c:strCache>
                <c:ptCount val="1"/>
              </c:strCache>
            </c:strRef>
          </c:tx>
          <c:spPr>
            <a:ln w="25400">
              <a:tailEnd type="triangle" w="sm" len="med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Pt>
            <c:idx val="252"/>
            <c:marker>
              <c:symbol val="circle"/>
              <c:size val="5"/>
              <c:spPr>
                <a:solidFill>
                  <a:schemeClr val="accent1"/>
                </a:solidFill>
                <a:ln>
                  <a:solidFill>
                    <a:schemeClr val="accent1"/>
                  </a:solidFill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</c:marker>
            <c:bubble3D val="0"/>
            <c:spPr>
              <a:ln w="25400">
                <a:solidFill>
                  <a:schemeClr val="accent1"/>
                </a:solidFill>
                <a:tailEnd type="triangle" w="sm" len="med"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E58D-4662-B5FC-8822F7B7C0C0}"/>
              </c:ext>
            </c:extLst>
          </c:dPt>
          <c:dPt>
            <c:idx val="253"/>
            <c:marker/>
            <c:bubble3D val="0"/>
            <c:spPr>
              <a:ln w="25400">
                <a:solidFill>
                  <a:schemeClr val="accent1"/>
                </a:solidFill>
                <a:tailEnd type="triangle" w="sm" len="med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E58D-4662-B5FC-8822F7B7C0C0}"/>
              </c:ext>
            </c:extLst>
          </c:dPt>
          <c:xVal>
            <c:numRef>
              <c:f>Chart!$B$2:$B$267</c:f>
              <c:numCache>
                <c:formatCode>General</c:formatCode>
                <c:ptCount val="266"/>
                <c:pt idx="0">
                  <c:v>-4</c:v>
                </c:pt>
                <c:pt idx="1">
                  <c:v>-3.9666666666666668</c:v>
                </c:pt>
                <c:pt idx="2">
                  <c:v>-3.9333333333333336</c:v>
                </c:pt>
                <c:pt idx="3">
                  <c:v>-3.9000000000000004</c:v>
                </c:pt>
                <c:pt idx="4">
                  <c:v>-3.8666666666666671</c:v>
                </c:pt>
                <c:pt idx="5">
                  <c:v>-3.8333333333333339</c:v>
                </c:pt>
                <c:pt idx="6">
                  <c:v>-3.8000000000000007</c:v>
                </c:pt>
                <c:pt idx="7">
                  <c:v>-3.7666666666666675</c:v>
                </c:pt>
                <c:pt idx="8">
                  <c:v>-3.7333333333333343</c:v>
                </c:pt>
                <c:pt idx="9">
                  <c:v>-3.7000000000000011</c:v>
                </c:pt>
                <c:pt idx="10">
                  <c:v>-3.6666666666666679</c:v>
                </c:pt>
                <c:pt idx="11">
                  <c:v>-3.6333333333333346</c:v>
                </c:pt>
                <c:pt idx="12">
                  <c:v>-3.6000000000000014</c:v>
                </c:pt>
                <c:pt idx="13">
                  <c:v>-3.5666666666666682</c:v>
                </c:pt>
                <c:pt idx="14">
                  <c:v>-3.533333333333335</c:v>
                </c:pt>
                <c:pt idx="15">
                  <c:v>-3.5000000000000018</c:v>
                </c:pt>
                <c:pt idx="16">
                  <c:v>-3.4666666666666686</c:v>
                </c:pt>
                <c:pt idx="17">
                  <c:v>-3.4333333333333353</c:v>
                </c:pt>
                <c:pt idx="18">
                  <c:v>-3.4000000000000021</c:v>
                </c:pt>
                <c:pt idx="19">
                  <c:v>-3.3666666666666689</c:v>
                </c:pt>
                <c:pt idx="20">
                  <c:v>-3.3333333333333357</c:v>
                </c:pt>
                <c:pt idx="21">
                  <c:v>-3.3000000000000025</c:v>
                </c:pt>
                <c:pt idx="22">
                  <c:v>-3.2666666666666693</c:v>
                </c:pt>
                <c:pt idx="23">
                  <c:v>-3.2333333333333361</c:v>
                </c:pt>
                <c:pt idx="24">
                  <c:v>-3.2000000000000028</c:v>
                </c:pt>
                <c:pt idx="25">
                  <c:v>-3.1666666666666696</c:v>
                </c:pt>
                <c:pt idx="26">
                  <c:v>-3.1333333333333364</c:v>
                </c:pt>
                <c:pt idx="27">
                  <c:v>-3.1000000000000032</c:v>
                </c:pt>
                <c:pt idx="28">
                  <c:v>-3.06666666666667</c:v>
                </c:pt>
                <c:pt idx="29">
                  <c:v>-3.0333333333333368</c:v>
                </c:pt>
                <c:pt idx="30">
                  <c:v>-3.0000000000000036</c:v>
                </c:pt>
                <c:pt idx="31">
                  <c:v>-2.9666666666666703</c:v>
                </c:pt>
                <c:pt idx="32">
                  <c:v>-2.9333333333333371</c:v>
                </c:pt>
                <c:pt idx="33">
                  <c:v>-2.9000000000000039</c:v>
                </c:pt>
                <c:pt idx="34">
                  <c:v>-2.8666666666666707</c:v>
                </c:pt>
                <c:pt idx="35">
                  <c:v>-2.8333333333333375</c:v>
                </c:pt>
                <c:pt idx="36">
                  <c:v>-2.8000000000000043</c:v>
                </c:pt>
                <c:pt idx="37">
                  <c:v>-2.766666666666671</c:v>
                </c:pt>
                <c:pt idx="38">
                  <c:v>-2.7333333333333378</c:v>
                </c:pt>
                <c:pt idx="39">
                  <c:v>-2.7000000000000046</c:v>
                </c:pt>
                <c:pt idx="40">
                  <c:v>-2.6666666666666714</c:v>
                </c:pt>
                <c:pt idx="41">
                  <c:v>-2.6333333333333382</c:v>
                </c:pt>
                <c:pt idx="42">
                  <c:v>-2.600000000000005</c:v>
                </c:pt>
                <c:pt idx="43">
                  <c:v>-2.5666666666666718</c:v>
                </c:pt>
                <c:pt idx="44">
                  <c:v>-2.5333333333333385</c:v>
                </c:pt>
                <c:pt idx="45">
                  <c:v>-2.5000000000000053</c:v>
                </c:pt>
                <c:pt idx="46">
                  <c:v>-2.4666666666666721</c:v>
                </c:pt>
                <c:pt idx="47">
                  <c:v>-2.4333333333333389</c:v>
                </c:pt>
                <c:pt idx="48">
                  <c:v>-2.4000000000000057</c:v>
                </c:pt>
                <c:pt idx="49">
                  <c:v>-2.3666666666666725</c:v>
                </c:pt>
                <c:pt idx="50">
                  <c:v>-2.3333333333333393</c:v>
                </c:pt>
                <c:pt idx="51">
                  <c:v>-2.300000000000006</c:v>
                </c:pt>
                <c:pt idx="52">
                  <c:v>-2.2666666666666728</c:v>
                </c:pt>
                <c:pt idx="53">
                  <c:v>-2.2333333333333396</c:v>
                </c:pt>
                <c:pt idx="54">
                  <c:v>-2.2000000000000064</c:v>
                </c:pt>
                <c:pt idx="55">
                  <c:v>-2.1666666666666732</c:v>
                </c:pt>
                <c:pt idx="56">
                  <c:v>-2.13333333333334</c:v>
                </c:pt>
                <c:pt idx="57">
                  <c:v>-2.1000000000000068</c:v>
                </c:pt>
                <c:pt idx="58">
                  <c:v>-2.0666666666666735</c:v>
                </c:pt>
                <c:pt idx="59">
                  <c:v>-2.0333333333333403</c:v>
                </c:pt>
                <c:pt idx="60">
                  <c:v>-2.0000000000000071</c:v>
                </c:pt>
                <c:pt idx="61">
                  <c:v>-1.9666666666666737</c:v>
                </c:pt>
                <c:pt idx="62">
                  <c:v>-1.9333333333333402</c:v>
                </c:pt>
                <c:pt idx="63">
                  <c:v>-1.9000000000000068</c:v>
                </c:pt>
                <c:pt idx="64">
                  <c:v>-1.8666666666666734</c:v>
                </c:pt>
                <c:pt idx="65">
                  <c:v>-1.8333333333333399</c:v>
                </c:pt>
                <c:pt idx="66">
                  <c:v>-1.8000000000000065</c:v>
                </c:pt>
                <c:pt idx="67">
                  <c:v>-1.766666666666673</c:v>
                </c:pt>
                <c:pt idx="68">
                  <c:v>-1.7333333333333396</c:v>
                </c:pt>
                <c:pt idx="69">
                  <c:v>-1.7000000000000062</c:v>
                </c:pt>
                <c:pt idx="70">
                  <c:v>-1.6666666666666727</c:v>
                </c:pt>
                <c:pt idx="71">
                  <c:v>-1.6333333333333393</c:v>
                </c:pt>
                <c:pt idx="72">
                  <c:v>-1.6000000000000059</c:v>
                </c:pt>
                <c:pt idx="73">
                  <c:v>-1.5666666666666724</c:v>
                </c:pt>
                <c:pt idx="74">
                  <c:v>-1.533333333333339</c:v>
                </c:pt>
                <c:pt idx="75">
                  <c:v>-1.5000000000000056</c:v>
                </c:pt>
                <c:pt idx="76">
                  <c:v>-1.4666666666666721</c:v>
                </c:pt>
                <c:pt idx="77">
                  <c:v>-1.4333333333333387</c:v>
                </c:pt>
                <c:pt idx="78">
                  <c:v>-1.4000000000000052</c:v>
                </c:pt>
                <c:pt idx="79">
                  <c:v>-1.3666666666666718</c:v>
                </c:pt>
                <c:pt idx="80">
                  <c:v>-1.3333333333333384</c:v>
                </c:pt>
                <c:pt idx="81">
                  <c:v>-1.3000000000000049</c:v>
                </c:pt>
                <c:pt idx="82">
                  <c:v>-1.2666666666666715</c:v>
                </c:pt>
                <c:pt idx="83">
                  <c:v>-1.2333333333333381</c:v>
                </c:pt>
                <c:pt idx="84">
                  <c:v>-1.2000000000000046</c:v>
                </c:pt>
                <c:pt idx="85">
                  <c:v>-1.1666666666666712</c:v>
                </c:pt>
                <c:pt idx="86">
                  <c:v>-1.1333333333333377</c:v>
                </c:pt>
                <c:pt idx="87">
                  <c:v>-1.1000000000000043</c:v>
                </c:pt>
                <c:pt idx="88">
                  <c:v>-1.0666666666666709</c:v>
                </c:pt>
                <c:pt idx="89">
                  <c:v>-1.0333333333333374</c:v>
                </c:pt>
                <c:pt idx="90">
                  <c:v>-1.000000000000004</c:v>
                </c:pt>
                <c:pt idx="91">
                  <c:v>-0.96666666666667067</c:v>
                </c:pt>
                <c:pt idx="92">
                  <c:v>-0.93333333333333734</c:v>
                </c:pt>
                <c:pt idx="93">
                  <c:v>-0.90000000000000402</c:v>
                </c:pt>
                <c:pt idx="94">
                  <c:v>-0.86666666666667069</c:v>
                </c:pt>
                <c:pt idx="95">
                  <c:v>-0.83333333333333737</c:v>
                </c:pt>
                <c:pt idx="96">
                  <c:v>-0.80000000000000404</c:v>
                </c:pt>
                <c:pt idx="97">
                  <c:v>-0.76666666666667072</c:v>
                </c:pt>
                <c:pt idx="98">
                  <c:v>-0.73333333333333739</c:v>
                </c:pt>
                <c:pt idx="99">
                  <c:v>-0.70000000000000406</c:v>
                </c:pt>
                <c:pt idx="100">
                  <c:v>-0.66666666666667074</c:v>
                </c:pt>
                <c:pt idx="101">
                  <c:v>-0.63333333333333741</c:v>
                </c:pt>
                <c:pt idx="102">
                  <c:v>-0.60000000000000409</c:v>
                </c:pt>
                <c:pt idx="103">
                  <c:v>-0.56666666666667076</c:v>
                </c:pt>
                <c:pt idx="104">
                  <c:v>-0.53333333333333743</c:v>
                </c:pt>
                <c:pt idx="105">
                  <c:v>-0.50000000000000411</c:v>
                </c:pt>
                <c:pt idx="106">
                  <c:v>-0.46666666666667078</c:v>
                </c:pt>
                <c:pt idx="107">
                  <c:v>-0.43333333333333746</c:v>
                </c:pt>
                <c:pt idx="108">
                  <c:v>-0.40000000000000413</c:v>
                </c:pt>
                <c:pt idx="109">
                  <c:v>-0.3666666666666708</c:v>
                </c:pt>
                <c:pt idx="110">
                  <c:v>-0.33333333333333748</c:v>
                </c:pt>
                <c:pt idx="111">
                  <c:v>-0.30000000000000415</c:v>
                </c:pt>
                <c:pt idx="112">
                  <c:v>-0.26666666666667083</c:v>
                </c:pt>
                <c:pt idx="113">
                  <c:v>-0.2333333333333375</c:v>
                </c:pt>
                <c:pt idx="114">
                  <c:v>-0.20000000000000417</c:v>
                </c:pt>
                <c:pt idx="115">
                  <c:v>-0.16666666666667085</c:v>
                </c:pt>
                <c:pt idx="116">
                  <c:v>-0.13333333333333752</c:v>
                </c:pt>
                <c:pt idx="117">
                  <c:v>-0.1000000000000042</c:v>
                </c:pt>
                <c:pt idx="118">
                  <c:v>-6.6666666666670871E-2</c:v>
                </c:pt>
                <c:pt idx="119">
                  <c:v>-3.3333333333337538E-2</c:v>
                </c:pt>
                <c:pt idx="120">
                  <c:v>-4.2049697057677804E-15</c:v>
                </c:pt>
                <c:pt idx="121">
                  <c:v>3.3333333333329128E-2</c:v>
                </c:pt>
                <c:pt idx="122">
                  <c:v>6.6666666666662461E-2</c:v>
                </c:pt>
                <c:pt idx="123">
                  <c:v>9.9999999999995787E-2</c:v>
                </c:pt>
                <c:pt idx="124">
                  <c:v>0.13333333333332911</c:v>
                </c:pt>
                <c:pt idx="125">
                  <c:v>0.16666666666666244</c:v>
                </c:pt>
                <c:pt idx="126">
                  <c:v>0.19999999999999576</c:v>
                </c:pt>
                <c:pt idx="127">
                  <c:v>0.23333333333332909</c:v>
                </c:pt>
                <c:pt idx="128">
                  <c:v>0.26666666666666244</c:v>
                </c:pt>
                <c:pt idx="129">
                  <c:v>0.29999999999999577</c:v>
                </c:pt>
                <c:pt idx="130">
                  <c:v>0.3333333333333291</c:v>
                </c:pt>
                <c:pt idx="131">
                  <c:v>0.36666666666666242</c:v>
                </c:pt>
                <c:pt idx="132">
                  <c:v>0.39999999999999575</c:v>
                </c:pt>
                <c:pt idx="133">
                  <c:v>0.43333333333332907</c:v>
                </c:pt>
                <c:pt idx="134">
                  <c:v>0.4666666666666624</c:v>
                </c:pt>
                <c:pt idx="135">
                  <c:v>0.49999999999999573</c:v>
                </c:pt>
                <c:pt idx="136">
                  <c:v>0.53333333333332911</c:v>
                </c:pt>
                <c:pt idx="137">
                  <c:v>0.56666666666666243</c:v>
                </c:pt>
                <c:pt idx="138">
                  <c:v>0.59999999999999576</c:v>
                </c:pt>
                <c:pt idx="139">
                  <c:v>0.63333333333332908</c:v>
                </c:pt>
                <c:pt idx="140">
                  <c:v>0.66666666666666241</c:v>
                </c:pt>
                <c:pt idx="141">
                  <c:v>0.69999999999999574</c:v>
                </c:pt>
                <c:pt idx="142">
                  <c:v>0.73333333333332906</c:v>
                </c:pt>
                <c:pt idx="143">
                  <c:v>0.76666666666666239</c:v>
                </c:pt>
                <c:pt idx="144">
                  <c:v>0.79999999999999571</c:v>
                </c:pt>
                <c:pt idx="145">
                  <c:v>0.83333333333332904</c:v>
                </c:pt>
                <c:pt idx="146">
                  <c:v>0.86666666666666237</c:v>
                </c:pt>
                <c:pt idx="147">
                  <c:v>0.89999999999999569</c:v>
                </c:pt>
                <c:pt idx="148">
                  <c:v>0.93333333333332902</c:v>
                </c:pt>
                <c:pt idx="149">
                  <c:v>0.96666666666666234</c:v>
                </c:pt>
                <c:pt idx="150">
                  <c:v>0.99999999999999567</c:v>
                </c:pt>
                <c:pt idx="151">
                  <c:v>1.033333333333329</c:v>
                </c:pt>
                <c:pt idx="152">
                  <c:v>1.0666666666666624</c:v>
                </c:pt>
                <c:pt idx="153">
                  <c:v>1.0999999999999959</c:v>
                </c:pt>
                <c:pt idx="154">
                  <c:v>1.1333333333333293</c:v>
                </c:pt>
                <c:pt idx="155">
                  <c:v>1.1666666666666627</c:v>
                </c:pt>
                <c:pt idx="156">
                  <c:v>1.1999999999999962</c:v>
                </c:pt>
                <c:pt idx="157">
                  <c:v>1.2333333333333296</c:v>
                </c:pt>
                <c:pt idx="158">
                  <c:v>1.2666666666666631</c:v>
                </c:pt>
                <c:pt idx="159">
                  <c:v>1.2999999999999965</c:v>
                </c:pt>
                <c:pt idx="160">
                  <c:v>1.3333333333333299</c:v>
                </c:pt>
                <c:pt idx="161">
                  <c:v>1.3666666666666634</c:v>
                </c:pt>
                <c:pt idx="162">
                  <c:v>1.3999999999999968</c:v>
                </c:pt>
                <c:pt idx="163">
                  <c:v>1.4333333333333302</c:v>
                </c:pt>
                <c:pt idx="164">
                  <c:v>1.4666666666666637</c:v>
                </c:pt>
                <c:pt idx="165">
                  <c:v>1.4999999999999971</c:v>
                </c:pt>
                <c:pt idx="166">
                  <c:v>1.5333333333333306</c:v>
                </c:pt>
                <c:pt idx="167">
                  <c:v>1.566666666666664</c:v>
                </c:pt>
                <c:pt idx="168">
                  <c:v>1.5999999999999974</c:v>
                </c:pt>
                <c:pt idx="169">
                  <c:v>1.6333333333333309</c:v>
                </c:pt>
                <c:pt idx="170">
                  <c:v>1.6666666666666643</c:v>
                </c:pt>
                <c:pt idx="171">
                  <c:v>1.6999999999999977</c:v>
                </c:pt>
                <c:pt idx="172">
                  <c:v>1.7333333333333312</c:v>
                </c:pt>
                <c:pt idx="173">
                  <c:v>1.7666666666666646</c:v>
                </c:pt>
                <c:pt idx="174">
                  <c:v>1.799999999999998</c:v>
                </c:pt>
                <c:pt idx="175">
                  <c:v>1.8333333333333315</c:v>
                </c:pt>
                <c:pt idx="176">
                  <c:v>1.8666666666666649</c:v>
                </c:pt>
                <c:pt idx="177">
                  <c:v>1.8999999999999984</c:v>
                </c:pt>
                <c:pt idx="178">
                  <c:v>1.9333333333333318</c:v>
                </c:pt>
                <c:pt idx="179">
                  <c:v>1.9666666666666652</c:v>
                </c:pt>
                <c:pt idx="180">
                  <c:v>1.9999999999999987</c:v>
                </c:pt>
                <c:pt idx="181">
                  <c:v>2.0333333333333319</c:v>
                </c:pt>
                <c:pt idx="182">
                  <c:v>2.0666666666666651</c:v>
                </c:pt>
                <c:pt idx="183">
                  <c:v>2.0999999999999983</c:v>
                </c:pt>
                <c:pt idx="184">
                  <c:v>2.1333333333333315</c:v>
                </c:pt>
                <c:pt idx="185">
                  <c:v>2.1666666666666647</c:v>
                </c:pt>
                <c:pt idx="186">
                  <c:v>2.199999999999998</c:v>
                </c:pt>
                <c:pt idx="187">
                  <c:v>2.2333333333333312</c:v>
                </c:pt>
                <c:pt idx="188">
                  <c:v>2.2666666666666644</c:v>
                </c:pt>
                <c:pt idx="189">
                  <c:v>2.2999999999999976</c:v>
                </c:pt>
                <c:pt idx="190">
                  <c:v>2.3333333333333308</c:v>
                </c:pt>
                <c:pt idx="191">
                  <c:v>2.366666666666664</c:v>
                </c:pt>
                <c:pt idx="192">
                  <c:v>2.3999999999999972</c:v>
                </c:pt>
                <c:pt idx="193">
                  <c:v>2.4333333333333305</c:v>
                </c:pt>
                <c:pt idx="194">
                  <c:v>2.4666666666666637</c:v>
                </c:pt>
                <c:pt idx="195">
                  <c:v>2.4999999999999969</c:v>
                </c:pt>
                <c:pt idx="196">
                  <c:v>2.5333333333333301</c:v>
                </c:pt>
                <c:pt idx="197">
                  <c:v>2.5666666666666633</c:v>
                </c:pt>
                <c:pt idx="198">
                  <c:v>2.5999999999999965</c:v>
                </c:pt>
                <c:pt idx="199">
                  <c:v>2.6333333333333298</c:v>
                </c:pt>
                <c:pt idx="200">
                  <c:v>2.666666666666663</c:v>
                </c:pt>
                <c:pt idx="201">
                  <c:v>2.6999999999999962</c:v>
                </c:pt>
                <c:pt idx="202">
                  <c:v>2.7333333333333294</c:v>
                </c:pt>
                <c:pt idx="203">
                  <c:v>2.7666666666666626</c:v>
                </c:pt>
                <c:pt idx="204">
                  <c:v>2.7999999999999958</c:v>
                </c:pt>
                <c:pt idx="205">
                  <c:v>2.833333333333329</c:v>
                </c:pt>
                <c:pt idx="206">
                  <c:v>2.8666666666666623</c:v>
                </c:pt>
                <c:pt idx="207">
                  <c:v>2.8999999999999955</c:v>
                </c:pt>
                <c:pt idx="208">
                  <c:v>2.9333333333333287</c:v>
                </c:pt>
                <c:pt idx="209">
                  <c:v>2.9666666666666619</c:v>
                </c:pt>
                <c:pt idx="210">
                  <c:v>2.9999999999999951</c:v>
                </c:pt>
                <c:pt idx="211">
                  <c:v>3.0333333333333283</c:v>
                </c:pt>
                <c:pt idx="212">
                  <c:v>3.0666666666666615</c:v>
                </c:pt>
                <c:pt idx="213">
                  <c:v>3.0999999999999948</c:v>
                </c:pt>
                <c:pt idx="214">
                  <c:v>3.133333333333328</c:v>
                </c:pt>
                <c:pt idx="215">
                  <c:v>3.1666666666666612</c:v>
                </c:pt>
                <c:pt idx="216">
                  <c:v>3.1999999999999944</c:v>
                </c:pt>
                <c:pt idx="217">
                  <c:v>3.2333333333333276</c:v>
                </c:pt>
                <c:pt idx="218">
                  <c:v>3.2666666666666608</c:v>
                </c:pt>
                <c:pt idx="219">
                  <c:v>3.299999999999994</c:v>
                </c:pt>
                <c:pt idx="220">
                  <c:v>3.3333333333333273</c:v>
                </c:pt>
                <c:pt idx="221">
                  <c:v>3.3666666666666605</c:v>
                </c:pt>
                <c:pt idx="222">
                  <c:v>3.3999999999999937</c:v>
                </c:pt>
                <c:pt idx="223">
                  <c:v>3.4333333333333269</c:v>
                </c:pt>
                <c:pt idx="224">
                  <c:v>3.4666666666666601</c:v>
                </c:pt>
                <c:pt idx="225">
                  <c:v>3.4999999999999933</c:v>
                </c:pt>
                <c:pt idx="226">
                  <c:v>3.5333333333333266</c:v>
                </c:pt>
                <c:pt idx="227">
                  <c:v>3.5666666666666598</c:v>
                </c:pt>
                <c:pt idx="228">
                  <c:v>3.599999999999993</c:v>
                </c:pt>
                <c:pt idx="229">
                  <c:v>3.6333333333333262</c:v>
                </c:pt>
                <c:pt idx="230">
                  <c:v>3.6666666666666594</c:v>
                </c:pt>
                <c:pt idx="231">
                  <c:v>3.6999999999999926</c:v>
                </c:pt>
                <c:pt idx="232">
                  <c:v>3.7333333333333258</c:v>
                </c:pt>
                <c:pt idx="233">
                  <c:v>3.7666666666666591</c:v>
                </c:pt>
                <c:pt idx="234">
                  <c:v>3.7999999999999923</c:v>
                </c:pt>
                <c:pt idx="235">
                  <c:v>3.8333333333333255</c:v>
                </c:pt>
                <c:pt idx="236">
                  <c:v>3.8666666666666587</c:v>
                </c:pt>
                <c:pt idx="237">
                  <c:v>3.8999999999999919</c:v>
                </c:pt>
                <c:pt idx="238">
                  <c:v>3.9333333333333251</c:v>
                </c:pt>
                <c:pt idx="239">
                  <c:v>3.9666666666666583</c:v>
                </c:pt>
                <c:pt idx="240">
                  <c:v>3.9999999999999916</c:v>
                </c:pt>
                <c:pt idx="241">
                  <c:v>-4</c:v>
                </c:pt>
                <c:pt idx="242">
                  <c:v>-3</c:v>
                </c:pt>
                <c:pt idx="243">
                  <c:v>-2</c:v>
                </c:pt>
                <c:pt idx="244">
                  <c:v>-1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-0.57652461146703804</c:v>
                </c:pt>
                <c:pt idx="251">
                  <c:v>0.20674950660718897</c:v>
                </c:pt>
                <c:pt idx="252">
                  <c:v>-0.57652461146703804</c:v>
                </c:pt>
                <c:pt idx="253">
                  <c:v>-1.6666666666666667</c:v>
                </c:pt>
                <c:pt idx="254">
                  <c:v>0.20674950660718897</c:v>
                </c:pt>
                <c:pt idx="255">
                  <c:v>-1.6666666666666667</c:v>
                </c:pt>
                <c:pt idx="256">
                  <c:v>0</c:v>
                </c:pt>
                <c:pt idx="257">
                  <c:v>-1.6666666666666667</c:v>
                </c:pt>
                <c:pt idx="258">
                  <c:v>-1.6666666666666667</c:v>
                </c:pt>
                <c:pt idx="259">
                  <c:v>-1.6666666666666667</c:v>
                </c:pt>
                <c:pt idx="260">
                  <c:v>-1.6666666666666667</c:v>
                </c:pt>
                <c:pt idx="261">
                  <c:v>-1.6666666666666667</c:v>
                </c:pt>
                <c:pt idx="262">
                  <c:v>-1.6666666666666667</c:v>
                </c:pt>
                <c:pt idx="263">
                  <c:v>-1.6666666666666667</c:v>
                </c:pt>
                <c:pt idx="264">
                  <c:v>-1.6666666666666667</c:v>
                </c:pt>
                <c:pt idx="265">
                  <c:v>-1.6666666666666667</c:v>
                </c:pt>
              </c:numCache>
            </c:numRef>
          </c:xVal>
          <c:yVal>
            <c:numRef>
              <c:f>Chart!$I$2:$I$267</c:f>
              <c:numCache>
                <c:formatCode>General</c:formatCode>
                <c:ptCount val="266"/>
                <c:pt idx="252">
                  <c:v>0.23936536824085961</c:v>
                </c:pt>
                <c:pt idx="253">
                  <c:v>0.23936536824085961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E58D-4662-B5FC-8822F7B7C0C0}"/>
            </c:ext>
          </c:extLst>
        </c:ser>
        <c:ser>
          <c:idx val="7"/>
          <c:order val="7"/>
          <c:tx>
            <c:strRef>
              <c:f>Chart!$J$1</c:f>
              <c:strCache>
                <c:ptCount val="1"/>
              </c:strCache>
            </c:strRef>
          </c:tx>
          <c:spPr>
            <a:ln>
              <a:solidFill>
                <a:schemeClr val="accent2"/>
              </a:solidFill>
              <a:tailEnd type="triangle" w="sm" len="med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Pt>
            <c:idx val="254"/>
            <c:marker>
              <c:symbol val="circle"/>
              <c:size val="5"/>
              <c:spPr>
                <a:solidFill>
                  <a:schemeClr val="accent2"/>
                </a:solidFill>
                <a:ln>
                  <a:solidFill>
                    <a:schemeClr val="accent2"/>
                  </a:solidFill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E58D-4662-B5FC-8822F7B7C0C0}"/>
              </c:ext>
            </c:extLst>
          </c:dPt>
          <c:dPt>
            <c:idx val="255"/>
            <c:marker/>
            <c:bubble3D val="0"/>
            <c:spPr>
              <a:ln>
                <a:solidFill>
                  <a:schemeClr val="accent2"/>
                </a:solidFill>
                <a:tailEnd type="triangle" w="sm" len="med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E58D-4662-B5FC-8822F7B7C0C0}"/>
              </c:ext>
            </c:extLst>
          </c:dPt>
          <c:xVal>
            <c:numRef>
              <c:f>Chart!$B$2:$B$267</c:f>
              <c:numCache>
                <c:formatCode>General</c:formatCode>
                <c:ptCount val="266"/>
                <c:pt idx="0">
                  <c:v>-4</c:v>
                </c:pt>
                <c:pt idx="1">
                  <c:v>-3.9666666666666668</c:v>
                </c:pt>
                <c:pt idx="2">
                  <c:v>-3.9333333333333336</c:v>
                </c:pt>
                <c:pt idx="3">
                  <c:v>-3.9000000000000004</c:v>
                </c:pt>
                <c:pt idx="4">
                  <c:v>-3.8666666666666671</c:v>
                </c:pt>
                <c:pt idx="5">
                  <c:v>-3.8333333333333339</c:v>
                </c:pt>
                <c:pt idx="6">
                  <c:v>-3.8000000000000007</c:v>
                </c:pt>
                <c:pt idx="7">
                  <c:v>-3.7666666666666675</c:v>
                </c:pt>
                <c:pt idx="8">
                  <c:v>-3.7333333333333343</c:v>
                </c:pt>
                <c:pt idx="9">
                  <c:v>-3.7000000000000011</c:v>
                </c:pt>
                <c:pt idx="10">
                  <c:v>-3.6666666666666679</c:v>
                </c:pt>
                <c:pt idx="11">
                  <c:v>-3.6333333333333346</c:v>
                </c:pt>
                <c:pt idx="12">
                  <c:v>-3.6000000000000014</c:v>
                </c:pt>
                <c:pt idx="13">
                  <c:v>-3.5666666666666682</c:v>
                </c:pt>
                <c:pt idx="14">
                  <c:v>-3.533333333333335</c:v>
                </c:pt>
                <c:pt idx="15">
                  <c:v>-3.5000000000000018</c:v>
                </c:pt>
                <c:pt idx="16">
                  <c:v>-3.4666666666666686</c:v>
                </c:pt>
                <c:pt idx="17">
                  <c:v>-3.4333333333333353</c:v>
                </c:pt>
                <c:pt idx="18">
                  <c:v>-3.4000000000000021</c:v>
                </c:pt>
                <c:pt idx="19">
                  <c:v>-3.3666666666666689</c:v>
                </c:pt>
                <c:pt idx="20">
                  <c:v>-3.3333333333333357</c:v>
                </c:pt>
                <c:pt idx="21">
                  <c:v>-3.3000000000000025</c:v>
                </c:pt>
                <c:pt idx="22">
                  <c:v>-3.2666666666666693</c:v>
                </c:pt>
                <c:pt idx="23">
                  <c:v>-3.2333333333333361</c:v>
                </c:pt>
                <c:pt idx="24">
                  <c:v>-3.2000000000000028</c:v>
                </c:pt>
                <c:pt idx="25">
                  <c:v>-3.1666666666666696</c:v>
                </c:pt>
                <c:pt idx="26">
                  <c:v>-3.1333333333333364</c:v>
                </c:pt>
                <c:pt idx="27">
                  <c:v>-3.1000000000000032</c:v>
                </c:pt>
                <c:pt idx="28">
                  <c:v>-3.06666666666667</c:v>
                </c:pt>
                <c:pt idx="29">
                  <c:v>-3.0333333333333368</c:v>
                </c:pt>
                <c:pt idx="30">
                  <c:v>-3.0000000000000036</c:v>
                </c:pt>
                <c:pt idx="31">
                  <c:v>-2.9666666666666703</c:v>
                </c:pt>
                <c:pt idx="32">
                  <c:v>-2.9333333333333371</c:v>
                </c:pt>
                <c:pt idx="33">
                  <c:v>-2.9000000000000039</c:v>
                </c:pt>
                <c:pt idx="34">
                  <c:v>-2.8666666666666707</c:v>
                </c:pt>
                <c:pt idx="35">
                  <c:v>-2.8333333333333375</c:v>
                </c:pt>
                <c:pt idx="36">
                  <c:v>-2.8000000000000043</c:v>
                </c:pt>
                <c:pt idx="37">
                  <c:v>-2.766666666666671</c:v>
                </c:pt>
                <c:pt idx="38">
                  <c:v>-2.7333333333333378</c:v>
                </c:pt>
                <c:pt idx="39">
                  <c:v>-2.7000000000000046</c:v>
                </c:pt>
                <c:pt idx="40">
                  <c:v>-2.6666666666666714</c:v>
                </c:pt>
                <c:pt idx="41">
                  <c:v>-2.6333333333333382</c:v>
                </c:pt>
                <c:pt idx="42">
                  <c:v>-2.600000000000005</c:v>
                </c:pt>
                <c:pt idx="43">
                  <c:v>-2.5666666666666718</c:v>
                </c:pt>
                <c:pt idx="44">
                  <c:v>-2.5333333333333385</c:v>
                </c:pt>
                <c:pt idx="45">
                  <c:v>-2.5000000000000053</c:v>
                </c:pt>
                <c:pt idx="46">
                  <c:v>-2.4666666666666721</c:v>
                </c:pt>
                <c:pt idx="47">
                  <c:v>-2.4333333333333389</c:v>
                </c:pt>
                <c:pt idx="48">
                  <c:v>-2.4000000000000057</c:v>
                </c:pt>
                <c:pt idx="49">
                  <c:v>-2.3666666666666725</c:v>
                </c:pt>
                <c:pt idx="50">
                  <c:v>-2.3333333333333393</c:v>
                </c:pt>
                <c:pt idx="51">
                  <c:v>-2.300000000000006</c:v>
                </c:pt>
                <c:pt idx="52">
                  <c:v>-2.2666666666666728</c:v>
                </c:pt>
                <c:pt idx="53">
                  <c:v>-2.2333333333333396</c:v>
                </c:pt>
                <c:pt idx="54">
                  <c:v>-2.2000000000000064</c:v>
                </c:pt>
                <c:pt idx="55">
                  <c:v>-2.1666666666666732</c:v>
                </c:pt>
                <c:pt idx="56">
                  <c:v>-2.13333333333334</c:v>
                </c:pt>
                <c:pt idx="57">
                  <c:v>-2.1000000000000068</c:v>
                </c:pt>
                <c:pt idx="58">
                  <c:v>-2.0666666666666735</c:v>
                </c:pt>
                <c:pt idx="59">
                  <c:v>-2.0333333333333403</c:v>
                </c:pt>
                <c:pt idx="60">
                  <c:v>-2.0000000000000071</c:v>
                </c:pt>
                <c:pt idx="61">
                  <c:v>-1.9666666666666737</c:v>
                </c:pt>
                <c:pt idx="62">
                  <c:v>-1.9333333333333402</c:v>
                </c:pt>
                <c:pt idx="63">
                  <c:v>-1.9000000000000068</c:v>
                </c:pt>
                <c:pt idx="64">
                  <c:v>-1.8666666666666734</c:v>
                </c:pt>
                <c:pt idx="65">
                  <c:v>-1.8333333333333399</c:v>
                </c:pt>
                <c:pt idx="66">
                  <c:v>-1.8000000000000065</c:v>
                </c:pt>
                <c:pt idx="67">
                  <c:v>-1.766666666666673</c:v>
                </c:pt>
                <c:pt idx="68">
                  <c:v>-1.7333333333333396</c:v>
                </c:pt>
                <c:pt idx="69">
                  <c:v>-1.7000000000000062</c:v>
                </c:pt>
                <c:pt idx="70">
                  <c:v>-1.6666666666666727</c:v>
                </c:pt>
                <c:pt idx="71">
                  <c:v>-1.6333333333333393</c:v>
                </c:pt>
                <c:pt idx="72">
                  <c:v>-1.6000000000000059</c:v>
                </c:pt>
                <c:pt idx="73">
                  <c:v>-1.5666666666666724</c:v>
                </c:pt>
                <c:pt idx="74">
                  <c:v>-1.533333333333339</c:v>
                </c:pt>
                <c:pt idx="75">
                  <c:v>-1.5000000000000056</c:v>
                </c:pt>
                <c:pt idx="76">
                  <c:v>-1.4666666666666721</c:v>
                </c:pt>
                <c:pt idx="77">
                  <c:v>-1.4333333333333387</c:v>
                </c:pt>
                <c:pt idx="78">
                  <c:v>-1.4000000000000052</c:v>
                </c:pt>
                <c:pt idx="79">
                  <c:v>-1.3666666666666718</c:v>
                </c:pt>
                <c:pt idx="80">
                  <c:v>-1.3333333333333384</c:v>
                </c:pt>
                <c:pt idx="81">
                  <c:v>-1.3000000000000049</c:v>
                </c:pt>
                <c:pt idx="82">
                  <c:v>-1.2666666666666715</c:v>
                </c:pt>
                <c:pt idx="83">
                  <c:v>-1.2333333333333381</c:v>
                </c:pt>
                <c:pt idx="84">
                  <c:v>-1.2000000000000046</c:v>
                </c:pt>
                <c:pt idx="85">
                  <c:v>-1.1666666666666712</c:v>
                </c:pt>
                <c:pt idx="86">
                  <c:v>-1.1333333333333377</c:v>
                </c:pt>
                <c:pt idx="87">
                  <c:v>-1.1000000000000043</c:v>
                </c:pt>
                <c:pt idx="88">
                  <c:v>-1.0666666666666709</c:v>
                </c:pt>
                <c:pt idx="89">
                  <c:v>-1.0333333333333374</c:v>
                </c:pt>
                <c:pt idx="90">
                  <c:v>-1.000000000000004</c:v>
                </c:pt>
                <c:pt idx="91">
                  <c:v>-0.96666666666667067</c:v>
                </c:pt>
                <c:pt idx="92">
                  <c:v>-0.93333333333333734</c:v>
                </c:pt>
                <c:pt idx="93">
                  <c:v>-0.90000000000000402</c:v>
                </c:pt>
                <c:pt idx="94">
                  <c:v>-0.86666666666667069</c:v>
                </c:pt>
                <c:pt idx="95">
                  <c:v>-0.83333333333333737</c:v>
                </c:pt>
                <c:pt idx="96">
                  <c:v>-0.80000000000000404</c:v>
                </c:pt>
                <c:pt idx="97">
                  <c:v>-0.76666666666667072</c:v>
                </c:pt>
                <c:pt idx="98">
                  <c:v>-0.73333333333333739</c:v>
                </c:pt>
                <c:pt idx="99">
                  <c:v>-0.70000000000000406</c:v>
                </c:pt>
                <c:pt idx="100">
                  <c:v>-0.66666666666667074</c:v>
                </c:pt>
                <c:pt idx="101">
                  <c:v>-0.63333333333333741</c:v>
                </c:pt>
                <c:pt idx="102">
                  <c:v>-0.60000000000000409</c:v>
                </c:pt>
                <c:pt idx="103">
                  <c:v>-0.56666666666667076</c:v>
                </c:pt>
                <c:pt idx="104">
                  <c:v>-0.53333333333333743</c:v>
                </c:pt>
                <c:pt idx="105">
                  <c:v>-0.50000000000000411</c:v>
                </c:pt>
                <c:pt idx="106">
                  <c:v>-0.46666666666667078</c:v>
                </c:pt>
                <c:pt idx="107">
                  <c:v>-0.43333333333333746</c:v>
                </c:pt>
                <c:pt idx="108">
                  <c:v>-0.40000000000000413</c:v>
                </c:pt>
                <c:pt idx="109">
                  <c:v>-0.3666666666666708</c:v>
                </c:pt>
                <c:pt idx="110">
                  <c:v>-0.33333333333333748</c:v>
                </c:pt>
                <c:pt idx="111">
                  <c:v>-0.30000000000000415</c:v>
                </c:pt>
                <c:pt idx="112">
                  <c:v>-0.26666666666667083</c:v>
                </c:pt>
                <c:pt idx="113">
                  <c:v>-0.2333333333333375</c:v>
                </c:pt>
                <c:pt idx="114">
                  <c:v>-0.20000000000000417</c:v>
                </c:pt>
                <c:pt idx="115">
                  <c:v>-0.16666666666667085</c:v>
                </c:pt>
                <c:pt idx="116">
                  <c:v>-0.13333333333333752</c:v>
                </c:pt>
                <c:pt idx="117">
                  <c:v>-0.1000000000000042</c:v>
                </c:pt>
                <c:pt idx="118">
                  <c:v>-6.6666666666670871E-2</c:v>
                </c:pt>
                <c:pt idx="119">
                  <c:v>-3.3333333333337538E-2</c:v>
                </c:pt>
                <c:pt idx="120">
                  <c:v>-4.2049697057677804E-15</c:v>
                </c:pt>
                <c:pt idx="121">
                  <c:v>3.3333333333329128E-2</c:v>
                </c:pt>
                <c:pt idx="122">
                  <c:v>6.6666666666662461E-2</c:v>
                </c:pt>
                <c:pt idx="123">
                  <c:v>9.9999999999995787E-2</c:v>
                </c:pt>
                <c:pt idx="124">
                  <c:v>0.13333333333332911</c:v>
                </c:pt>
                <c:pt idx="125">
                  <c:v>0.16666666666666244</c:v>
                </c:pt>
                <c:pt idx="126">
                  <c:v>0.19999999999999576</c:v>
                </c:pt>
                <c:pt idx="127">
                  <c:v>0.23333333333332909</c:v>
                </c:pt>
                <c:pt idx="128">
                  <c:v>0.26666666666666244</c:v>
                </c:pt>
                <c:pt idx="129">
                  <c:v>0.29999999999999577</c:v>
                </c:pt>
                <c:pt idx="130">
                  <c:v>0.3333333333333291</c:v>
                </c:pt>
                <c:pt idx="131">
                  <c:v>0.36666666666666242</c:v>
                </c:pt>
                <c:pt idx="132">
                  <c:v>0.39999999999999575</c:v>
                </c:pt>
                <c:pt idx="133">
                  <c:v>0.43333333333332907</c:v>
                </c:pt>
                <c:pt idx="134">
                  <c:v>0.4666666666666624</c:v>
                </c:pt>
                <c:pt idx="135">
                  <c:v>0.49999999999999573</c:v>
                </c:pt>
                <c:pt idx="136">
                  <c:v>0.53333333333332911</c:v>
                </c:pt>
                <c:pt idx="137">
                  <c:v>0.56666666666666243</c:v>
                </c:pt>
                <c:pt idx="138">
                  <c:v>0.59999999999999576</c:v>
                </c:pt>
                <c:pt idx="139">
                  <c:v>0.63333333333332908</c:v>
                </c:pt>
                <c:pt idx="140">
                  <c:v>0.66666666666666241</c:v>
                </c:pt>
                <c:pt idx="141">
                  <c:v>0.69999999999999574</c:v>
                </c:pt>
                <c:pt idx="142">
                  <c:v>0.73333333333332906</c:v>
                </c:pt>
                <c:pt idx="143">
                  <c:v>0.76666666666666239</c:v>
                </c:pt>
                <c:pt idx="144">
                  <c:v>0.79999999999999571</c:v>
                </c:pt>
                <c:pt idx="145">
                  <c:v>0.83333333333332904</c:v>
                </c:pt>
                <c:pt idx="146">
                  <c:v>0.86666666666666237</c:v>
                </c:pt>
                <c:pt idx="147">
                  <c:v>0.89999999999999569</c:v>
                </c:pt>
                <c:pt idx="148">
                  <c:v>0.93333333333332902</c:v>
                </c:pt>
                <c:pt idx="149">
                  <c:v>0.96666666666666234</c:v>
                </c:pt>
                <c:pt idx="150">
                  <c:v>0.99999999999999567</c:v>
                </c:pt>
                <c:pt idx="151">
                  <c:v>1.033333333333329</c:v>
                </c:pt>
                <c:pt idx="152">
                  <c:v>1.0666666666666624</c:v>
                </c:pt>
                <c:pt idx="153">
                  <c:v>1.0999999999999959</c:v>
                </c:pt>
                <c:pt idx="154">
                  <c:v>1.1333333333333293</c:v>
                </c:pt>
                <c:pt idx="155">
                  <c:v>1.1666666666666627</c:v>
                </c:pt>
                <c:pt idx="156">
                  <c:v>1.1999999999999962</c:v>
                </c:pt>
                <c:pt idx="157">
                  <c:v>1.2333333333333296</c:v>
                </c:pt>
                <c:pt idx="158">
                  <c:v>1.2666666666666631</c:v>
                </c:pt>
                <c:pt idx="159">
                  <c:v>1.2999999999999965</c:v>
                </c:pt>
                <c:pt idx="160">
                  <c:v>1.3333333333333299</c:v>
                </c:pt>
                <c:pt idx="161">
                  <c:v>1.3666666666666634</c:v>
                </c:pt>
                <c:pt idx="162">
                  <c:v>1.3999999999999968</c:v>
                </c:pt>
                <c:pt idx="163">
                  <c:v>1.4333333333333302</c:v>
                </c:pt>
                <c:pt idx="164">
                  <c:v>1.4666666666666637</c:v>
                </c:pt>
                <c:pt idx="165">
                  <c:v>1.4999999999999971</c:v>
                </c:pt>
                <c:pt idx="166">
                  <c:v>1.5333333333333306</c:v>
                </c:pt>
                <c:pt idx="167">
                  <c:v>1.566666666666664</c:v>
                </c:pt>
                <c:pt idx="168">
                  <c:v>1.5999999999999974</c:v>
                </c:pt>
                <c:pt idx="169">
                  <c:v>1.6333333333333309</c:v>
                </c:pt>
                <c:pt idx="170">
                  <c:v>1.6666666666666643</c:v>
                </c:pt>
                <c:pt idx="171">
                  <c:v>1.6999999999999977</c:v>
                </c:pt>
                <c:pt idx="172">
                  <c:v>1.7333333333333312</c:v>
                </c:pt>
                <c:pt idx="173">
                  <c:v>1.7666666666666646</c:v>
                </c:pt>
                <c:pt idx="174">
                  <c:v>1.799999999999998</c:v>
                </c:pt>
                <c:pt idx="175">
                  <c:v>1.8333333333333315</c:v>
                </c:pt>
                <c:pt idx="176">
                  <c:v>1.8666666666666649</c:v>
                </c:pt>
                <c:pt idx="177">
                  <c:v>1.8999999999999984</c:v>
                </c:pt>
                <c:pt idx="178">
                  <c:v>1.9333333333333318</c:v>
                </c:pt>
                <c:pt idx="179">
                  <c:v>1.9666666666666652</c:v>
                </c:pt>
                <c:pt idx="180">
                  <c:v>1.9999999999999987</c:v>
                </c:pt>
                <c:pt idx="181">
                  <c:v>2.0333333333333319</c:v>
                </c:pt>
                <c:pt idx="182">
                  <c:v>2.0666666666666651</c:v>
                </c:pt>
                <c:pt idx="183">
                  <c:v>2.0999999999999983</c:v>
                </c:pt>
                <c:pt idx="184">
                  <c:v>2.1333333333333315</c:v>
                </c:pt>
                <c:pt idx="185">
                  <c:v>2.1666666666666647</c:v>
                </c:pt>
                <c:pt idx="186">
                  <c:v>2.199999999999998</c:v>
                </c:pt>
                <c:pt idx="187">
                  <c:v>2.2333333333333312</c:v>
                </c:pt>
                <c:pt idx="188">
                  <c:v>2.2666666666666644</c:v>
                </c:pt>
                <c:pt idx="189">
                  <c:v>2.2999999999999976</c:v>
                </c:pt>
                <c:pt idx="190">
                  <c:v>2.3333333333333308</c:v>
                </c:pt>
                <c:pt idx="191">
                  <c:v>2.366666666666664</c:v>
                </c:pt>
                <c:pt idx="192">
                  <c:v>2.3999999999999972</c:v>
                </c:pt>
                <c:pt idx="193">
                  <c:v>2.4333333333333305</c:v>
                </c:pt>
                <c:pt idx="194">
                  <c:v>2.4666666666666637</c:v>
                </c:pt>
                <c:pt idx="195">
                  <c:v>2.4999999999999969</c:v>
                </c:pt>
                <c:pt idx="196">
                  <c:v>2.5333333333333301</c:v>
                </c:pt>
                <c:pt idx="197">
                  <c:v>2.5666666666666633</c:v>
                </c:pt>
                <c:pt idx="198">
                  <c:v>2.5999999999999965</c:v>
                </c:pt>
                <c:pt idx="199">
                  <c:v>2.6333333333333298</c:v>
                </c:pt>
                <c:pt idx="200">
                  <c:v>2.666666666666663</c:v>
                </c:pt>
                <c:pt idx="201">
                  <c:v>2.6999999999999962</c:v>
                </c:pt>
                <c:pt idx="202">
                  <c:v>2.7333333333333294</c:v>
                </c:pt>
                <c:pt idx="203">
                  <c:v>2.7666666666666626</c:v>
                </c:pt>
                <c:pt idx="204">
                  <c:v>2.7999999999999958</c:v>
                </c:pt>
                <c:pt idx="205">
                  <c:v>2.833333333333329</c:v>
                </c:pt>
                <c:pt idx="206">
                  <c:v>2.8666666666666623</c:v>
                </c:pt>
                <c:pt idx="207">
                  <c:v>2.8999999999999955</c:v>
                </c:pt>
                <c:pt idx="208">
                  <c:v>2.9333333333333287</c:v>
                </c:pt>
                <c:pt idx="209">
                  <c:v>2.9666666666666619</c:v>
                </c:pt>
                <c:pt idx="210">
                  <c:v>2.9999999999999951</c:v>
                </c:pt>
                <c:pt idx="211">
                  <c:v>3.0333333333333283</c:v>
                </c:pt>
                <c:pt idx="212">
                  <c:v>3.0666666666666615</c:v>
                </c:pt>
                <c:pt idx="213">
                  <c:v>3.0999999999999948</c:v>
                </c:pt>
                <c:pt idx="214">
                  <c:v>3.133333333333328</c:v>
                </c:pt>
                <c:pt idx="215">
                  <c:v>3.1666666666666612</c:v>
                </c:pt>
                <c:pt idx="216">
                  <c:v>3.1999999999999944</c:v>
                </c:pt>
                <c:pt idx="217">
                  <c:v>3.2333333333333276</c:v>
                </c:pt>
                <c:pt idx="218">
                  <c:v>3.2666666666666608</c:v>
                </c:pt>
                <c:pt idx="219">
                  <c:v>3.299999999999994</c:v>
                </c:pt>
                <c:pt idx="220">
                  <c:v>3.3333333333333273</c:v>
                </c:pt>
                <c:pt idx="221">
                  <c:v>3.3666666666666605</c:v>
                </c:pt>
                <c:pt idx="222">
                  <c:v>3.3999999999999937</c:v>
                </c:pt>
                <c:pt idx="223">
                  <c:v>3.4333333333333269</c:v>
                </c:pt>
                <c:pt idx="224">
                  <c:v>3.4666666666666601</c:v>
                </c:pt>
                <c:pt idx="225">
                  <c:v>3.4999999999999933</c:v>
                </c:pt>
                <c:pt idx="226">
                  <c:v>3.5333333333333266</c:v>
                </c:pt>
                <c:pt idx="227">
                  <c:v>3.5666666666666598</c:v>
                </c:pt>
                <c:pt idx="228">
                  <c:v>3.599999999999993</c:v>
                </c:pt>
                <c:pt idx="229">
                  <c:v>3.6333333333333262</c:v>
                </c:pt>
                <c:pt idx="230">
                  <c:v>3.6666666666666594</c:v>
                </c:pt>
                <c:pt idx="231">
                  <c:v>3.6999999999999926</c:v>
                </c:pt>
                <c:pt idx="232">
                  <c:v>3.7333333333333258</c:v>
                </c:pt>
                <c:pt idx="233">
                  <c:v>3.7666666666666591</c:v>
                </c:pt>
                <c:pt idx="234">
                  <c:v>3.7999999999999923</c:v>
                </c:pt>
                <c:pt idx="235">
                  <c:v>3.8333333333333255</c:v>
                </c:pt>
                <c:pt idx="236">
                  <c:v>3.8666666666666587</c:v>
                </c:pt>
                <c:pt idx="237">
                  <c:v>3.8999999999999919</c:v>
                </c:pt>
                <c:pt idx="238">
                  <c:v>3.9333333333333251</c:v>
                </c:pt>
                <c:pt idx="239">
                  <c:v>3.9666666666666583</c:v>
                </c:pt>
                <c:pt idx="240">
                  <c:v>3.9999999999999916</c:v>
                </c:pt>
                <c:pt idx="241">
                  <c:v>-4</c:v>
                </c:pt>
                <c:pt idx="242">
                  <c:v>-3</c:v>
                </c:pt>
                <c:pt idx="243">
                  <c:v>-2</c:v>
                </c:pt>
                <c:pt idx="244">
                  <c:v>-1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-0.57652461146703804</c:v>
                </c:pt>
                <c:pt idx="251">
                  <c:v>0.20674950660718897</c:v>
                </c:pt>
                <c:pt idx="252">
                  <c:v>-0.57652461146703804</c:v>
                </c:pt>
                <c:pt idx="253">
                  <c:v>-1.6666666666666667</c:v>
                </c:pt>
                <c:pt idx="254">
                  <c:v>0.20674950660718897</c:v>
                </c:pt>
                <c:pt idx="255">
                  <c:v>-1.6666666666666667</c:v>
                </c:pt>
                <c:pt idx="256">
                  <c:v>0</c:v>
                </c:pt>
                <c:pt idx="257">
                  <c:v>-1.6666666666666667</c:v>
                </c:pt>
                <c:pt idx="258">
                  <c:v>-1.6666666666666667</c:v>
                </c:pt>
                <c:pt idx="259">
                  <c:v>-1.6666666666666667</c:v>
                </c:pt>
                <c:pt idx="260">
                  <c:v>-1.6666666666666667</c:v>
                </c:pt>
                <c:pt idx="261">
                  <c:v>-1.6666666666666667</c:v>
                </c:pt>
                <c:pt idx="262">
                  <c:v>-1.6666666666666667</c:v>
                </c:pt>
                <c:pt idx="263">
                  <c:v>-1.6666666666666667</c:v>
                </c:pt>
                <c:pt idx="264">
                  <c:v>-1.6666666666666667</c:v>
                </c:pt>
                <c:pt idx="265">
                  <c:v>-1.6666666666666667</c:v>
                </c:pt>
              </c:numCache>
            </c:numRef>
          </c:xVal>
          <c:yVal>
            <c:numRef>
              <c:f>Chart!$J$2:$J$267</c:f>
              <c:numCache>
                <c:formatCode>General</c:formatCode>
                <c:ptCount val="266"/>
                <c:pt idx="254">
                  <c:v>0.1595769121605731</c:v>
                </c:pt>
                <c:pt idx="255">
                  <c:v>0.1595769121605731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E58D-4662-B5FC-8822F7B7C0C0}"/>
            </c:ext>
          </c:extLst>
        </c:ser>
        <c:ser>
          <c:idx val="8"/>
          <c:order val="8"/>
          <c:tx>
            <c:strRef>
              <c:f>Chart!$K$1</c:f>
              <c:strCache>
                <c:ptCount val="1"/>
              </c:strCache>
            </c:strRef>
          </c:tx>
          <c:spPr>
            <a:ln>
              <a:solidFill>
                <a:schemeClr val="accent4"/>
              </a:solidFill>
              <a:tailEnd type="triangle" w="sm" len="med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Pt>
            <c:idx val="256"/>
            <c:marker>
              <c:symbol val="circle"/>
              <c:size val="9"/>
              <c:spPr>
                <a:solidFill>
                  <a:schemeClr val="accent4"/>
                </a:solidFill>
                <a:ln>
                  <a:solidFill>
                    <a:schemeClr val="accent4"/>
                  </a:solidFill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E58D-4662-B5FC-8822F7B7C0C0}"/>
              </c:ext>
            </c:extLst>
          </c:dPt>
          <c:dPt>
            <c:idx val="257"/>
            <c:marker/>
            <c:bubble3D val="0"/>
            <c:spPr>
              <a:ln>
                <a:solidFill>
                  <a:schemeClr val="accent4"/>
                </a:solidFill>
                <a:tailEnd type="triangle" w="sm" len="med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E58D-4662-B5FC-8822F7B7C0C0}"/>
              </c:ext>
            </c:extLst>
          </c:dPt>
          <c:xVal>
            <c:numRef>
              <c:f>Chart!$B$2:$B$267</c:f>
              <c:numCache>
                <c:formatCode>General</c:formatCode>
                <c:ptCount val="266"/>
                <c:pt idx="0">
                  <c:v>-4</c:v>
                </c:pt>
                <c:pt idx="1">
                  <c:v>-3.9666666666666668</c:v>
                </c:pt>
                <c:pt idx="2">
                  <c:v>-3.9333333333333336</c:v>
                </c:pt>
                <c:pt idx="3">
                  <c:v>-3.9000000000000004</c:v>
                </c:pt>
                <c:pt idx="4">
                  <c:v>-3.8666666666666671</c:v>
                </c:pt>
                <c:pt idx="5">
                  <c:v>-3.8333333333333339</c:v>
                </c:pt>
                <c:pt idx="6">
                  <c:v>-3.8000000000000007</c:v>
                </c:pt>
                <c:pt idx="7">
                  <c:v>-3.7666666666666675</c:v>
                </c:pt>
                <c:pt idx="8">
                  <c:v>-3.7333333333333343</c:v>
                </c:pt>
                <c:pt idx="9">
                  <c:v>-3.7000000000000011</c:v>
                </c:pt>
                <c:pt idx="10">
                  <c:v>-3.6666666666666679</c:v>
                </c:pt>
                <c:pt idx="11">
                  <c:v>-3.6333333333333346</c:v>
                </c:pt>
                <c:pt idx="12">
                  <c:v>-3.6000000000000014</c:v>
                </c:pt>
                <c:pt idx="13">
                  <c:v>-3.5666666666666682</c:v>
                </c:pt>
                <c:pt idx="14">
                  <c:v>-3.533333333333335</c:v>
                </c:pt>
                <c:pt idx="15">
                  <c:v>-3.5000000000000018</c:v>
                </c:pt>
                <c:pt idx="16">
                  <c:v>-3.4666666666666686</c:v>
                </c:pt>
                <c:pt idx="17">
                  <c:v>-3.4333333333333353</c:v>
                </c:pt>
                <c:pt idx="18">
                  <c:v>-3.4000000000000021</c:v>
                </c:pt>
                <c:pt idx="19">
                  <c:v>-3.3666666666666689</c:v>
                </c:pt>
                <c:pt idx="20">
                  <c:v>-3.3333333333333357</c:v>
                </c:pt>
                <c:pt idx="21">
                  <c:v>-3.3000000000000025</c:v>
                </c:pt>
                <c:pt idx="22">
                  <c:v>-3.2666666666666693</c:v>
                </c:pt>
                <c:pt idx="23">
                  <c:v>-3.2333333333333361</c:v>
                </c:pt>
                <c:pt idx="24">
                  <c:v>-3.2000000000000028</c:v>
                </c:pt>
                <c:pt idx="25">
                  <c:v>-3.1666666666666696</c:v>
                </c:pt>
                <c:pt idx="26">
                  <c:v>-3.1333333333333364</c:v>
                </c:pt>
                <c:pt idx="27">
                  <c:v>-3.1000000000000032</c:v>
                </c:pt>
                <c:pt idx="28">
                  <c:v>-3.06666666666667</c:v>
                </c:pt>
                <c:pt idx="29">
                  <c:v>-3.0333333333333368</c:v>
                </c:pt>
                <c:pt idx="30">
                  <c:v>-3.0000000000000036</c:v>
                </c:pt>
                <c:pt idx="31">
                  <c:v>-2.9666666666666703</c:v>
                </c:pt>
                <c:pt idx="32">
                  <c:v>-2.9333333333333371</c:v>
                </c:pt>
                <c:pt idx="33">
                  <c:v>-2.9000000000000039</c:v>
                </c:pt>
                <c:pt idx="34">
                  <c:v>-2.8666666666666707</c:v>
                </c:pt>
                <c:pt idx="35">
                  <c:v>-2.8333333333333375</c:v>
                </c:pt>
                <c:pt idx="36">
                  <c:v>-2.8000000000000043</c:v>
                </c:pt>
                <c:pt idx="37">
                  <c:v>-2.766666666666671</c:v>
                </c:pt>
                <c:pt idx="38">
                  <c:v>-2.7333333333333378</c:v>
                </c:pt>
                <c:pt idx="39">
                  <c:v>-2.7000000000000046</c:v>
                </c:pt>
                <c:pt idx="40">
                  <c:v>-2.6666666666666714</c:v>
                </c:pt>
                <c:pt idx="41">
                  <c:v>-2.6333333333333382</c:v>
                </c:pt>
                <c:pt idx="42">
                  <c:v>-2.600000000000005</c:v>
                </c:pt>
                <c:pt idx="43">
                  <c:v>-2.5666666666666718</c:v>
                </c:pt>
                <c:pt idx="44">
                  <c:v>-2.5333333333333385</c:v>
                </c:pt>
                <c:pt idx="45">
                  <c:v>-2.5000000000000053</c:v>
                </c:pt>
                <c:pt idx="46">
                  <c:v>-2.4666666666666721</c:v>
                </c:pt>
                <c:pt idx="47">
                  <c:v>-2.4333333333333389</c:v>
                </c:pt>
                <c:pt idx="48">
                  <c:v>-2.4000000000000057</c:v>
                </c:pt>
                <c:pt idx="49">
                  <c:v>-2.3666666666666725</c:v>
                </c:pt>
                <c:pt idx="50">
                  <c:v>-2.3333333333333393</c:v>
                </c:pt>
                <c:pt idx="51">
                  <c:v>-2.300000000000006</c:v>
                </c:pt>
                <c:pt idx="52">
                  <c:v>-2.2666666666666728</c:v>
                </c:pt>
                <c:pt idx="53">
                  <c:v>-2.2333333333333396</c:v>
                </c:pt>
                <c:pt idx="54">
                  <c:v>-2.2000000000000064</c:v>
                </c:pt>
                <c:pt idx="55">
                  <c:v>-2.1666666666666732</c:v>
                </c:pt>
                <c:pt idx="56">
                  <c:v>-2.13333333333334</c:v>
                </c:pt>
                <c:pt idx="57">
                  <c:v>-2.1000000000000068</c:v>
                </c:pt>
                <c:pt idx="58">
                  <c:v>-2.0666666666666735</c:v>
                </c:pt>
                <c:pt idx="59">
                  <c:v>-2.0333333333333403</c:v>
                </c:pt>
                <c:pt idx="60">
                  <c:v>-2.0000000000000071</c:v>
                </c:pt>
                <c:pt idx="61">
                  <c:v>-1.9666666666666737</c:v>
                </c:pt>
                <c:pt idx="62">
                  <c:v>-1.9333333333333402</c:v>
                </c:pt>
                <c:pt idx="63">
                  <c:v>-1.9000000000000068</c:v>
                </c:pt>
                <c:pt idx="64">
                  <c:v>-1.8666666666666734</c:v>
                </c:pt>
                <c:pt idx="65">
                  <c:v>-1.8333333333333399</c:v>
                </c:pt>
                <c:pt idx="66">
                  <c:v>-1.8000000000000065</c:v>
                </c:pt>
                <c:pt idx="67">
                  <c:v>-1.766666666666673</c:v>
                </c:pt>
                <c:pt idx="68">
                  <c:v>-1.7333333333333396</c:v>
                </c:pt>
                <c:pt idx="69">
                  <c:v>-1.7000000000000062</c:v>
                </c:pt>
                <c:pt idx="70">
                  <c:v>-1.6666666666666727</c:v>
                </c:pt>
                <c:pt idx="71">
                  <c:v>-1.6333333333333393</c:v>
                </c:pt>
                <c:pt idx="72">
                  <c:v>-1.6000000000000059</c:v>
                </c:pt>
                <c:pt idx="73">
                  <c:v>-1.5666666666666724</c:v>
                </c:pt>
                <c:pt idx="74">
                  <c:v>-1.533333333333339</c:v>
                </c:pt>
                <c:pt idx="75">
                  <c:v>-1.5000000000000056</c:v>
                </c:pt>
                <c:pt idx="76">
                  <c:v>-1.4666666666666721</c:v>
                </c:pt>
                <c:pt idx="77">
                  <c:v>-1.4333333333333387</c:v>
                </c:pt>
                <c:pt idx="78">
                  <c:v>-1.4000000000000052</c:v>
                </c:pt>
                <c:pt idx="79">
                  <c:v>-1.3666666666666718</c:v>
                </c:pt>
                <c:pt idx="80">
                  <c:v>-1.3333333333333384</c:v>
                </c:pt>
                <c:pt idx="81">
                  <c:v>-1.3000000000000049</c:v>
                </c:pt>
                <c:pt idx="82">
                  <c:v>-1.2666666666666715</c:v>
                </c:pt>
                <c:pt idx="83">
                  <c:v>-1.2333333333333381</c:v>
                </c:pt>
                <c:pt idx="84">
                  <c:v>-1.2000000000000046</c:v>
                </c:pt>
                <c:pt idx="85">
                  <c:v>-1.1666666666666712</c:v>
                </c:pt>
                <c:pt idx="86">
                  <c:v>-1.1333333333333377</c:v>
                </c:pt>
                <c:pt idx="87">
                  <c:v>-1.1000000000000043</c:v>
                </c:pt>
                <c:pt idx="88">
                  <c:v>-1.0666666666666709</c:v>
                </c:pt>
                <c:pt idx="89">
                  <c:v>-1.0333333333333374</c:v>
                </c:pt>
                <c:pt idx="90">
                  <c:v>-1.000000000000004</c:v>
                </c:pt>
                <c:pt idx="91">
                  <c:v>-0.96666666666667067</c:v>
                </c:pt>
                <c:pt idx="92">
                  <c:v>-0.93333333333333734</c:v>
                </c:pt>
                <c:pt idx="93">
                  <c:v>-0.90000000000000402</c:v>
                </c:pt>
                <c:pt idx="94">
                  <c:v>-0.86666666666667069</c:v>
                </c:pt>
                <c:pt idx="95">
                  <c:v>-0.83333333333333737</c:v>
                </c:pt>
                <c:pt idx="96">
                  <c:v>-0.80000000000000404</c:v>
                </c:pt>
                <c:pt idx="97">
                  <c:v>-0.76666666666667072</c:v>
                </c:pt>
                <c:pt idx="98">
                  <c:v>-0.73333333333333739</c:v>
                </c:pt>
                <c:pt idx="99">
                  <c:v>-0.70000000000000406</c:v>
                </c:pt>
                <c:pt idx="100">
                  <c:v>-0.66666666666667074</c:v>
                </c:pt>
                <c:pt idx="101">
                  <c:v>-0.63333333333333741</c:v>
                </c:pt>
                <c:pt idx="102">
                  <c:v>-0.60000000000000409</c:v>
                </c:pt>
                <c:pt idx="103">
                  <c:v>-0.56666666666667076</c:v>
                </c:pt>
                <c:pt idx="104">
                  <c:v>-0.53333333333333743</c:v>
                </c:pt>
                <c:pt idx="105">
                  <c:v>-0.50000000000000411</c:v>
                </c:pt>
                <c:pt idx="106">
                  <c:v>-0.46666666666667078</c:v>
                </c:pt>
                <c:pt idx="107">
                  <c:v>-0.43333333333333746</c:v>
                </c:pt>
                <c:pt idx="108">
                  <c:v>-0.40000000000000413</c:v>
                </c:pt>
                <c:pt idx="109">
                  <c:v>-0.3666666666666708</c:v>
                </c:pt>
                <c:pt idx="110">
                  <c:v>-0.33333333333333748</c:v>
                </c:pt>
                <c:pt idx="111">
                  <c:v>-0.30000000000000415</c:v>
                </c:pt>
                <c:pt idx="112">
                  <c:v>-0.26666666666667083</c:v>
                </c:pt>
                <c:pt idx="113">
                  <c:v>-0.2333333333333375</c:v>
                </c:pt>
                <c:pt idx="114">
                  <c:v>-0.20000000000000417</c:v>
                </c:pt>
                <c:pt idx="115">
                  <c:v>-0.16666666666667085</c:v>
                </c:pt>
                <c:pt idx="116">
                  <c:v>-0.13333333333333752</c:v>
                </c:pt>
                <c:pt idx="117">
                  <c:v>-0.1000000000000042</c:v>
                </c:pt>
                <c:pt idx="118">
                  <c:v>-6.6666666666670871E-2</c:v>
                </c:pt>
                <c:pt idx="119">
                  <c:v>-3.3333333333337538E-2</c:v>
                </c:pt>
                <c:pt idx="120">
                  <c:v>-4.2049697057677804E-15</c:v>
                </c:pt>
                <c:pt idx="121">
                  <c:v>3.3333333333329128E-2</c:v>
                </c:pt>
                <c:pt idx="122">
                  <c:v>6.6666666666662461E-2</c:v>
                </c:pt>
                <c:pt idx="123">
                  <c:v>9.9999999999995787E-2</c:v>
                </c:pt>
                <c:pt idx="124">
                  <c:v>0.13333333333332911</c:v>
                </c:pt>
                <c:pt idx="125">
                  <c:v>0.16666666666666244</c:v>
                </c:pt>
                <c:pt idx="126">
                  <c:v>0.19999999999999576</c:v>
                </c:pt>
                <c:pt idx="127">
                  <c:v>0.23333333333332909</c:v>
                </c:pt>
                <c:pt idx="128">
                  <c:v>0.26666666666666244</c:v>
                </c:pt>
                <c:pt idx="129">
                  <c:v>0.29999999999999577</c:v>
                </c:pt>
                <c:pt idx="130">
                  <c:v>0.3333333333333291</c:v>
                </c:pt>
                <c:pt idx="131">
                  <c:v>0.36666666666666242</c:v>
                </c:pt>
                <c:pt idx="132">
                  <c:v>0.39999999999999575</c:v>
                </c:pt>
                <c:pt idx="133">
                  <c:v>0.43333333333332907</c:v>
                </c:pt>
                <c:pt idx="134">
                  <c:v>0.4666666666666624</c:v>
                </c:pt>
                <c:pt idx="135">
                  <c:v>0.49999999999999573</c:v>
                </c:pt>
                <c:pt idx="136">
                  <c:v>0.53333333333332911</c:v>
                </c:pt>
                <c:pt idx="137">
                  <c:v>0.56666666666666243</c:v>
                </c:pt>
                <c:pt idx="138">
                  <c:v>0.59999999999999576</c:v>
                </c:pt>
                <c:pt idx="139">
                  <c:v>0.63333333333332908</c:v>
                </c:pt>
                <c:pt idx="140">
                  <c:v>0.66666666666666241</c:v>
                </c:pt>
                <c:pt idx="141">
                  <c:v>0.69999999999999574</c:v>
                </c:pt>
                <c:pt idx="142">
                  <c:v>0.73333333333332906</c:v>
                </c:pt>
                <c:pt idx="143">
                  <c:v>0.76666666666666239</c:v>
                </c:pt>
                <c:pt idx="144">
                  <c:v>0.79999999999999571</c:v>
                </c:pt>
                <c:pt idx="145">
                  <c:v>0.83333333333332904</c:v>
                </c:pt>
                <c:pt idx="146">
                  <c:v>0.86666666666666237</c:v>
                </c:pt>
                <c:pt idx="147">
                  <c:v>0.89999999999999569</c:v>
                </c:pt>
                <c:pt idx="148">
                  <c:v>0.93333333333332902</c:v>
                </c:pt>
                <c:pt idx="149">
                  <c:v>0.96666666666666234</c:v>
                </c:pt>
                <c:pt idx="150">
                  <c:v>0.99999999999999567</c:v>
                </c:pt>
                <c:pt idx="151">
                  <c:v>1.033333333333329</c:v>
                </c:pt>
                <c:pt idx="152">
                  <c:v>1.0666666666666624</c:v>
                </c:pt>
                <c:pt idx="153">
                  <c:v>1.0999999999999959</c:v>
                </c:pt>
                <c:pt idx="154">
                  <c:v>1.1333333333333293</c:v>
                </c:pt>
                <c:pt idx="155">
                  <c:v>1.1666666666666627</c:v>
                </c:pt>
                <c:pt idx="156">
                  <c:v>1.1999999999999962</c:v>
                </c:pt>
                <c:pt idx="157">
                  <c:v>1.2333333333333296</c:v>
                </c:pt>
                <c:pt idx="158">
                  <c:v>1.2666666666666631</c:v>
                </c:pt>
                <c:pt idx="159">
                  <c:v>1.2999999999999965</c:v>
                </c:pt>
                <c:pt idx="160">
                  <c:v>1.3333333333333299</c:v>
                </c:pt>
                <c:pt idx="161">
                  <c:v>1.3666666666666634</c:v>
                </c:pt>
                <c:pt idx="162">
                  <c:v>1.3999999999999968</c:v>
                </c:pt>
                <c:pt idx="163">
                  <c:v>1.4333333333333302</c:v>
                </c:pt>
                <c:pt idx="164">
                  <c:v>1.4666666666666637</c:v>
                </c:pt>
                <c:pt idx="165">
                  <c:v>1.4999999999999971</c:v>
                </c:pt>
                <c:pt idx="166">
                  <c:v>1.5333333333333306</c:v>
                </c:pt>
                <c:pt idx="167">
                  <c:v>1.566666666666664</c:v>
                </c:pt>
                <c:pt idx="168">
                  <c:v>1.5999999999999974</c:v>
                </c:pt>
                <c:pt idx="169">
                  <c:v>1.6333333333333309</c:v>
                </c:pt>
                <c:pt idx="170">
                  <c:v>1.6666666666666643</c:v>
                </c:pt>
                <c:pt idx="171">
                  <c:v>1.6999999999999977</c:v>
                </c:pt>
                <c:pt idx="172">
                  <c:v>1.7333333333333312</c:v>
                </c:pt>
                <c:pt idx="173">
                  <c:v>1.7666666666666646</c:v>
                </c:pt>
                <c:pt idx="174">
                  <c:v>1.799999999999998</c:v>
                </c:pt>
                <c:pt idx="175">
                  <c:v>1.8333333333333315</c:v>
                </c:pt>
                <c:pt idx="176">
                  <c:v>1.8666666666666649</c:v>
                </c:pt>
                <c:pt idx="177">
                  <c:v>1.8999999999999984</c:v>
                </c:pt>
                <c:pt idx="178">
                  <c:v>1.9333333333333318</c:v>
                </c:pt>
                <c:pt idx="179">
                  <c:v>1.9666666666666652</c:v>
                </c:pt>
                <c:pt idx="180">
                  <c:v>1.9999999999999987</c:v>
                </c:pt>
                <c:pt idx="181">
                  <c:v>2.0333333333333319</c:v>
                </c:pt>
                <c:pt idx="182">
                  <c:v>2.0666666666666651</c:v>
                </c:pt>
                <c:pt idx="183">
                  <c:v>2.0999999999999983</c:v>
                </c:pt>
                <c:pt idx="184">
                  <c:v>2.1333333333333315</c:v>
                </c:pt>
                <c:pt idx="185">
                  <c:v>2.1666666666666647</c:v>
                </c:pt>
                <c:pt idx="186">
                  <c:v>2.199999999999998</c:v>
                </c:pt>
                <c:pt idx="187">
                  <c:v>2.2333333333333312</c:v>
                </c:pt>
                <c:pt idx="188">
                  <c:v>2.2666666666666644</c:v>
                </c:pt>
                <c:pt idx="189">
                  <c:v>2.2999999999999976</c:v>
                </c:pt>
                <c:pt idx="190">
                  <c:v>2.3333333333333308</c:v>
                </c:pt>
                <c:pt idx="191">
                  <c:v>2.366666666666664</c:v>
                </c:pt>
                <c:pt idx="192">
                  <c:v>2.3999999999999972</c:v>
                </c:pt>
                <c:pt idx="193">
                  <c:v>2.4333333333333305</c:v>
                </c:pt>
                <c:pt idx="194">
                  <c:v>2.4666666666666637</c:v>
                </c:pt>
                <c:pt idx="195">
                  <c:v>2.4999999999999969</c:v>
                </c:pt>
                <c:pt idx="196">
                  <c:v>2.5333333333333301</c:v>
                </c:pt>
                <c:pt idx="197">
                  <c:v>2.5666666666666633</c:v>
                </c:pt>
                <c:pt idx="198">
                  <c:v>2.5999999999999965</c:v>
                </c:pt>
                <c:pt idx="199">
                  <c:v>2.6333333333333298</c:v>
                </c:pt>
                <c:pt idx="200">
                  <c:v>2.666666666666663</c:v>
                </c:pt>
                <c:pt idx="201">
                  <c:v>2.6999999999999962</c:v>
                </c:pt>
                <c:pt idx="202">
                  <c:v>2.7333333333333294</c:v>
                </c:pt>
                <c:pt idx="203">
                  <c:v>2.7666666666666626</c:v>
                </c:pt>
                <c:pt idx="204">
                  <c:v>2.7999999999999958</c:v>
                </c:pt>
                <c:pt idx="205">
                  <c:v>2.833333333333329</c:v>
                </c:pt>
                <c:pt idx="206">
                  <c:v>2.8666666666666623</c:v>
                </c:pt>
                <c:pt idx="207">
                  <c:v>2.8999999999999955</c:v>
                </c:pt>
                <c:pt idx="208">
                  <c:v>2.9333333333333287</c:v>
                </c:pt>
                <c:pt idx="209">
                  <c:v>2.9666666666666619</c:v>
                </c:pt>
                <c:pt idx="210">
                  <c:v>2.9999999999999951</c:v>
                </c:pt>
                <c:pt idx="211">
                  <c:v>3.0333333333333283</c:v>
                </c:pt>
                <c:pt idx="212">
                  <c:v>3.0666666666666615</c:v>
                </c:pt>
                <c:pt idx="213">
                  <c:v>3.0999999999999948</c:v>
                </c:pt>
                <c:pt idx="214">
                  <c:v>3.133333333333328</c:v>
                </c:pt>
                <c:pt idx="215">
                  <c:v>3.1666666666666612</c:v>
                </c:pt>
                <c:pt idx="216">
                  <c:v>3.1999999999999944</c:v>
                </c:pt>
                <c:pt idx="217">
                  <c:v>3.2333333333333276</c:v>
                </c:pt>
                <c:pt idx="218">
                  <c:v>3.2666666666666608</c:v>
                </c:pt>
                <c:pt idx="219">
                  <c:v>3.299999999999994</c:v>
                </c:pt>
                <c:pt idx="220">
                  <c:v>3.3333333333333273</c:v>
                </c:pt>
                <c:pt idx="221">
                  <c:v>3.3666666666666605</c:v>
                </c:pt>
                <c:pt idx="222">
                  <c:v>3.3999999999999937</c:v>
                </c:pt>
                <c:pt idx="223">
                  <c:v>3.4333333333333269</c:v>
                </c:pt>
                <c:pt idx="224">
                  <c:v>3.4666666666666601</c:v>
                </c:pt>
                <c:pt idx="225">
                  <c:v>3.4999999999999933</c:v>
                </c:pt>
                <c:pt idx="226">
                  <c:v>3.5333333333333266</c:v>
                </c:pt>
                <c:pt idx="227">
                  <c:v>3.5666666666666598</c:v>
                </c:pt>
                <c:pt idx="228">
                  <c:v>3.599999999999993</c:v>
                </c:pt>
                <c:pt idx="229">
                  <c:v>3.6333333333333262</c:v>
                </c:pt>
                <c:pt idx="230">
                  <c:v>3.6666666666666594</c:v>
                </c:pt>
                <c:pt idx="231">
                  <c:v>3.6999999999999926</c:v>
                </c:pt>
                <c:pt idx="232">
                  <c:v>3.7333333333333258</c:v>
                </c:pt>
                <c:pt idx="233">
                  <c:v>3.7666666666666591</c:v>
                </c:pt>
                <c:pt idx="234">
                  <c:v>3.7999999999999923</c:v>
                </c:pt>
                <c:pt idx="235">
                  <c:v>3.8333333333333255</c:v>
                </c:pt>
                <c:pt idx="236">
                  <c:v>3.8666666666666587</c:v>
                </c:pt>
                <c:pt idx="237">
                  <c:v>3.8999999999999919</c:v>
                </c:pt>
                <c:pt idx="238">
                  <c:v>3.9333333333333251</c:v>
                </c:pt>
                <c:pt idx="239">
                  <c:v>3.9666666666666583</c:v>
                </c:pt>
                <c:pt idx="240">
                  <c:v>3.9999999999999916</c:v>
                </c:pt>
                <c:pt idx="241">
                  <c:v>-4</c:v>
                </c:pt>
                <c:pt idx="242">
                  <c:v>-3</c:v>
                </c:pt>
                <c:pt idx="243">
                  <c:v>-2</c:v>
                </c:pt>
                <c:pt idx="244">
                  <c:v>-1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-0.57652461146703804</c:v>
                </c:pt>
                <c:pt idx="251">
                  <c:v>0.20674950660718897</c:v>
                </c:pt>
                <c:pt idx="252">
                  <c:v>-0.57652461146703804</c:v>
                </c:pt>
                <c:pt idx="253">
                  <c:v>-1.6666666666666667</c:v>
                </c:pt>
                <c:pt idx="254">
                  <c:v>0.20674950660718897</c:v>
                </c:pt>
                <c:pt idx="255">
                  <c:v>-1.6666666666666667</c:v>
                </c:pt>
                <c:pt idx="256">
                  <c:v>0</c:v>
                </c:pt>
                <c:pt idx="257">
                  <c:v>-1.6666666666666667</c:v>
                </c:pt>
                <c:pt idx="258">
                  <c:v>-1.6666666666666667</c:v>
                </c:pt>
                <c:pt idx="259">
                  <c:v>-1.6666666666666667</c:v>
                </c:pt>
                <c:pt idx="260">
                  <c:v>-1.6666666666666667</c:v>
                </c:pt>
                <c:pt idx="261">
                  <c:v>-1.6666666666666667</c:v>
                </c:pt>
                <c:pt idx="262">
                  <c:v>-1.6666666666666667</c:v>
                </c:pt>
                <c:pt idx="263">
                  <c:v>-1.6666666666666667</c:v>
                </c:pt>
                <c:pt idx="264">
                  <c:v>-1.6666666666666667</c:v>
                </c:pt>
                <c:pt idx="265">
                  <c:v>-1.6666666666666667</c:v>
                </c:pt>
              </c:numCache>
            </c:numRef>
          </c:xVal>
          <c:yVal>
            <c:numRef>
              <c:f>Chart!$K$2:$K$267</c:f>
              <c:numCache>
                <c:formatCode>General</c:formatCode>
                <c:ptCount val="266"/>
                <c:pt idx="256">
                  <c:v>0.3989422804014327</c:v>
                </c:pt>
                <c:pt idx="257">
                  <c:v>0.3989422804014327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E58D-4662-B5FC-8822F7B7C0C0}"/>
            </c:ext>
          </c:extLst>
        </c:ser>
        <c:ser>
          <c:idx val="9"/>
          <c:order val="9"/>
          <c:tx>
            <c:strRef>
              <c:f>Chart!$L$1</c:f>
              <c:strCache>
                <c:ptCount val="1"/>
                <c:pt idx="0">
                  <c:v>line</c:v>
                </c:pt>
              </c:strCache>
            </c:strRef>
          </c:tx>
          <c:spPr>
            <a:ln w="12700"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Pt>
            <c:idx val="265"/>
            <c:marker/>
            <c:bubble3D val="0"/>
            <c:spPr>
              <a:ln w="12700">
                <a:solidFill>
                  <a:schemeClr val="tx1">
                    <a:lumMod val="50000"/>
                    <a:lumOff val="50000"/>
                  </a:schemeClr>
                </a:solidFill>
                <a:prstDash val="dash"/>
              </a:ln>
              <a:effectLst>
                <a:outerShdw blurRad="50800" dist="127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E58D-4662-B5FC-8822F7B7C0C0}"/>
              </c:ext>
            </c:extLst>
          </c:dPt>
          <c:dLbls>
            <c:dLbl>
              <c:idx val="265"/>
              <c:layout>
                <c:manualLayout>
                  <c:x val="-3.5027027027027029E-2"/>
                  <c:y val="7.8427705419939417E-2"/>
                </c:manualLayout>
              </c:layout>
              <c:tx>
                <c:strRef>
                  <c:f>Model!$Y$1</c:f>
                  <c:strCache>
                    <c:ptCount val="1"/>
                    <c:pt idx="0">
                      <c:v>75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{4DD5C483-3909-47E9-BA4C-08F8F20D6B25}</c15:txfldGUID>
                      <c15:f>Model!$Y$1</c15:f>
                      <c15:dlblFieldTableCache>
                        <c:ptCount val="1"/>
                        <c:pt idx="0">
                          <c:v>75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E58D-4662-B5FC-8822F7B7C0C0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Chart!$B$2:$B$267</c:f>
              <c:numCache>
                <c:formatCode>General</c:formatCode>
                <c:ptCount val="266"/>
                <c:pt idx="0">
                  <c:v>-4</c:v>
                </c:pt>
                <c:pt idx="1">
                  <c:v>-3.9666666666666668</c:v>
                </c:pt>
                <c:pt idx="2">
                  <c:v>-3.9333333333333336</c:v>
                </c:pt>
                <c:pt idx="3">
                  <c:v>-3.9000000000000004</c:v>
                </c:pt>
                <c:pt idx="4">
                  <c:v>-3.8666666666666671</c:v>
                </c:pt>
                <c:pt idx="5">
                  <c:v>-3.8333333333333339</c:v>
                </c:pt>
                <c:pt idx="6">
                  <c:v>-3.8000000000000007</c:v>
                </c:pt>
                <c:pt idx="7">
                  <c:v>-3.7666666666666675</c:v>
                </c:pt>
                <c:pt idx="8">
                  <c:v>-3.7333333333333343</c:v>
                </c:pt>
                <c:pt idx="9">
                  <c:v>-3.7000000000000011</c:v>
                </c:pt>
                <c:pt idx="10">
                  <c:v>-3.6666666666666679</c:v>
                </c:pt>
                <c:pt idx="11">
                  <c:v>-3.6333333333333346</c:v>
                </c:pt>
                <c:pt idx="12">
                  <c:v>-3.6000000000000014</c:v>
                </c:pt>
                <c:pt idx="13">
                  <c:v>-3.5666666666666682</c:v>
                </c:pt>
                <c:pt idx="14">
                  <c:v>-3.533333333333335</c:v>
                </c:pt>
                <c:pt idx="15">
                  <c:v>-3.5000000000000018</c:v>
                </c:pt>
                <c:pt idx="16">
                  <c:v>-3.4666666666666686</c:v>
                </c:pt>
                <c:pt idx="17">
                  <c:v>-3.4333333333333353</c:v>
                </c:pt>
                <c:pt idx="18">
                  <c:v>-3.4000000000000021</c:v>
                </c:pt>
                <c:pt idx="19">
                  <c:v>-3.3666666666666689</c:v>
                </c:pt>
                <c:pt idx="20">
                  <c:v>-3.3333333333333357</c:v>
                </c:pt>
                <c:pt idx="21">
                  <c:v>-3.3000000000000025</c:v>
                </c:pt>
                <c:pt idx="22">
                  <c:v>-3.2666666666666693</c:v>
                </c:pt>
                <c:pt idx="23">
                  <c:v>-3.2333333333333361</c:v>
                </c:pt>
                <c:pt idx="24">
                  <c:v>-3.2000000000000028</c:v>
                </c:pt>
                <c:pt idx="25">
                  <c:v>-3.1666666666666696</c:v>
                </c:pt>
                <c:pt idx="26">
                  <c:v>-3.1333333333333364</c:v>
                </c:pt>
                <c:pt idx="27">
                  <c:v>-3.1000000000000032</c:v>
                </c:pt>
                <c:pt idx="28">
                  <c:v>-3.06666666666667</c:v>
                </c:pt>
                <c:pt idx="29">
                  <c:v>-3.0333333333333368</c:v>
                </c:pt>
                <c:pt idx="30">
                  <c:v>-3.0000000000000036</c:v>
                </c:pt>
                <c:pt idx="31">
                  <c:v>-2.9666666666666703</c:v>
                </c:pt>
                <c:pt idx="32">
                  <c:v>-2.9333333333333371</c:v>
                </c:pt>
                <c:pt idx="33">
                  <c:v>-2.9000000000000039</c:v>
                </c:pt>
                <c:pt idx="34">
                  <c:v>-2.8666666666666707</c:v>
                </c:pt>
                <c:pt idx="35">
                  <c:v>-2.8333333333333375</c:v>
                </c:pt>
                <c:pt idx="36">
                  <c:v>-2.8000000000000043</c:v>
                </c:pt>
                <c:pt idx="37">
                  <c:v>-2.766666666666671</c:v>
                </c:pt>
                <c:pt idx="38">
                  <c:v>-2.7333333333333378</c:v>
                </c:pt>
                <c:pt idx="39">
                  <c:v>-2.7000000000000046</c:v>
                </c:pt>
                <c:pt idx="40">
                  <c:v>-2.6666666666666714</c:v>
                </c:pt>
                <c:pt idx="41">
                  <c:v>-2.6333333333333382</c:v>
                </c:pt>
                <c:pt idx="42">
                  <c:v>-2.600000000000005</c:v>
                </c:pt>
                <c:pt idx="43">
                  <c:v>-2.5666666666666718</c:v>
                </c:pt>
                <c:pt idx="44">
                  <c:v>-2.5333333333333385</c:v>
                </c:pt>
                <c:pt idx="45">
                  <c:v>-2.5000000000000053</c:v>
                </c:pt>
                <c:pt idx="46">
                  <c:v>-2.4666666666666721</c:v>
                </c:pt>
                <c:pt idx="47">
                  <c:v>-2.4333333333333389</c:v>
                </c:pt>
                <c:pt idx="48">
                  <c:v>-2.4000000000000057</c:v>
                </c:pt>
                <c:pt idx="49">
                  <c:v>-2.3666666666666725</c:v>
                </c:pt>
                <c:pt idx="50">
                  <c:v>-2.3333333333333393</c:v>
                </c:pt>
                <c:pt idx="51">
                  <c:v>-2.300000000000006</c:v>
                </c:pt>
                <c:pt idx="52">
                  <c:v>-2.2666666666666728</c:v>
                </c:pt>
                <c:pt idx="53">
                  <c:v>-2.2333333333333396</c:v>
                </c:pt>
                <c:pt idx="54">
                  <c:v>-2.2000000000000064</c:v>
                </c:pt>
                <c:pt idx="55">
                  <c:v>-2.1666666666666732</c:v>
                </c:pt>
                <c:pt idx="56">
                  <c:v>-2.13333333333334</c:v>
                </c:pt>
                <c:pt idx="57">
                  <c:v>-2.1000000000000068</c:v>
                </c:pt>
                <c:pt idx="58">
                  <c:v>-2.0666666666666735</c:v>
                </c:pt>
                <c:pt idx="59">
                  <c:v>-2.0333333333333403</c:v>
                </c:pt>
                <c:pt idx="60">
                  <c:v>-2.0000000000000071</c:v>
                </c:pt>
                <c:pt idx="61">
                  <c:v>-1.9666666666666737</c:v>
                </c:pt>
                <c:pt idx="62">
                  <c:v>-1.9333333333333402</c:v>
                </c:pt>
                <c:pt idx="63">
                  <c:v>-1.9000000000000068</c:v>
                </c:pt>
                <c:pt idx="64">
                  <c:v>-1.8666666666666734</c:v>
                </c:pt>
                <c:pt idx="65">
                  <c:v>-1.8333333333333399</c:v>
                </c:pt>
                <c:pt idx="66">
                  <c:v>-1.8000000000000065</c:v>
                </c:pt>
                <c:pt idx="67">
                  <c:v>-1.766666666666673</c:v>
                </c:pt>
                <c:pt idx="68">
                  <c:v>-1.7333333333333396</c:v>
                </c:pt>
                <c:pt idx="69">
                  <c:v>-1.7000000000000062</c:v>
                </c:pt>
                <c:pt idx="70">
                  <c:v>-1.6666666666666727</c:v>
                </c:pt>
                <c:pt idx="71">
                  <c:v>-1.6333333333333393</c:v>
                </c:pt>
                <c:pt idx="72">
                  <c:v>-1.6000000000000059</c:v>
                </c:pt>
                <c:pt idx="73">
                  <c:v>-1.5666666666666724</c:v>
                </c:pt>
                <c:pt idx="74">
                  <c:v>-1.533333333333339</c:v>
                </c:pt>
                <c:pt idx="75">
                  <c:v>-1.5000000000000056</c:v>
                </c:pt>
                <c:pt idx="76">
                  <c:v>-1.4666666666666721</c:v>
                </c:pt>
                <c:pt idx="77">
                  <c:v>-1.4333333333333387</c:v>
                </c:pt>
                <c:pt idx="78">
                  <c:v>-1.4000000000000052</c:v>
                </c:pt>
                <c:pt idx="79">
                  <c:v>-1.3666666666666718</c:v>
                </c:pt>
                <c:pt idx="80">
                  <c:v>-1.3333333333333384</c:v>
                </c:pt>
                <c:pt idx="81">
                  <c:v>-1.3000000000000049</c:v>
                </c:pt>
                <c:pt idx="82">
                  <c:v>-1.2666666666666715</c:v>
                </c:pt>
                <c:pt idx="83">
                  <c:v>-1.2333333333333381</c:v>
                </c:pt>
                <c:pt idx="84">
                  <c:v>-1.2000000000000046</c:v>
                </c:pt>
                <c:pt idx="85">
                  <c:v>-1.1666666666666712</c:v>
                </c:pt>
                <c:pt idx="86">
                  <c:v>-1.1333333333333377</c:v>
                </c:pt>
                <c:pt idx="87">
                  <c:v>-1.1000000000000043</c:v>
                </c:pt>
                <c:pt idx="88">
                  <c:v>-1.0666666666666709</c:v>
                </c:pt>
                <c:pt idx="89">
                  <c:v>-1.0333333333333374</c:v>
                </c:pt>
                <c:pt idx="90">
                  <c:v>-1.000000000000004</c:v>
                </c:pt>
                <c:pt idx="91">
                  <c:v>-0.96666666666667067</c:v>
                </c:pt>
                <c:pt idx="92">
                  <c:v>-0.93333333333333734</c:v>
                </c:pt>
                <c:pt idx="93">
                  <c:v>-0.90000000000000402</c:v>
                </c:pt>
                <c:pt idx="94">
                  <c:v>-0.86666666666667069</c:v>
                </c:pt>
                <c:pt idx="95">
                  <c:v>-0.83333333333333737</c:v>
                </c:pt>
                <c:pt idx="96">
                  <c:v>-0.80000000000000404</c:v>
                </c:pt>
                <c:pt idx="97">
                  <c:v>-0.76666666666667072</c:v>
                </c:pt>
                <c:pt idx="98">
                  <c:v>-0.73333333333333739</c:v>
                </c:pt>
                <c:pt idx="99">
                  <c:v>-0.70000000000000406</c:v>
                </c:pt>
                <c:pt idx="100">
                  <c:v>-0.66666666666667074</c:v>
                </c:pt>
                <c:pt idx="101">
                  <c:v>-0.63333333333333741</c:v>
                </c:pt>
                <c:pt idx="102">
                  <c:v>-0.60000000000000409</c:v>
                </c:pt>
                <c:pt idx="103">
                  <c:v>-0.56666666666667076</c:v>
                </c:pt>
                <c:pt idx="104">
                  <c:v>-0.53333333333333743</c:v>
                </c:pt>
                <c:pt idx="105">
                  <c:v>-0.50000000000000411</c:v>
                </c:pt>
                <c:pt idx="106">
                  <c:v>-0.46666666666667078</c:v>
                </c:pt>
                <c:pt idx="107">
                  <c:v>-0.43333333333333746</c:v>
                </c:pt>
                <c:pt idx="108">
                  <c:v>-0.40000000000000413</c:v>
                </c:pt>
                <c:pt idx="109">
                  <c:v>-0.3666666666666708</c:v>
                </c:pt>
                <c:pt idx="110">
                  <c:v>-0.33333333333333748</c:v>
                </c:pt>
                <c:pt idx="111">
                  <c:v>-0.30000000000000415</c:v>
                </c:pt>
                <c:pt idx="112">
                  <c:v>-0.26666666666667083</c:v>
                </c:pt>
                <c:pt idx="113">
                  <c:v>-0.2333333333333375</c:v>
                </c:pt>
                <c:pt idx="114">
                  <c:v>-0.20000000000000417</c:v>
                </c:pt>
                <c:pt idx="115">
                  <c:v>-0.16666666666667085</c:v>
                </c:pt>
                <c:pt idx="116">
                  <c:v>-0.13333333333333752</c:v>
                </c:pt>
                <c:pt idx="117">
                  <c:v>-0.1000000000000042</c:v>
                </c:pt>
                <c:pt idx="118">
                  <c:v>-6.6666666666670871E-2</c:v>
                </c:pt>
                <c:pt idx="119">
                  <c:v>-3.3333333333337538E-2</c:v>
                </c:pt>
                <c:pt idx="120">
                  <c:v>-4.2049697057677804E-15</c:v>
                </c:pt>
                <c:pt idx="121">
                  <c:v>3.3333333333329128E-2</c:v>
                </c:pt>
                <c:pt idx="122">
                  <c:v>6.6666666666662461E-2</c:v>
                </c:pt>
                <c:pt idx="123">
                  <c:v>9.9999999999995787E-2</c:v>
                </c:pt>
                <c:pt idx="124">
                  <c:v>0.13333333333332911</c:v>
                </c:pt>
                <c:pt idx="125">
                  <c:v>0.16666666666666244</c:v>
                </c:pt>
                <c:pt idx="126">
                  <c:v>0.19999999999999576</c:v>
                </c:pt>
                <c:pt idx="127">
                  <c:v>0.23333333333332909</c:v>
                </c:pt>
                <c:pt idx="128">
                  <c:v>0.26666666666666244</c:v>
                </c:pt>
                <c:pt idx="129">
                  <c:v>0.29999999999999577</c:v>
                </c:pt>
                <c:pt idx="130">
                  <c:v>0.3333333333333291</c:v>
                </c:pt>
                <c:pt idx="131">
                  <c:v>0.36666666666666242</c:v>
                </c:pt>
                <c:pt idx="132">
                  <c:v>0.39999999999999575</c:v>
                </c:pt>
                <c:pt idx="133">
                  <c:v>0.43333333333332907</c:v>
                </c:pt>
                <c:pt idx="134">
                  <c:v>0.4666666666666624</c:v>
                </c:pt>
                <c:pt idx="135">
                  <c:v>0.49999999999999573</c:v>
                </c:pt>
                <c:pt idx="136">
                  <c:v>0.53333333333332911</c:v>
                </c:pt>
                <c:pt idx="137">
                  <c:v>0.56666666666666243</c:v>
                </c:pt>
                <c:pt idx="138">
                  <c:v>0.59999999999999576</c:v>
                </c:pt>
                <c:pt idx="139">
                  <c:v>0.63333333333332908</c:v>
                </c:pt>
                <c:pt idx="140">
                  <c:v>0.66666666666666241</c:v>
                </c:pt>
                <c:pt idx="141">
                  <c:v>0.69999999999999574</c:v>
                </c:pt>
                <c:pt idx="142">
                  <c:v>0.73333333333332906</c:v>
                </c:pt>
                <c:pt idx="143">
                  <c:v>0.76666666666666239</c:v>
                </c:pt>
                <c:pt idx="144">
                  <c:v>0.79999999999999571</c:v>
                </c:pt>
                <c:pt idx="145">
                  <c:v>0.83333333333332904</c:v>
                </c:pt>
                <c:pt idx="146">
                  <c:v>0.86666666666666237</c:v>
                </c:pt>
                <c:pt idx="147">
                  <c:v>0.89999999999999569</c:v>
                </c:pt>
                <c:pt idx="148">
                  <c:v>0.93333333333332902</c:v>
                </c:pt>
                <c:pt idx="149">
                  <c:v>0.96666666666666234</c:v>
                </c:pt>
                <c:pt idx="150">
                  <c:v>0.99999999999999567</c:v>
                </c:pt>
                <c:pt idx="151">
                  <c:v>1.033333333333329</c:v>
                </c:pt>
                <c:pt idx="152">
                  <c:v>1.0666666666666624</c:v>
                </c:pt>
                <c:pt idx="153">
                  <c:v>1.0999999999999959</c:v>
                </c:pt>
                <c:pt idx="154">
                  <c:v>1.1333333333333293</c:v>
                </c:pt>
                <c:pt idx="155">
                  <c:v>1.1666666666666627</c:v>
                </c:pt>
                <c:pt idx="156">
                  <c:v>1.1999999999999962</c:v>
                </c:pt>
                <c:pt idx="157">
                  <c:v>1.2333333333333296</c:v>
                </c:pt>
                <c:pt idx="158">
                  <c:v>1.2666666666666631</c:v>
                </c:pt>
                <c:pt idx="159">
                  <c:v>1.2999999999999965</c:v>
                </c:pt>
                <c:pt idx="160">
                  <c:v>1.3333333333333299</c:v>
                </c:pt>
                <c:pt idx="161">
                  <c:v>1.3666666666666634</c:v>
                </c:pt>
                <c:pt idx="162">
                  <c:v>1.3999999999999968</c:v>
                </c:pt>
                <c:pt idx="163">
                  <c:v>1.4333333333333302</c:v>
                </c:pt>
                <c:pt idx="164">
                  <c:v>1.4666666666666637</c:v>
                </c:pt>
                <c:pt idx="165">
                  <c:v>1.4999999999999971</c:v>
                </c:pt>
                <c:pt idx="166">
                  <c:v>1.5333333333333306</c:v>
                </c:pt>
                <c:pt idx="167">
                  <c:v>1.566666666666664</c:v>
                </c:pt>
                <c:pt idx="168">
                  <c:v>1.5999999999999974</c:v>
                </c:pt>
                <c:pt idx="169">
                  <c:v>1.6333333333333309</c:v>
                </c:pt>
                <c:pt idx="170">
                  <c:v>1.6666666666666643</c:v>
                </c:pt>
                <c:pt idx="171">
                  <c:v>1.6999999999999977</c:v>
                </c:pt>
                <c:pt idx="172">
                  <c:v>1.7333333333333312</c:v>
                </c:pt>
                <c:pt idx="173">
                  <c:v>1.7666666666666646</c:v>
                </c:pt>
                <c:pt idx="174">
                  <c:v>1.799999999999998</c:v>
                </c:pt>
                <c:pt idx="175">
                  <c:v>1.8333333333333315</c:v>
                </c:pt>
                <c:pt idx="176">
                  <c:v>1.8666666666666649</c:v>
                </c:pt>
                <c:pt idx="177">
                  <c:v>1.8999999999999984</c:v>
                </c:pt>
                <c:pt idx="178">
                  <c:v>1.9333333333333318</c:v>
                </c:pt>
                <c:pt idx="179">
                  <c:v>1.9666666666666652</c:v>
                </c:pt>
                <c:pt idx="180">
                  <c:v>1.9999999999999987</c:v>
                </c:pt>
                <c:pt idx="181">
                  <c:v>2.0333333333333319</c:v>
                </c:pt>
                <c:pt idx="182">
                  <c:v>2.0666666666666651</c:v>
                </c:pt>
                <c:pt idx="183">
                  <c:v>2.0999999999999983</c:v>
                </c:pt>
                <c:pt idx="184">
                  <c:v>2.1333333333333315</c:v>
                </c:pt>
                <c:pt idx="185">
                  <c:v>2.1666666666666647</c:v>
                </c:pt>
                <c:pt idx="186">
                  <c:v>2.199999999999998</c:v>
                </c:pt>
                <c:pt idx="187">
                  <c:v>2.2333333333333312</c:v>
                </c:pt>
                <c:pt idx="188">
                  <c:v>2.2666666666666644</c:v>
                </c:pt>
                <c:pt idx="189">
                  <c:v>2.2999999999999976</c:v>
                </c:pt>
                <c:pt idx="190">
                  <c:v>2.3333333333333308</c:v>
                </c:pt>
                <c:pt idx="191">
                  <c:v>2.366666666666664</c:v>
                </c:pt>
                <c:pt idx="192">
                  <c:v>2.3999999999999972</c:v>
                </c:pt>
                <c:pt idx="193">
                  <c:v>2.4333333333333305</c:v>
                </c:pt>
                <c:pt idx="194">
                  <c:v>2.4666666666666637</c:v>
                </c:pt>
                <c:pt idx="195">
                  <c:v>2.4999999999999969</c:v>
                </c:pt>
                <c:pt idx="196">
                  <c:v>2.5333333333333301</c:v>
                </c:pt>
                <c:pt idx="197">
                  <c:v>2.5666666666666633</c:v>
                </c:pt>
                <c:pt idx="198">
                  <c:v>2.5999999999999965</c:v>
                </c:pt>
                <c:pt idx="199">
                  <c:v>2.6333333333333298</c:v>
                </c:pt>
                <c:pt idx="200">
                  <c:v>2.666666666666663</c:v>
                </c:pt>
                <c:pt idx="201">
                  <c:v>2.6999999999999962</c:v>
                </c:pt>
                <c:pt idx="202">
                  <c:v>2.7333333333333294</c:v>
                </c:pt>
                <c:pt idx="203">
                  <c:v>2.7666666666666626</c:v>
                </c:pt>
                <c:pt idx="204">
                  <c:v>2.7999999999999958</c:v>
                </c:pt>
                <c:pt idx="205">
                  <c:v>2.833333333333329</c:v>
                </c:pt>
                <c:pt idx="206">
                  <c:v>2.8666666666666623</c:v>
                </c:pt>
                <c:pt idx="207">
                  <c:v>2.8999999999999955</c:v>
                </c:pt>
                <c:pt idx="208">
                  <c:v>2.9333333333333287</c:v>
                </c:pt>
                <c:pt idx="209">
                  <c:v>2.9666666666666619</c:v>
                </c:pt>
                <c:pt idx="210">
                  <c:v>2.9999999999999951</c:v>
                </c:pt>
                <c:pt idx="211">
                  <c:v>3.0333333333333283</c:v>
                </c:pt>
                <c:pt idx="212">
                  <c:v>3.0666666666666615</c:v>
                </c:pt>
                <c:pt idx="213">
                  <c:v>3.0999999999999948</c:v>
                </c:pt>
                <c:pt idx="214">
                  <c:v>3.133333333333328</c:v>
                </c:pt>
                <c:pt idx="215">
                  <c:v>3.1666666666666612</c:v>
                </c:pt>
                <c:pt idx="216">
                  <c:v>3.1999999999999944</c:v>
                </c:pt>
                <c:pt idx="217">
                  <c:v>3.2333333333333276</c:v>
                </c:pt>
                <c:pt idx="218">
                  <c:v>3.2666666666666608</c:v>
                </c:pt>
                <c:pt idx="219">
                  <c:v>3.299999999999994</c:v>
                </c:pt>
                <c:pt idx="220">
                  <c:v>3.3333333333333273</c:v>
                </c:pt>
                <c:pt idx="221">
                  <c:v>3.3666666666666605</c:v>
                </c:pt>
                <c:pt idx="222">
                  <c:v>3.3999999999999937</c:v>
                </c:pt>
                <c:pt idx="223">
                  <c:v>3.4333333333333269</c:v>
                </c:pt>
                <c:pt idx="224">
                  <c:v>3.4666666666666601</c:v>
                </c:pt>
                <c:pt idx="225">
                  <c:v>3.4999999999999933</c:v>
                </c:pt>
                <c:pt idx="226">
                  <c:v>3.5333333333333266</c:v>
                </c:pt>
                <c:pt idx="227">
                  <c:v>3.5666666666666598</c:v>
                </c:pt>
                <c:pt idx="228">
                  <c:v>3.599999999999993</c:v>
                </c:pt>
                <c:pt idx="229">
                  <c:v>3.6333333333333262</c:v>
                </c:pt>
                <c:pt idx="230">
                  <c:v>3.6666666666666594</c:v>
                </c:pt>
                <c:pt idx="231">
                  <c:v>3.6999999999999926</c:v>
                </c:pt>
                <c:pt idx="232">
                  <c:v>3.7333333333333258</c:v>
                </c:pt>
                <c:pt idx="233">
                  <c:v>3.7666666666666591</c:v>
                </c:pt>
                <c:pt idx="234">
                  <c:v>3.7999999999999923</c:v>
                </c:pt>
                <c:pt idx="235">
                  <c:v>3.8333333333333255</c:v>
                </c:pt>
                <c:pt idx="236">
                  <c:v>3.8666666666666587</c:v>
                </c:pt>
                <c:pt idx="237">
                  <c:v>3.8999999999999919</c:v>
                </c:pt>
                <c:pt idx="238">
                  <c:v>3.9333333333333251</c:v>
                </c:pt>
                <c:pt idx="239">
                  <c:v>3.9666666666666583</c:v>
                </c:pt>
                <c:pt idx="240">
                  <c:v>3.9999999999999916</c:v>
                </c:pt>
                <c:pt idx="241">
                  <c:v>-4</c:v>
                </c:pt>
                <c:pt idx="242">
                  <c:v>-3</c:v>
                </c:pt>
                <c:pt idx="243">
                  <c:v>-2</c:v>
                </c:pt>
                <c:pt idx="244">
                  <c:v>-1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-0.57652461146703804</c:v>
                </c:pt>
                <c:pt idx="251">
                  <c:v>0.20674950660718897</c:v>
                </c:pt>
                <c:pt idx="252">
                  <c:v>-0.57652461146703804</c:v>
                </c:pt>
                <c:pt idx="253">
                  <c:v>-1.6666666666666667</c:v>
                </c:pt>
                <c:pt idx="254">
                  <c:v>0.20674950660718897</c:v>
                </c:pt>
                <c:pt idx="255">
                  <c:v>-1.6666666666666667</c:v>
                </c:pt>
                <c:pt idx="256">
                  <c:v>0</c:v>
                </c:pt>
                <c:pt idx="257">
                  <c:v>-1.6666666666666667</c:v>
                </c:pt>
                <c:pt idx="258">
                  <c:v>-1.6666666666666667</c:v>
                </c:pt>
                <c:pt idx="259">
                  <c:v>-1.6666666666666667</c:v>
                </c:pt>
                <c:pt idx="260">
                  <c:v>-1.6666666666666667</c:v>
                </c:pt>
                <c:pt idx="261">
                  <c:v>-1.6666666666666667</c:v>
                </c:pt>
                <c:pt idx="262">
                  <c:v>-1.6666666666666667</c:v>
                </c:pt>
                <c:pt idx="263">
                  <c:v>-1.6666666666666667</c:v>
                </c:pt>
                <c:pt idx="264">
                  <c:v>-1.6666666666666667</c:v>
                </c:pt>
                <c:pt idx="265">
                  <c:v>-1.6666666666666667</c:v>
                </c:pt>
              </c:numCache>
            </c:numRef>
          </c:xVal>
          <c:yVal>
            <c:numRef>
              <c:f>Chart!$L$2:$L$267</c:f>
              <c:numCache>
                <c:formatCode>General</c:formatCode>
                <c:ptCount val="266"/>
                <c:pt idx="264">
                  <c:v>0.3989422804014327</c:v>
                </c:pt>
                <c:pt idx="2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E58D-4662-B5FC-8822F7B7C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31584"/>
        <c:axId val="196933120"/>
      </c:scatterChart>
      <c:valAx>
        <c:axId val="196931584"/>
        <c:scaling>
          <c:orientation val="minMax"/>
          <c:max val="4"/>
          <c:min val="-4"/>
        </c:scaling>
        <c:delete val="1"/>
        <c:axPos val="b"/>
        <c:numFmt formatCode="General" sourceLinked="1"/>
        <c:majorTickMark val="out"/>
        <c:minorTickMark val="none"/>
        <c:tickLblPos val="nextTo"/>
        <c:crossAx val="196933120"/>
        <c:crosses val="autoZero"/>
        <c:crossBetween val="midCat"/>
        <c:majorUnit val="1"/>
      </c:valAx>
      <c:valAx>
        <c:axId val="196933120"/>
        <c:scaling>
          <c:orientation val="minMax"/>
          <c:max val="0.41000000000000003"/>
          <c:min val="-0.12000000000000001"/>
        </c:scaling>
        <c:delete val="1"/>
        <c:axPos val="l"/>
        <c:numFmt formatCode="General" sourceLinked="1"/>
        <c:majorTickMark val="out"/>
        <c:minorTickMark val="none"/>
        <c:tickLblPos val="nextTo"/>
        <c:crossAx val="196931584"/>
        <c:crosses val="autoZero"/>
        <c:crossBetween val="midCat"/>
      </c:valAx>
      <c:spPr>
        <a:noFill/>
      </c:spPr>
    </c:plotArea>
    <c:legend>
      <c:legendPos val="t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108820633452744E-2"/>
          <c:y val="0.11318191753883437"/>
          <c:w val="0.93616750015712114"/>
          <c:h val="0.81250359348883883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Calculation!$S$84</c:f>
              <c:strCache>
                <c:ptCount val="1"/>
                <c:pt idx="0">
                  <c:v>Strengths</c:v>
                </c:pt>
              </c:strCache>
            </c:strRef>
          </c:tx>
          <c:spPr>
            <a:ln w="12700" cap="flat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spPr>
              <a:solidFill>
                <a:schemeClr val="accent2">
                  <a:alpha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Calculation!$R$85:$R$153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</c:v>
                </c:pt>
                <c:pt idx="14">
                  <c:v>1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2">
                  <c:v>4</c:v>
                </c:pt>
                <c:pt idx="23">
                  <c:v>4</c:v>
                </c:pt>
                <c:pt idx="25">
                  <c:v>5</c:v>
                </c:pt>
                <c:pt idx="26">
                  <c:v>5</c:v>
                </c:pt>
                <c:pt idx="28">
                  <c:v>6</c:v>
                </c:pt>
                <c:pt idx="29">
                  <c:v>6</c:v>
                </c:pt>
                <c:pt idx="31">
                  <c:v>7</c:v>
                </c:pt>
                <c:pt idx="32">
                  <c:v>7</c:v>
                </c:pt>
                <c:pt idx="34">
                  <c:v>7.9</c:v>
                </c:pt>
                <c:pt idx="35">
                  <c:v>7.9</c:v>
                </c:pt>
                <c:pt idx="37">
                  <c:v>8.9</c:v>
                </c:pt>
                <c:pt idx="38">
                  <c:v>8.9</c:v>
                </c:pt>
                <c:pt idx="40">
                  <c:v>9.9</c:v>
                </c:pt>
                <c:pt idx="41">
                  <c:v>9.9</c:v>
                </c:pt>
                <c:pt idx="43">
                  <c:v>10.9</c:v>
                </c:pt>
                <c:pt idx="44">
                  <c:v>10.9</c:v>
                </c:pt>
                <c:pt idx="46">
                  <c:v>11.9</c:v>
                </c:pt>
                <c:pt idx="47">
                  <c:v>11.9</c:v>
                </c:pt>
                <c:pt idx="49">
                  <c:v>12.9</c:v>
                </c:pt>
                <c:pt idx="50">
                  <c:v>12.9</c:v>
                </c:pt>
                <c:pt idx="52">
                  <c:v>8.1</c:v>
                </c:pt>
                <c:pt idx="53">
                  <c:v>8.1</c:v>
                </c:pt>
                <c:pt idx="55">
                  <c:v>9.1</c:v>
                </c:pt>
                <c:pt idx="56">
                  <c:v>9.1</c:v>
                </c:pt>
                <c:pt idx="58">
                  <c:v>10.1</c:v>
                </c:pt>
                <c:pt idx="59">
                  <c:v>10.1</c:v>
                </c:pt>
                <c:pt idx="61">
                  <c:v>11.1</c:v>
                </c:pt>
                <c:pt idx="62">
                  <c:v>11.1</c:v>
                </c:pt>
                <c:pt idx="64">
                  <c:v>12.1</c:v>
                </c:pt>
                <c:pt idx="65">
                  <c:v>12.1</c:v>
                </c:pt>
                <c:pt idx="67">
                  <c:v>13.1</c:v>
                </c:pt>
                <c:pt idx="68">
                  <c:v>13.1</c:v>
                </c:pt>
              </c:numCache>
            </c:numRef>
          </c:xVal>
          <c:yVal>
            <c:numRef>
              <c:f>Calculation!$S$85:$S$153</c:f>
              <c:numCache>
                <c:formatCode>General</c:formatCode>
                <c:ptCount val="69"/>
                <c:pt idx="0">
                  <c:v>110</c:v>
                </c:pt>
                <c:pt idx="1">
                  <c:v>108</c:v>
                </c:pt>
                <c:pt idx="2">
                  <c:v>102</c:v>
                </c:pt>
                <c:pt idx="3">
                  <c:v>100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21-4116-A9D0-DFE3887D7FFB}"/>
            </c:ext>
          </c:extLst>
        </c:ser>
        <c:ser>
          <c:idx val="1"/>
          <c:order val="1"/>
          <c:tx>
            <c:strRef>
              <c:f>Calculation!$T$84</c:f>
              <c:strCache>
                <c:ptCount val="1"/>
                <c:pt idx="0">
                  <c:v>Weaknesses</c:v>
                </c:pt>
              </c:strCache>
            </c:strRef>
          </c:tx>
          <c:spPr>
            <a:ln w="12700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spPr>
              <a:solidFill>
                <a:schemeClr val="accent1">
                  <a:alpha val="49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Calculation!$R$85:$R$153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</c:v>
                </c:pt>
                <c:pt idx="14">
                  <c:v>1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2">
                  <c:v>4</c:v>
                </c:pt>
                <c:pt idx="23">
                  <c:v>4</c:v>
                </c:pt>
                <c:pt idx="25">
                  <c:v>5</c:v>
                </c:pt>
                <c:pt idx="26">
                  <c:v>5</c:v>
                </c:pt>
                <c:pt idx="28">
                  <c:v>6</c:v>
                </c:pt>
                <c:pt idx="29">
                  <c:v>6</c:v>
                </c:pt>
                <c:pt idx="31">
                  <c:v>7</c:v>
                </c:pt>
                <c:pt idx="32">
                  <c:v>7</c:v>
                </c:pt>
                <c:pt idx="34">
                  <c:v>7.9</c:v>
                </c:pt>
                <c:pt idx="35">
                  <c:v>7.9</c:v>
                </c:pt>
                <c:pt idx="37">
                  <c:v>8.9</c:v>
                </c:pt>
                <c:pt idx="38">
                  <c:v>8.9</c:v>
                </c:pt>
                <c:pt idx="40">
                  <c:v>9.9</c:v>
                </c:pt>
                <c:pt idx="41">
                  <c:v>9.9</c:v>
                </c:pt>
                <c:pt idx="43">
                  <c:v>10.9</c:v>
                </c:pt>
                <c:pt idx="44">
                  <c:v>10.9</c:v>
                </c:pt>
                <c:pt idx="46">
                  <c:v>11.9</c:v>
                </c:pt>
                <c:pt idx="47">
                  <c:v>11.9</c:v>
                </c:pt>
                <c:pt idx="49">
                  <c:v>12.9</c:v>
                </c:pt>
                <c:pt idx="50">
                  <c:v>12.9</c:v>
                </c:pt>
                <c:pt idx="52">
                  <c:v>8.1</c:v>
                </c:pt>
                <c:pt idx="53">
                  <c:v>8.1</c:v>
                </c:pt>
                <c:pt idx="55">
                  <c:v>9.1</c:v>
                </c:pt>
                <c:pt idx="56">
                  <c:v>9.1</c:v>
                </c:pt>
                <c:pt idx="58">
                  <c:v>10.1</c:v>
                </c:pt>
                <c:pt idx="59">
                  <c:v>10.1</c:v>
                </c:pt>
                <c:pt idx="61">
                  <c:v>11.1</c:v>
                </c:pt>
                <c:pt idx="62">
                  <c:v>11.1</c:v>
                </c:pt>
                <c:pt idx="64">
                  <c:v>12.1</c:v>
                </c:pt>
                <c:pt idx="65">
                  <c:v>12.1</c:v>
                </c:pt>
                <c:pt idx="67">
                  <c:v>13.1</c:v>
                </c:pt>
                <c:pt idx="68">
                  <c:v>13.1</c:v>
                </c:pt>
              </c:numCache>
            </c:numRef>
          </c:xVal>
          <c:yVal>
            <c:numRef>
              <c:f>Calculation!$T$85:$T$153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78</c:v>
                </c:pt>
                <c:pt idx="5">
                  <c:v>73</c:v>
                </c:pt>
                <c:pt idx="6">
                  <c:v>72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1-4116-A9D0-DFE3887D7FFB}"/>
            </c:ext>
          </c:extLst>
        </c:ser>
        <c:ser>
          <c:idx val="2"/>
          <c:order val="2"/>
          <c:tx>
            <c:strRef>
              <c:f>Calculation!$U$84</c:f>
              <c:strCache>
                <c:ptCount val="1"/>
                <c:pt idx="0">
                  <c:v>Academic</c:v>
                </c:pt>
              </c:strCache>
            </c:strRef>
          </c:tx>
          <c:spPr>
            <a:ln w="12700" cap="flat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spPr>
              <a:solidFill>
                <a:schemeClr val="accent3">
                  <a:alpha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Calculation!$R$85:$R$153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</c:v>
                </c:pt>
                <c:pt idx="14">
                  <c:v>1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2">
                  <c:v>4</c:v>
                </c:pt>
                <c:pt idx="23">
                  <c:v>4</c:v>
                </c:pt>
                <c:pt idx="25">
                  <c:v>5</c:v>
                </c:pt>
                <c:pt idx="26">
                  <c:v>5</c:v>
                </c:pt>
                <c:pt idx="28">
                  <c:v>6</c:v>
                </c:pt>
                <c:pt idx="29">
                  <c:v>6</c:v>
                </c:pt>
                <c:pt idx="31">
                  <c:v>7</c:v>
                </c:pt>
                <c:pt idx="32">
                  <c:v>7</c:v>
                </c:pt>
                <c:pt idx="34">
                  <c:v>7.9</c:v>
                </c:pt>
                <c:pt idx="35">
                  <c:v>7.9</c:v>
                </c:pt>
                <c:pt idx="37">
                  <c:v>8.9</c:v>
                </c:pt>
                <c:pt idx="38">
                  <c:v>8.9</c:v>
                </c:pt>
                <c:pt idx="40">
                  <c:v>9.9</c:v>
                </c:pt>
                <c:pt idx="41">
                  <c:v>9.9</c:v>
                </c:pt>
                <c:pt idx="43">
                  <c:v>10.9</c:v>
                </c:pt>
                <c:pt idx="44">
                  <c:v>10.9</c:v>
                </c:pt>
                <c:pt idx="46">
                  <c:v>11.9</c:v>
                </c:pt>
                <c:pt idx="47">
                  <c:v>11.9</c:v>
                </c:pt>
                <c:pt idx="49">
                  <c:v>12.9</c:v>
                </c:pt>
                <c:pt idx="50">
                  <c:v>12.9</c:v>
                </c:pt>
                <c:pt idx="52">
                  <c:v>8.1</c:v>
                </c:pt>
                <c:pt idx="53">
                  <c:v>8.1</c:v>
                </c:pt>
                <c:pt idx="55">
                  <c:v>9.1</c:v>
                </c:pt>
                <c:pt idx="56">
                  <c:v>9.1</c:v>
                </c:pt>
                <c:pt idx="58">
                  <c:v>10.1</c:v>
                </c:pt>
                <c:pt idx="59">
                  <c:v>10.1</c:v>
                </c:pt>
                <c:pt idx="61">
                  <c:v>11.1</c:v>
                </c:pt>
                <c:pt idx="62">
                  <c:v>11.1</c:v>
                </c:pt>
                <c:pt idx="64">
                  <c:v>12.1</c:v>
                </c:pt>
                <c:pt idx="65">
                  <c:v>12.1</c:v>
                </c:pt>
                <c:pt idx="67">
                  <c:v>13.1</c:v>
                </c:pt>
                <c:pt idx="68">
                  <c:v>13.1</c:v>
                </c:pt>
              </c:numCache>
            </c:numRef>
          </c:xVal>
          <c:yVal>
            <c:numRef>
              <c:f>Calculation!$U$85:$U$153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95</c:v>
                </c:pt>
                <c:pt idx="8">
                  <c:v>85</c:v>
                </c:pt>
                <c:pt idx="9">
                  <c:v>84</c:v>
                </c:pt>
                <c:pt idx="10">
                  <c:v>81</c:v>
                </c:pt>
                <c:pt idx="11">
                  <c:v>80</c:v>
                </c:pt>
                <c:pt idx="12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1-4116-A9D0-DFE3887D7FFB}"/>
            </c:ext>
          </c:extLst>
        </c:ser>
        <c:ser>
          <c:idx val="3"/>
          <c:order val="3"/>
          <c:tx>
            <c:strRef>
              <c:f>Calculation!$V$84</c:f>
              <c:strCache>
                <c:ptCount val="1"/>
                <c:pt idx="0">
                  <c:v>Predicted Range (Strengths)</c:v>
                </c:pt>
              </c:strCache>
            </c:strRef>
          </c:tx>
          <c:spPr>
            <a:ln w="63500" cap="flat" cmpd="sng" algn="ctr">
              <a:gradFill>
                <a:gsLst>
                  <a:gs pos="0">
                    <a:schemeClr val="accent2">
                      <a:lumMod val="20000"/>
                      <a:lumOff val="80000"/>
                    </a:schemeClr>
                  </a:gs>
                  <a:gs pos="50000">
                    <a:schemeClr val="accent2">
                      <a:lumMod val="75000"/>
                    </a:schemeClr>
                  </a:gs>
                  <a:gs pos="100000">
                    <a:schemeClr val="accent2">
                      <a:lumMod val="20000"/>
                      <a:lumOff val="80000"/>
                    </a:schemeClr>
                  </a:gs>
                </a:gsLst>
                <a:lin ang="5400000" scaled="0"/>
              </a:gradFill>
              <a:prstDash val="solid"/>
            </a:ln>
            <a:effectLst/>
          </c:spPr>
          <c:marker>
            <c:symbol val="none"/>
          </c:marker>
          <c:xVal>
            <c:numRef>
              <c:f>Calculation!$R$85:$R$153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</c:v>
                </c:pt>
                <c:pt idx="14">
                  <c:v>1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2">
                  <c:v>4</c:v>
                </c:pt>
                <c:pt idx="23">
                  <c:v>4</c:v>
                </c:pt>
                <c:pt idx="25">
                  <c:v>5</c:v>
                </c:pt>
                <c:pt idx="26">
                  <c:v>5</c:v>
                </c:pt>
                <c:pt idx="28">
                  <c:v>6</c:v>
                </c:pt>
                <c:pt idx="29">
                  <c:v>6</c:v>
                </c:pt>
                <c:pt idx="31">
                  <c:v>7</c:v>
                </c:pt>
                <c:pt idx="32">
                  <c:v>7</c:v>
                </c:pt>
                <c:pt idx="34">
                  <c:v>7.9</c:v>
                </c:pt>
                <c:pt idx="35">
                  <c:v>7.9</c:v>
                </c:pt>
                <c:pt idx="37">
                  <c:v>8.9</c:v>
                </c:pt>
                <c:pt idx="38">
                  <c:v>8.9</c:v>
                </c:pt>
                <c:pt idx="40">
                  <c:v>9.9</c:v>
                </c:pt>
                <c:pt idx="41">
                  <c:v>9.9</c:v>
                </c:pt>
                <c:pt idx="43">
                  <c:v>10.9</c:v>
                </c:pt>
                <c:pt idx="44">
                  <c:v>10.9</c:v>
                </c:pt>
                <c:pt idx="46">
                  <c:v>11.9</c:v>
                </c:pt>
                <c:pt idx="47">
                  <c:v>11.9</c:v>
                </c:pt>
                <c:pt idx="49">
                  <c:v>12.9</c:v>
                </c:pt>
                <c:pt idx="50">
                  <c:v>12.9</c:v>
                </c:pt>
                <c:pt idx="52">
                  <c:v>8.1</c:v>
                </c:pt>
                <c:pt idx="53">
                  <c:v>8.1</c:v>
                </c:pt>
                <c:pt idx="55">
                  <c:v>9.1</c:v>
                </c:pt>
                <c:pt idx="56">
                  <c:v>9.1</c:v>
                </c:pt>
                <c:pt idx="58">
                  <c:v>10.1</c:v>
                </c:pt>
                <c:pt idx="59">
                  <c:v>10.1</c:v>
                </c:pt>
                <c:pt idx="61">
                  <c:v>11.1</c:v>
                </c:pt>
                <c:pt idx="62">
                  <c:v>11.1</c:v>
                </c:pt>
                <c:pt idx="64">
                  <c:v>12.1</c:v>
                </c:pt>
                <c:pt idx="65">
                  <c:v>12.1</c:v>
                </c:pt>
                <c:pt idx="67">
                  <c:v>13.1</c:v>
                </c:pt>
                <c:pt idx="68">
                  <c:v>13.1</c:v>
                </c:pt>
              </c:numCache>
            </c:numRef>
          </c:xVal>
          <c:yVal>
            <c:numRef>
              <c:f>Calculation!$V$85:$V$153</c:f>
              <c:numCache>
                <c:formatCode>General</c:formatCode>
                <c:ptCount val="69"/>
                <c:pt idx="13">
                  <c:v>#N/A</c:v>
                </c:pt>
                <c:pt idx="14">
                  <c:v>#N/A</c:v>
                </c:pt>
                <c:pt idx="16">
                  <c:v>#N/A</c:v>
                </c:pt>
                <c:pt idx="17">
                  <c:v>#N/A</c:v>
                </c:pt>
                <c:pt idx="19">
                  <c:v>#N/A</c:v>
                </c:pt>
                <c:pt idx="20">
                  <c:v>#N/A</c:v>
                </c:pt>
                <c:pt idx="22">
                  <c:v>#N/A</c:v>
                </c:pt>
                <c:pt idx="23">
                  <c:v>#N/A</c:v>
                </c:pt>
                <c:pt idx="25">
                  <c:v>78.182021814212078</c:v>
                </c:pt>
                <c:pt idx="26">
                  <c:v>127.04897242922834</c:v>
                </c:pt>
                <c:pt idx="28">
                  <c:v>75.482122104361892</c:v>
                </c:pt>
                <c:pt idx="29">
                  <c:v>126.86941627145012</c:v>
                </c:pt>
                <c:pt idx="31">
                  <c:v>79.325214945703735</c:v>
                </c:pt>
                <c:pt idx="32">
                  <c:v>128.81991638445263</c:v>
                </c:pt>
                <c:pt idx="34">
                  <c:v>75.149832822107513</c:v>
                </c:pt>
                <c:pt idx="35">
                  <c:v>127.69636205973663</c:v>
                </c:pt>
                <c:pt idx="37">
                  <c:v>82.742512759517041</c:v>
                </c:pt>
                <c:pt idx="38">
                  <c:v>124.84014815568901</c:v>
                </c:pt>
                <c:pt idx="40">
                  <c:v>80.405664877078081</c:v>
                </c:pt>
                <c:pt idx="41">
                  <c:v>125.7626673116104</c:v>
                </c:pt>
                <c:pt idx="43">
                  <c:v>78.64658956422781</c:v>
                </c:pt>
                <c:pt idx="44">
                  <c:v>125.93121301950097</c:v>
                </c:pt>
                <c:pt idx="46">
                  <c:v>77.403998330568186</c:v>
                </c:pt>
                <c:pt idx="47">
                  <c:v>126.96590614879172</c:v>
                </c:pt>
                <c:pt idx="49">
                  <c:v>80.333985757771075</c:v>
                </c:pt>
                <c:pt idx="50">
                  <c:v>125.86849944044459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21-4116-A9D0-DFE3887D7FFB}"/>
            </c:ext>
          </c:extLst>
        </c:ser>
        <c:ser>
          <c:idx val="4"/>
          <c:order val="4"/>
          <c:tx>
            <c:strRef>
              <c:f>Calculation!$W$84</c:f>
              <c:strCache>
                <c:ptCount val="1"/>
                <c:pt idx="0">
                  <c:v>Predicted Range (Full)</c:v>
                </c:pt>
              </c:strCache>
            </c:strRef>
          </c:tx>
          <c:spPr>
            <a:ln w="63500" cap="flat">
              <a:gradFill>
                <a:gsLst>
                  <a:gs pos="0">
                    <a:schemeClr val="accent4">
                      <a:lumMod val="20000"/>
                      <a:lumOff val="80000"/>
                    </a:schemeClr>
                  </a:gs>
                  <a:gs pos="50000">
                    <a:schemeClr val="accent4">
                      <a:lumMod val="75000"/>
                    </a:schemeClr>
                  </a:gs>
                  <a:gs pos="100000">
                    <a:schemeClr val="accent4">
                      <a:lumMod val="20000"/>
                      <a:lumOff val="80000"/>
                    </a:schemeClr>
                  </a:gs>
                </a:gsLst>
                <a:lin ang="5400000" scaled="0"/>
              </a:gradFill>
            </a:ln>
            <a:effectLst/>
          </c:spPr>
          <c:marker>
            <c:symbol val="none"/>
          </c:marker>
          <c:xVal>
            <c:numRef>
              <c:f>Calculation!$R$85:$R$153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</c:v>
                </c:pt>
                <c:pt idx="14">
                  <c:v>1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2">
                  <c:v>4</c:v>
                </c:pt>
                <c:pt idx="23">
                  <c:v>4</c:v>
                </c:pt>
                <c:pt idx="25">
                  <c:v>5</c:v>
                </c:pt>
                <c:pt idx="26">
                  <c:v>5</c:v>
                </c:pt>
                <c:pt idx="28">
                  <c:v>6</c:v>
                </c:pt>
                <c:pt idx="29">
                  <c:v>6</c:v>
                </c:pt>
                <c:pt idx="31">
                  <c:v>7</c:v>
                </c:pt>
                <c:pt idx="32">
                  <c:v>7</c:v>
                </c:pt>
                <c:pt idx="34">
                  <c:v>7.9</c:v>
                </c:pt>
                <c:pt idx="35">
                  <c:v>7.9</c:v>
                </c:pt>
                <c:pt idx="37">
                  <c:v>8.9</c:v>
                </c:pt>
                <c:pt idx="38">
                  <c:v>8.9</c:v>
                </c:pt>
                <c:pt idx="40">
                  <c:v>9.9</c:v>
                </c:pt>
                <c:pt idx="41">
                  <c:v>9.9</c:v>
                </c:pt>
                <c:pt idx="43">
                  <c:v>10.9</c:v>
                </c:pt>
                <c:pt idx="44">
                  <c:v>10.9</c:v>
                </c:pt>
                <c:pt idx="46">
                  <c:v>11.9</c:v>
                </c:pt>
                <c:pt idx="47">
                  <c:v>11.9</c:v>
                </c:pt>
                <c:pt idx="49">
                  <c:v>12.9</c:v>
                </c:pt>
                <c:pt idx="50">
                  <c:v>12.9</c:v>
                </c:pt>
                <c:pt idx="52">
                  <c:v>8.1</c:v>
                </c:pt>
                <c:pt idx="53">
                  <c:v>8.1</c:v>
                </c:pt>
                <c:pt idx="55">
                  <c:v>9.1</c:v>
                </c:pt>
                <c:pt idx="56">
                  <c:v>9.1</c:v>
                </c:pt>
                <c:pt idx="58">
                  <c:v>10.1</c:v>
                </c:pt>
                <c:pt idx="59">
                  <c:v>10.1</c:v>
                </c:pt>
                <c:pt idx="61">
                  <c:v>11.1</c:v>
                </c:pt>
                <c:pt idx="62">
                  <c:v>11.1</c:v>
                </c:pt>
                <c:pt idx="64">
                  <c:v>12.1</c:v>
                </c:pt>
                <c:pt idx="65">
                  <c:v>12.1</c:v>
                </c:pt>
                <c:pt idx="67">
                  <c:v>13.1</c:v>
                </c:pt>
                <c:pt idx="68">
                  <c:v>13.1</c:v>
                </c:pt>
              </c:numCache>
            </c:numRef>
          </c:xVal>
          <c:yVal>
            <c:numRef>
              <c:f>Calculation!$W$85:$W$153</c:f>
              <c:numCache>
                <c:formatCode>General</c:formatCode>
                <c:ptCount val="69"/>
                <c:pt idx="52">
                  <c:v>63.584407405115982</c:v>
                </c:pt>
                <c:pt idx="53">
                  <c:v>112.68537958362354</c:v>
                </c:pt>
                <c:pt idx="55">
                  <c:v>74.229630363790903</c:v>
                </c:pt>
                <c:pt idx="56">
                  <c:v>114.84082127700192</c:v>
                </c:pt>
                <c:pt idx="58">
                  <c:v>71.052760132616413</c:v>
                </c:pt>
                <c:pt idx="59">
                  <c:v>114.03092732337063</c:v>
                </c:pt>
                <c:pt idx="61">
                  <c:v>67.115228490809741</c:v>
                </c:pt>
                <c:pt idx="62">
                  <c:v>111.73367385564427</c:v>
                </c:pt>
                <c:pt idx="64">
                  <c:v>65.475510891983419</c:v>
                </c:pt>
                <c:pt idx="65">
                  <c:v>112.24582578925994</c:v>
                </c:pt>
                <c:pt idx="67">
                  <c:v>69.671729830913023</c:v>
                </c:pt>
                <c:pt idx="68">
                  <c:v>113.03253182507584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21-4116-A9D0-DFE3887D7FFB}"/>
            </c:ext>
          </c:extLst>
        </c:ser>
        <c:ser>
          <c:idx val="5"/>
          <c:order val="5"/>
          <c:tx>
            <c:strRef>
              <c:f>Calculation!$X$84</c:f>
              <c:strCache>
                <c:ptCount val="1"/>
                <c:pt idx="0">
                  <c:v>Labels</c:v>
                </c:pt>
              </c:strCache>
            </c:strRef>
          </c:tx>
          <c:spPr>
            <a:ln w="1270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plus"/>
            <c:size val="5"/>
            <c:spPr>
              <a:noFill/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</c:marker>
          <c:dLbls>
            <c:dLbl>
              <c:idx val="0"/>
              <c:tx>
                <c:strRef>
                  <c:f>Calculation!$Q$85</c:f>
                  <c:strCache>
                    <c:ptCount val="1"/>
                    <c:pt idx="0">
                      <c:v>Gv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{58C9BFB1-E1A5-49D8-A867-7E15CF5B6939}</c15:txfldGUID>
                      <c15:f>Calculation!$Q$85</c15:f>
                      <c15:dlblFieldTableCache>
                        <c:ptCount val="1"/>
                        <c:pt idx="0">
                          <c:v>Gv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3721-4116-A9D0-DFE3887D7FFB}"/>
                </c:ext>
              </c:extLst>
            </c:dLbl>
            <c:dLbl>
              <c:idx val="1"/>
              <c:tx>
                <c:strRef>
                  <c:f>Calculation!$Q$86</c:f>
                  <c:strCache>
                    <c:ptCount val="1"/>
                    <c:pt idx="0">
                      <c:v>Gc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{8D99F91C-2422-4DC4-86AB-33EC916E020E}</c15:txfldGUID>
                      <c15:f>Calculation!$Q$86</c15:f>
                      <c15:dlblFieldTableCache>
                        <c:ptCount val="1"/>
                        <c:pt idx="0">
                          <c:v>Gc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3721-4116-A9D0-DFE3887D7FFB}"/>
                </c:ext>
              </c:extLst>
            </c:dLbl>
            <c:dLbl>
              <c:idx val="2"/>
              <c:tx>
                <c:strRef>
                  <c:f>Calculation!$Q$87</c:f>
                  <c:strCache>
                    <c:ptCount val="1"/>
                    <c:pt idx="0">
                      <c:v>Gf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{DDE188F3-BD7D-43BA-A811-1C46395AED63}</c15:txfldGUID>
                      <c15:f>Calculation!$Q$87</c15:f>
                      <c15:dlblFieldTableCache>
                        <c:ptCount val="1"/>
                        <c:pt idx="0">
                          <c:v>Gf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3721-4116-A9D0-DFE3887D7FFB}"/>
                </c:ext>
              </c:extLst>
            </c:dLbl>
            <c:dLbl>
              <c:idx val="3"/>
              <c:tx>
                <c:strRef>
                  <c:f>Calculation!$Q$88</c:f>
                  <c:strCache>
                    <c:ptCount val="1"/>
                    <c:pt idx="0">
                      <c:v>Glr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{231AD7C9-3A5A-43D2-8CE9-02DFD1CCC11B}</c15:txfldGUID>
                      <c15:f>Calculation!$Q$88</c15:f>
                      <c15:dlblFieldTableCache>
                        <c:ptCount val="1"/>
                        <c:pt idx="0">
                          <c:v>Glr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3721-4116-A9D0-DFE3887D7FFB}"/>
                </c:ext>
              </c:extLst>
            </c:dLbl>
            <c:dLbl>
              <c:idx val="4"/>
              <c:tx>
                <c:strRef>
                  <c:f>Calculation!$Q$89</c:f>
                  <c:strCache>
                    <c:ptCount val="1"/>
                    <c:pt idx="0">
                      <c:v>Gwm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{2AF4DBF8-5AC9-4D3D-AF3B-9458B84B5377}</c15:txfldGUID>
                      <c15:f>Calculation!$Q$89</c15:f>
                      <c15:dlblFieldTableCache>
                        <c:ptCount val="1"/>
                        <c:pt idx="0">
                          <c:v>Gwm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3721-4116-A9D0-DFE3887D7FFB}"/>
                </c:ext>
              </c:extLst>
            </c:dLbl>
            <c:dLbl>
              <c:idx val="5"/>
              <c:tx>
                <c:strRef>
                  <c:f>Calculation!$Q$90</c:f>
                  <c:strCache>
                    <c:ptCount val="1"/>
                    <c:pt idx="0">
                      <c:v>Gs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{7756EF2B-FFA9-4468-9C61-5D4B68DFC224}</c15:txfldGUID>
                      <c15:f>Calculation!$Q$90</c15:f>
                      <c15:dlblFieldTableCache>
                        <c:ptCount val="1"/>
                        <c:pt idx="0">
                          <c:v>Gs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3721-4116-A9D0-DFE3887D7FFB}"/>
                </c:ext>
              </c:extLst>
            </c:dLbl>
            <c:dLbl>
              <c:idx val="6"/>
              <c:tx>
                <c:strRef>
                  <c:f>Calculation!$Q$91</c:f>
                  <c:strCache>
                    <c:ptCount val="1"/>
                    <c:pt idx="0">
                      <c:v>Ga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{EFB87F96-141E-4C19-94D7-2B3AA12CF8EB}</c15:txfldGUID>
                      <c15:f>Calculation!$Q$91</c15:f>
                      <c15:dlblFieldTableCache>
                        <c:ptCount val="1"/>
                        <c:pt idx="0">
                          <c:v>Ga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3721-4116-A9D0-DFE3887D7FFB}"/>
                </c:ext>
              </c:extLst>
            </c:dLbl>
            <c:dLbl>
              <c:idx val="7"/>
              <c:tx>
                <c:strRef>
                  <c:f>Calculation!$Q$92</c:f>
                  <c:strCache>
                    <c:ptCount val="1"/>
                    <c:pt idx="0">
                      <c:v>MC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{0FF0F717-22D9-4AE9-A35A-731065C9E327}</c15:txfldGUID>
                      <c15:f>Calculation!$Q$92</c15:f>
                      <c15:dlblFieldTableCache>
                        <c:ptCount val="1"/>
                        <c:pt idx="0">
                          <c:v>MC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3721-4116-A9D0-DFE3887D7FFB}"/>
                </c:ext>
              </c:extLst>
            </c:dLbl>
            <c:dLbl>
              <c:idx val="8"/>
              <c:tx>
                <c:strRef>
                  <c:f>Calculation!$Q$93</c:f>
                  <c:strCache>
                    <c:ptCount val="1"/>
                    <c:pt idx="0">
                      <c:v>RC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{CACA5279-38AD-429E-9DFD-5B5D4950BC04}</c15:txfldGUID>
                      <c15:f>Calculation!$Q$93</c15:f>
                      <c15:dlblFieldTableCache>
                        <c:ptCount val="1"/>
                        <c:pt idx="0">
                          <c:v>RC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3721-4116-A9D0-DFE3887D7FFB}"/>
                </c:ext>
              </c:extLst>
            </c:dLbl>
            <c:dLbl>
              <c:idx val="9"/>
              <c:tx>
                <c:strRef>
                  <c:f>Calculation!$Q$94</c:f>
                  <c:strCache>
                    <c:ptCount val="1"/>
                    <c:pt idx="0">
                      <c:v>MR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{3BD59A8F-1CA2-4A14-8723-A6D11CEB8C60}</c15:txfldGUID>
                      <c15:f>Calculation!$Q$94</c15:f>
                      <c15:dlblFieldTableCache>
                        <c:ptCount val="1"/>
                        <c:pt idx="0">
                          <c:v>MR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3721-4116-A9D0-DFE3887D7FFB}"/>
                </c:ext>
              </c:extLst>
            </c:dLbl>
            <c:dLbl>
              <c:idx val="10"/>
              <c:tx>
                <c:strRef>
                  <c:f>Calculation!$Q$95</c:f>
                  <c:strCache>
                    <c:ptCount val="1"/>
                    <c:pt idx="0">
                      <c:v>BW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{808B3E1E-B679-4639-B415-21156AD29584}</c15:txfldGUID>
                      <c15:f>Calculation!$Q$95</c15:f>
                      <c15:dlblFieldTableCache>
                        <c:ptCount val="1"/>
                        <c:pt idx="0">
                          <c:v>BW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3721-4116-A9D0-DFE3887D7FFB}"/>
                </c:ext>
              </c:extLst>
            </c:dLbl>
            <c:dLbl>
              <c:idx val="11"/>
              <c:tx>
                <c:strRef>
                  <c:f>Calculation!$Q$96</c:f>
                  <c:strCache>
                    <c:ptCount val="1"/>
                    <c:pt idx="0">
                      <c:v>WE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{B98F11AB-E39D-4E1E-A5EE-3FE4B82200FB}</c15:txfldGUID>
                      <c15:f>Calculation!$Q$96</c15:f>
                      <c15:dlblFieldTableCache>
                        <c:ptCount val="1"/>
                        <c:pt idx="0">
                          <c:v>WE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3721-4116-A9D0-DFE3887D7FFB}"/>
                </c:ext>
              </c:extLst>
            </c:dLbl>
            <c:dLbl>
              <c:idx val="12"/>
              <c:tx>
                <c:strRef>
                  <c:f>Calculation!$Q$97</c:f>
                  <c:strCache>
                    <c:ptCount val="1"/>
                    <c:pt idx="0">
                      <c:v>BR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{00BE5672-1301-49AD-9FB7-6751ACB9D8A2}</c15:txfldGUID>
                      <c15:f>Calculation!$Q$97</c15:f>
                      <c15:dlblFieldTableCache>
                        <c:ptCount val="1"/>
                        <c:pt idx="0">
                          <c:v>BR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1-3721-4116-A9D0-DFE3887D7F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Calculation!$R$85:$R$153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</c:v>
                </c:pt>
                <c:pt idx="14">
                  <c:v>1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2">
                  <c:v>4</c:v>
                </c:pt>
                <c:pt idx="23">
                  <c:v>4</c:v>
                </c:pt>
                <c:pt idx="25">
                  <c:v>5</c:v>
                </c:pt>
                <c:pt idx="26">
                  <c:v>5</c:v>
                </c:pt>
                <c:pt idx="28">
                  <c:v>6</c:v>
                </c:pt>
                <c:pt idx="29">
                  <c:v>6</c:v>
                </c:pt>
                <c:pt idx="31">
                  <c:v>7</c:v>
                </c:pt>
                <c:pt idx="32">
                  <c:v>7</c:v>
                </c:pt>
                <c:pt idx="34">
                  <c:v>7.9</c:v>
                </c:pt>
                <c:pt idx="35">
                  <c:v>7.9</c:v>
                </c:pt>
                <c:pt idx="37">
                  <c:v>8.9</c:v>
                </c:pt>
                <c:pt idx="38">
                  <c:v>8.9</c:v>
                </c:pt>
                <c:pt idx="40">
                  <c:v>9.9</c:v>
                </c:pt>
                <c:pt idx="41">
                  <c:v>9.9</c:v>
                </c:pt>
                <c:pt idx="43">
                  <c:v>10.9</c:v>
                </c:pt>
                <c:pt idx="44">
                  <c:v>10.9</c:v>
                </c:pt>
                <c:pt idx="46">
                  <c:v>11.9</c:v>
                </c:pt>
                <c:pt idx="47">
                  <c:v>11.9</c:v>
                </c:pt>
                <c:pt idx="49">
                  <c:v>12.9</c:v>
                </c:pt>
                <c:pt idx="50">
                  <c:v>12.9</c:v>
                </c:pt>
                <c:pt idx="52">
                  <c:v>8.1</c:v>
                </c:pt>
                <c:pt idx="53">
                  <c:v>8.1</c:v>
                </c:pt>
                <c:pt idx="55">
                  <c:v>9.1</c:v>
                </c:pt>
                <c:pt idx="56">
                  <c:v>9.1</c:v>
                </c:pt>
                <c:pt idx="58">
                  <c:v>10.1</c:v>
                </c:pt>
                <c:pt idx="59">
                  <c:v>10.1</c:v>
                </c:pt>
                <c:pt idx="61">
                  <c:v>11.1</c:v>
                </c:pt>
                <c:pt idx="62">
                  <c:v>11.1</c:v>
                </c:pt>
                <c:pt idx="64">
                  <c:v>12.1</c:v>
                </c:pt>
                <c:pt idx="65">
                  <c:v>12.1</c:v>
                </c:pt>
                <c:pt idx="67">
                  <c:v>13.1</c:v>
                </c:pt>
                <c:pt idx="68">
                  <c:v>13.1</c:v>
                </c:pt>
              </c:numCache>
            </c:numRef>
          </c:xVal>
          <c:yVal>
            <c:numRef>
              <c:f>Calculation!$X$85:$X$153</c:f>
              <c:numCache>
                <c:formatCode>General</c:formatCode>
                <c:ptCount val="69"/>
                <c:pt idx="0">
                  <c:v>40.5</c:v>
                </c:pt>
                <c:pt idx="1">
                  <c:v>40.5</c:v>
                </c:pt>
                <c:pt idx="2">
                  <c:v>40.5</c:v>
                </c:pt>
                <c:pt idx="3">
                  <c:v>40.5</c:v>
                </c:pt>
                <c:pt idx="4">
                  <c:v>40.5</c:v>
                </c:pt>
                <c:pt idx="5">
                  <c:v>40.5</c:v>
                </c:pt>
                <c:pt idx="6">
                  <c:v>40.5</c:v>
                </c:pt>
                <c:pt idx="7">
                  <c:v>40.5</c:v>
                </c:pt>
                <c:pt idx="8">
                  <c:v>40.5</c:v>
                </c:pt>
                <c:pt idx="9">
                  <c:v>40.5</c:v>
                </c:pt>
                <c:pt idx="10">
                  <c:v>40.5</c:v>
                </c:pt>
                <c:pt idx="11">
                  <c:v>40.5</c:v>
                </c:pt>
                <c:pt idx="12">
                  <c:v>40.5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721-4116-A9D0-DFE3887D7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80096"/>
        <c:axId val="198581632"/>
      </c:scatterChart>
      <c:valAx>
        <c:axId val="198580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581632"/>
        <c:crosses val="autoZero"/>
        <c:crossBetween val="midCat"/>
      </c:valAx>
      <c:valAx>
        <c:axId val="198581632"/>
        <c:scaling>
          <c:orientation val="minMax"/>
          <c:max val="160"/>
          <c:min val="40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defRPr>
            </a:pPr>
            <a:endParaRPr lang="en-US"/>
          </a:p>
        </c:txPr>
        <c:crossAx val="198580096"/>
        <c:crosses val="autoZero"/>
        <c:crossBetween val="midCat"/>
        <c:majorUnit val="15"/>
      </c:valAx>
      <c:spPr>
        <a:noFill/>
      </c:spPr>
    </c:plotArea>
    <c:legend>
      <c:legendPos val="t"/>
      <c:legendEntry>
        <c:idx val="5"/>
        <c:delete val="1"/>
      </c:legendEntry>
      <c:overlay val="0"/>
      <c:spPr>
        <a:effectLst/>
      </c:spPr>
      <c:txPr>
        <a:bodyPr/>
        <a:lstStyle/>
        <a:p>
          <a:pPr>
            <a:defRPr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fmlaLink="Calculation!J2" lockText="1" noThreeD="1"/>
</file>

<file path=xl/ctrlProps/ctrlProp2.xml><?xml version="1.0" encoding="utf-8"?>
<formControlPr xmlns="http://schemas.microsoft.com/office/spreadsheetml/2009/9/main" objectType="CheckBox" fmlaLink="Calculation!J3" lockText="1" noThreeD="1"/>
</file>

<file path=xl/ctrlProps/ctrlProp3.xml><?xml version="1.0" encoding="utf-8"?>
<formControlPr xmlns="http://schemas.microsoft.com/office/spreadsheetml/2009/9/main" objectType="CheckBox" fmlaLink="Calculation!J4" lockText="1" noThreeD="1"/>
</file>

<file path=xl/ctrlProps/ctrlProp4.xml><?xml version="1.0" encoding="utf-8"?>
<formControlPr xmlns="http://schemas.microsoft.com/office/spreadsheetml/2009/9/main" objectType="CheckBox" fmlaLink="Calculation!J5" lockText="1" noThreeD="1"/>
</file>

<file path=xl/ctrlProps/ctrlProp5.xml><?xml version="1.0" encoding="utf-8"?>
<formControlPr xmlns="http://schemas.microsoft.com/office/spreadsheetml/2009/9/main" objectType="CheckBox" checked="Checked" fmlaLink="Calculation!J6" lockText="1" noThreeD="1"/>
</file>

<file path=xl/ctrlProps/ctrlProp6.xml><?xml version="1.0" encoding="utf-8"?>
<formControlPr xmlns="http://schemas.microsoft.com/office/spreadsheetml/2009/9/main" objectType="CheckBox" checked="Checked" fmlaLink="Calculation!J7" lockText="1" noThreeD="1"/>
</file>

<file path=xl/ctrlProps/ctrlProp7.xml><?xml version="1.0" encoding="utf-8"?>
<formControlPr xmlns="http://schemas.microsoft.com/office/spreadsheetml/2009/9/main" objectType="CheckBox" checked="Checked" fmlaLink="Calculation!J8" lockText="1" noThreeD="1"/>
</file>

<file path=xl/ctrlProps/ctrlProp8.xml><?xml version="1.0" encoding="utf-8"?>
<formControlPr xmlns="http://schemas.microsoft.com/office/spreadsheetml/2009/9/main" objectType="List" dx="16" fmlaLink="Model!W1" fmlaRange="Display!$B$16:$B$21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285750</xdr:colOff>
          <xdr:row>1</xdr:row>
          <xdr:rowOff>19050</xdr:rowOff>
        </xdr:from>
        <xdr:to>
          <xdr:col>0</xdr:col>
          <xdr:colOff>533400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285750</xdr:colOff>
          <xdr:row>2</xdr:row>
          <xdr:rowOff>19050</xdr:rowOff>
        </xdr:from>
        <xdr:to>
          <xdr:col>0</xdr:col>
          <xdr:colOff>533400</xdr:colOff>
          <xdr:row>3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285750</xdr:colOff>
          <xdr:row>3</xdr:row>
          <xdr:rowOff>19050</xdr:rowOff>
        </xdr:from>
        <xdr:to>
          <xdr:col>0</xdr:col>
          <xdr:colOff>533400</xdr:colOff>
          <xdr:row>4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285750</xdr:colOff>
          <xdr:row>4</xdr:row>
          <xdr:rowOff>19050</xdr:rowOff>
        </xdr:from>
        <xdr:to>
          <xdr:col>0</xdr:col>
          <xdr:colOff>533400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285750</xdr:colOff>
          <xdr:row>5</xdr:row>
          <xdr:rowOff>19050</xdr:rowOff>
        </xdr:from>
        <xdr:to>
          <xdr:col>0</xdr:col>
          <xdr:colOff>533400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285750</xdr:colOff>
          <xdr:row>6</xdr:row>
          <xdr:rowOff>19050</xdr:rowOff>
        </xdr:from>
        <xdr:to>
          <xdr:col>0</xdr:col>
          <xdr:colOff>533400</xdr:colOff>
          <xdr:row>7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285750</xdr:colOff>
          <xdr:row>7</xdr:row>
          <xdr:rowOff>19050</xdr:rowOff>
        </xdr:from>
        <xdr:to>
          <xdr:col>0</xdr:col>
          <xdr:colOff>533400</xdr:colOff>
          <xdr:row>8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171450</xdr:colOff>
      <xdr:row>21</xdr:row>
      <xdr:rowOff>152400</xdr:rowOff>
    </xdr:from>
    <xdr:to>
      <xdr:col>7</xdr:col>
      <xdr:colOff>171450</xdr:colOff>
      <xdr:row>52</xdr:row>
      <xdr:rowOff>142876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21</xdr:row>
      <xdr:rowOff>152400</xdr:rowOff>
    </xdr:from>
    <xdr:to>
      <xdr:col>16</xdr:col>
      <xdr:colOff>314325</xdr:colOff>
      <xdr:row>47</xdr:row>
      <xdr:rowOff>166688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24</xdr:row>
          <xdr:rowOff>0</xdr:rowOff>
        </xdr:from>
        <xdr:to>
          <xdr:col>8</xdr:col>
          <xdr:colOff>371475</xdr:colOff>
          <xdr:row>28</xdr:row>
          <xdr:rowOff>9525</xdr:rowOff>
        </xdr:to>
        <xdr:sp macro="" textlink="">
          <xdr:nvSpPr>
            <xdr:cNvPr id="1038" name="List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228599</xdr:colOff>
      <xdr:row>53</xdr:row>
      <xdr:rowOff>123825</xdr:rowOff>
    </xdr:from>
    <xdr:to>
      <xdr:col>15</xdr:col>
      <xdr:colOff>533399</xdr:colOff>
      <xdr:row>80</xdr:row>
      <xdr:rowOff>171450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2"/>
  <sheetViews>
    <sheetView tabSelected="1" topLeftCell="A16" zoomScaleNormal="100" workbookViewId="0">
      <selection activeCell="R36" sqref="R36"/>
    </sheetView>
  </sheetViews>
  <sheetFormatPr defaultColWidth="9.140625" defaultRowHeight="15" x14ac:dyDescent="0.25"/>
  <cols>
    <col min="1" max="1" width="9.28515625" style="3" customWidth="1"/>
    <col min="2" max="2" width="22" style="3" customWidth="1"/>
    <col min="3" max="6" width="6.140625" style="4" customWidth="1"/>
    <col min="7" max="7" width="10.140625" style="4" bestFit="1" customWidth="1"/>
    <col min="8" max="10" width="9.5703125" style="4" customWidth="1"/>
    <col min="11" max="15" width="9.42578125" style="4" customWidth="1"/>
    <col min="16" max="31" width="9.140625" style="4"/>
    <col min="32" max="45" width="9.140625" style="3"/>
    <col min="46" max="46" width="11" style="3" bestFit="1" customWidth="1"/>
    <col min="47" max="51" width="9.140625" style="3"/>
    <col min="52" max="52" width="12" style="3" bestFit="1" customWidth="1"/>
    <col min="53" max="16384" width="9.140625" style="3"/>
  </cols>
  <sheetData>
    <row r="1" spans="1:21" x14ac:dyDescent="0.25">
      <c r="A1" s="5" t="s">
        <v>51</v>
      </c>
      <c r="B1" s="13" t="s">
        <v>18</v>
      </c>
      <c r="C1" s="5" t="s">
        <v>7</v>
      </c>
      <c r="D1" s="5" t="s">
        <v>8</v>
      </c>
      <c r="E1" s="5" t="s">
        <v>9</v>
      </c>
      <c r="F1" s="5" t="s">
        <v>21</v>
      </c>
      <c r="G1" s="5" t="s">
        <v>69</v>
      </c>
      <c r="H1" s="5" t="s">
        <v>39</v>
      </c>
      <c r="I1" s="5" t="s">
        <v>40</v>
      </c>
      <c r="J1" s="5" t="s">
        <v>41</v>
      </c>
    </row>
    <row r="2" spans="1:21" x14ac:dyDescent="0.25">
      <c r="B2" s="4" t="s">
        <v>11</v>
      </c>
      <c r="C2" s="31">
        <v>108</v>
      </c>
      <c r="D2" s="31">
        <v>100</v>
      </c>
      <c r="E2" s="31">
        <v>15</v>
      </c>
      <c r="F2" s="33">
        <f>IF(C2="","",(C2-D2)/E2)</f>
        <v>0.53333333333333333</v>
      </c>
      <c r="G2" s="34">
        <f>Calculation!P2</f>
        <v>70</v>
      </c>
      <c r="H2" s="35" t="str">
        <f>IF(OR(Calculation!B2,C2=""),"",Calculation!AM53)</f>
        <v/>
      </c>
      <c r="I2" s="35" t="str">
        <f>IF(OR(Calculation!B2,C2=""),"",C2-H2)</f>
        <v/>
      </c>
      <c r="J2" s="34" t="str">
        <f t="array" ref="J2:J8">TRANSPOSE(Calculation!AE66:AK66)</f>
        <v/>
      </c>
      <c r="K2" s="46" t="str">
        <f>IF(H2="","","About "&amp;J2*100&amp;"% of people with this profile of strengths score "&amp;C2&amp;" or lower on "&amp;B2&amp;".")</f>
        <v/>
      </c>
    </row>
    <row r="3" spans="1:21" x14ac:dyDescent="0.25">
      <c r="B3" s="4" t="s">
        <v>15</v>
      </c>
      <c r="C3" s="31">
        <v>102</v>
      </c>
      <c r="D3" s="31">
        <v>100</v>
      </c>
      <c r="E3" s="31">
        <v>15</v>
      </c>
      <c r="F3" s="33">
        <f t="shared" ref="F3:F12" si="0">IF(C3="","",(C3-D3)/E3)</f>
        <v>0.13333333333333333</v>
      </c>
      <c r="G3" s="34">
        <f>Calculation!P3</f>
        <v>55.000000000000007</v>
      </c>
      <c r="H3" s="35" t="str">
        <f>IF(OR(Calculation!B3,C3=""),"",Calculation!AM54)</f>
        <v/>
      </c>
      <c r="I3" s="35" t="str">
        <f>IF(OR(Calculation!B3,C3=""),"",C3-H3)</f>
        <v/>
      </c>
      <c r="J3" s="34" t="str">
        <v/>
      </c>
      <c r="K3" s="46" t="str">
        <f t="shared" ref="K3:K8" si="1">IF(H3="","","About "&amp;J3*100&amp;"% of people with this profile of strengths score "&amp;C3&amp;" or lower on "&amp;B3&amp;".")</f>
        <v/>
      </c>
    </row>
    <row r="4" spans="1:21" x14ac:dyDescent="0.25">
      <c r="B4" s="4" t="s">
        <v>12</v>
      </c>
      <c r="C4" s="31">
        <v>100</v>
      </c>
      <c r="D4" s="31">
        <v>100</v>
      </c>
      <c r="E4" s="31">
        <v>15</v>
      </c>
      <c r="F4" s="33">
        <f t="shared" si="0"/>
        <v>0</v>
      </c>
      <c r="G4" s="34">
        <f>Calculation!P4</f>
        <v>50</v>
      </c>
      <c r="H4" s="35" t="str">
        <f>IF(OR(Calculation!B4,C4=""),"",Calculation!AM55)</f>
        <v/>
      </c>
      <c r="I4" s="35" t="str">
        <f>IF(OR(Calculation!B4,C4=""),"",C4-H4)</f>
        <v/>
      </c>
      <c r="J4" s="34" t="str">
        <v/>
      </c>
      <c r="K4" s="46" t="str">
        <f t="shared" si="1"/>
        <v/>
      </c>
    </row>
    <row r="5" spans="1:21" x14ac:dyDescent="0.25">
      <c r="B5" s="4" t="s">
        <v>13</v>
      </c>
      <c r="C5" s="31">
        <v>110</v>
      </c>
      <c r="D5" s="31">
        <v>100</v>
      </c>
      <c r="E5" s="31">
        <v>15</v>
      </c>
      <c r="F5" s="33">
        <f t="shared" si="0"/>
        <v>0.66666666666666663</v>
      </c>
      <c r="G5" s="34">
        <f>Calculation!P5</f>
        <v>75</v>
      </c>
      <c r="H5" s="35" t="str">
        <f>IF(OR(Calculation!B5,C5=""),"",Calculation!AM56)</f>
        <v/>
      </c>
      <c r="I5" s="35" t="str">
        <f>IF(OR(Calculation!B5,C5=""),"",C5-H5)</f>
        <v/>
      </c>
      <c r="J5" s="34" t="str">
        <v/>
      </c>
      <c r="K5" s="46" t="str">
        <f t="shared" si="1"/>
        <v/>
      </c>
    </row>
    <row r="6" spans="1:21" x14ac:dyDescent="0.25">
      <c r="B6" s="4" t="s">
        <v>14</v>
      </c>
      <c r="C6" s="31">
        <v>72</v>
      </c>
      <c r="D6" s="31">
        <v>100</v>
      </c>
      <c r="E6" s="31">
        <v>15</v>
      </c>
      <c r="F6" s="33">
        <f t="shared" si="0"/>
        <v>-1.8666666666666667</v>
      </c>
      <c r="G6" s="34">
        <f>Calculation!P6</f>
        <v>3</v>
      </c>
      <c r="H6" s="35">
        <f>IF(OR(Calculation!B6,C6=""),"",Calculation!AM57)</f>
        <v>104.07256566507819</v>
      </c>
      <c r="I6" s="35">
        <f>IF(OR(Calculation!B6,C6=""),"",C6-H6)</f>
        <v>-32.072565665078187</v>
      </c>
      <c r="J6" s="34">
        <v>6.0000000000000001E-3</v>
      </c>
      <c r="K6" s="46" t="str">
        <f t="shared" si="1"/>
        <v>About 0.6% of people with this profile of strengths score 72 or lower on Ga.</v>
      </c>
    </row>
    <row r="7" spans="1:21" x14ac:dyDescent="0.25">
      <c r="B7" s="4" t="s">
        <v>16</v>
      </c>
      <c r="C7" s="31">
        <v>73</v>
      </c>
      <c r="D7" s="31">
        <v>100</v>
      </c>
      <c r="E7" s="31">
        <v>15</v>
      </c>
      <c r="F7" s="33">
        <f t="shared" si="0"/>
        <v>-1.8</v>
      </c>
      <c r="G7" s="34">
        <f>Calculation!P7</f>
        <v>4</v>
      </c>
      <c r="H7" s="35">
        <f>IF(OR(Calculation!B7,C7=""),"",Calculation!AM58)</f>
        <v>101.175769187906</v>
      </c>
      <c r="I7" s="35">
        <f>IF(OR(Calculation!B7,C7=""),"",C7-H7)</f>
        <v>-28.175769187905999</v>
      </c>
      <c r="J7" s="34">
        <v>0.02</v>
      </c>
      <c r="K7" s="46" t="str">
        <f t="shared" si="1"/>
        <v>About 2% of people with this profile of strengths score 73 or lower on Gs.</v>
      </c>
    </row>
    <row r="8" spans="1:21" x14ac:dyDescent="0.25">
      <c r="B8" s="4" t="s">
        <v>90</v>
      </c>
      <c r="C8" s="31">
        <v>78</v>
      </c>
      <c r="D8" s="31">
        <v>100</v>
      </c>
      <c r="E8" s="31">
        <v>15</v>
      </c>
      <c r="F8" s="33">
        <f t="shared" si="0"/>
        <v>-1.4666666666666666</v>
      </c>
      <c r="G8" s="34">
        <f>Calculation!P8</f>
        <v>7.0000000000000009</v>
      </c>
      <c r="H8" s="35">
        <f>IF(OR(Calculation!B8,C8=""),"",Calculation!AM59)</f>
        <v>102.61549712172021</v>
      </c>
      <c r="I8" s="35">
        <f>IF(OR(Calculation!B8,C8=""),"",C8-H8)</f>
        <v>-24.61549712172021</v>
      </c>
      <c r="J8" s="34">
        <v>0.02</v>
      </c>
      <c r="K8" s="46" t="str">
        <f t="shared" si="1"/>
        <v>About 2% of people with this profile of strengths score 78 or lower on Gwm.</v>
      </c>
    </row>
    <row r="9" spans="1:21" x14ac:dyDescent="0.25">
      <c r="B9" s="4" t="s">
        <v>61</v>
      </c>
      <c r="C9" s="36">
        <f>Calculation!A69*15+100</f>
        <v>88.233784022963391</v>
      </c>
      <c r="D9" s="37">
        <v>100</v>
      </c>
      <c r="E9" s="37">
        <v>15</v>
      </c>
      <c r="F9" s="33">
        <f t="shared" si="0"/>
        <v>-0.78441439846910721</v>
      </c>
      <c r="G9" s="34">
        <f>Calculation!P9</f>
        <v>22</v>
      </c>
      <c r="H9" s="14"/>
      <c r="I9" s="15"/>
    </row>
    <row r="10" spans="1:21" x14ac:dyDescent="0.25">
      <c r="B10" s="4" t="s">
        <v>53</v>
      </c>
      <c r="C10" s="36">
        <f>IF(Calculation!A70="","",Calculation!A70*15+100)</f>
        <v>106.60242221278297</v>
      </c>
      <c r="D10" s="37">
        <v>100</v>
      </c>
      <c r="E10" s="37">
        <v>15</v>
      </c>
      <c r="F10" s="33">
        <f t="shared" si="0"/>
        <v>0.44016148085219792</v>
      </c>
      <c r="G10" s="34">
        <f>Calculation!P10</f>
        <v>67</v>
      </c>
      <c r="H10" s="14"/>
      <c r="I10" s="15"/>
    </row>
    <row r="11" spans="1:21" x14ac:dyDescent="0.25">
      <c r="B11" s="4" t="s">
        <v>54</v>
      </c>
      <c r="C11" s="36">
        <f>IF(ISERR(Calculation!A71),"",Calculation!A71*15+100)</f>
        <v>66.010294529926824</v>
      </c>
      <c r="D11" s="34">
        <v>100</v>
      </c>
      <c r="E11" s="34">
        <v>15</v>
      </c>
      <c r="F11" s="33">
        <f t="shared" si="0"/>
        <v>-2.2659803646715448</v>
      </c>
      <c r="G11" s="34">
        <f>Calculation!P11</f>
        <v>1</v>
      </c>
    </row>
    <row r="12" spans="1:21" x14ac:dyDescent="0.25">
      <c r="B12" s="4" t="s">
        <v>70</v>
      </c>
      <c r="C12" s="38">
        <f>IF(OR(C10="",C11=""),"",C11-C10)</f>
        <v>-40.592127682856145</v>
      </c>
      <c r="D12" s="34">
        <f>IF(C12="","",0)</f>
        <v>0</v>
      </c>
      <c r="E12" s="33">
        <f>IF(ISERR(Calculation!A72),"",15*Calculation!A72)</f>
        <v>12.233707682198956</v>
      </c>
      <c r="F12" s="33">
        <f t="shared" si="0"/>
        <v>-3.3180560413357765</v>
      </c>
      <c r="G12" s="34">
        <f>Calculation!P12</f>
        <v>0.05</v>
      </c>
    </row>
    <row r="13" spans="1:21" x14ac:dyDescent="0.25">
      <c r="B13" s="4"/>
      <c r="C13" s="27"/>
    </row>
    <row r="14" spans="1:21" x14ac:dyDescent="0.25">
      <c r="B14" s="4"/>
      <c r="C14" s="5"/>
      <c r="D14" s="5"/>
      <c r="E14" s="5"/>
      <c r="H14" s="51" t="s">
        <v>26</v>
      </c>
      <c r="I14" s="52"/>
      <c r="J14" s="51" t="s">
        <v>27</v>
      </c>
      <c r="K14" s="53"/>
      <c r="L14" s="9" t="s">
        <v>44</v>
      </c>
      <c r="M14" s="51" t="s">
        <v>28</v>
      </c>
      <c r="N14" s="53"/>
      <c r="O14" s="9" t="s">
        <v>46</v>
      </c>
      <c r="P14" s="6"/>
      <c r="Q14" s="6"/>
      <c r="R14" s="6"/>
      <c r="S14" s="6"/>
      <c r="T14" s="6"/>
      <c r="U14" s="6"/>
    </row>
    <row r="15" spans="1:21" x14ac:dyDescent="0.25">
      <c r="B15" s="5" t="s">
        <v>0</v>
      </c>
      <c r="C15" s="5" t="s">
        <v>7</v>
      </c>
      <c r="D15" s="5" t="s">
        <v>8</v>
      </c>
      <c r="E15" s="5" t="s">
        <v>9</v>
      </c>
      <c r="F15" s="5" t="s">
        <v>21</v>
      </c>
      <c r="G15" s="5" t="s">
        <v>69</v>
      </c>
      <c r="H15" s="48" t="s">
        <v>20</v>
      </c>
      <c r="I15" s="50" t="s">
        <v>19</v>
      </c>
      <c r="J15" s="11" t="s">
        <v>20</v>
      </c>
      <c r="K15" s="10" t="s">
        <v>19</v>
      </c>
      <c r="L15" s="7" t="s">
        <v>43</v>
      </c>
      <c r="M15" s="12" t="s">
        <v>20</v>
      </c>
      <c r="N15" s="10" t="s">
        <v>19</v>
      </c>
      <c r="O15" s="7" t="s">
        <v>47</v>
      </c>
      <c r="P15" s="6"/>
      <c r="S15" s="6"/>
      <c r="T15" s="6"/>
      <c r="U15" s="6"/>
    </row>
    <row r="16" spans="1:21" x14ac:dyDescent="0.25">
      <c r="B16" s="30" t="s">
        <v>1</v>
      </c>
      <c r="C16" s="32">
        <v>75</v>
      </c>
      <c r="D16" s="32">
        <v>100</v>
      </c>
      <c r="E16" s="32">
        <v>15</v>
      </c>
      <c r="F16" s="33">
        <f>IF(C16="","",(C16-D16)/E16)</f>
        <v>-1.6666666666666667</v>
      </c>
      <c r="G16" s="34">
        <f>Calculation!P13</f>
        <v>5</v>
      </c>
      <c r="H16" s="40">
        <f>IF(C16="","",SUMPRODUCT($F$2:$F$8,Calculation!Y53:Y59)*E16+D16)</f>
        <v>103.10124259910783</v>
      </c>
      <c r="I16" s="49">
        <f>IF(C16="","",SUMPRODUCT($F$2:$F$8,Calculation!Y39:Y45)*E16+D16)</f>
        <v>91.352130827994429</v>
      </c>
      <c r="J16" s="40">
        <f t="shared" ref="J16:J21" si="2">IF(C16="","",C16-H16)</f>
        <v>-28.101242599107835</v>
      </c>
      <c r="K16" s="39">
        <f t="shared" ref="K16:K21" si="3">IF(C16="","",C16-I16)</f>
        <v>-16.352130827994429</v>
      </c>
      <c r="L16" s="41">
        <f t="array" ref="L16:L21">TRANSPOSE(Calculation!Y69:AD69)</f>
        <v>0.41809936801465208</v>
      </c>
      <c r="M16" s="43">
        <f t="array" ref="M16:M21">TRANSPOSE(Calculation!Y66:AD66)</f>
        <v>8.0000000000000002E-3</v>
      </c>
      <c r="N16" s="42">
        <f t="array" ref="N16:N21">TRANSPOSE(Calculation!Y50:AD50)</f>
        <v>7.0000000000000007E-2</v>
      </c>
      <c r="O16" s="44">
        <f t="array" ref="O16:O21">TRANSPOSE(Calculation!Y67:AD67)</f>
        <v>8.9564885150846454</v>
      </c>
      <c r="P16" s="47" t="str">
        <f t="shared" ref="P16:P21" si="4">IF(C16="","","About "&amp;M16*100&amp;"% of people with this profile of strengths and "&amp;N16*100&amp;"% of people with this full profile score "&amp;C16&amp;" or lower on "&amp;B16&amp;". The identified weaknesses "&amp;IF(O16&lt;1,"decrease","increase")&amp;" the risk of scoring "&amp;C16&amp;" or lower by a factor of "&amp;ROUND(O16,2)&amp;".")</f>
        <v>About 0.8% of people with this profile of strengths and 7% of people with this full profile score 75 or lower on Basic Reading Skills. The identified weaknesses increase the risk of scoring 75 or lower by a factor of 8.96.</v>
      </c>
      <c r="S16" s="8"/>
      <c r="T16" s="8"/>
      <c r="U16" s="8"/>
    </row>
    <row r="17" spans="2:21" x14ac:dyDescent="0.25">
      <c r="B17" s="30" t="s">
        <v>2</v>
      </c>
      <c r="C17" s="32">
        <v>85</v>
      </c>
      <c r="D17" s="32">
        <v>100</v>
      </c>
      <c r="E17" s="32">
        <v>15</v>
      </c>
      <c r="F17" s="33">
        <f t="shared" ref="F17:F21" si="5">IF(C17="","",(C17-D17)/E17)</f>
        <v>-1</v>
      </c>
      <c r="G17" s="34">
        <f>Calculation!P14</f>
        <v>16</v>
      </c>
      <c r="H17" s="40">
        <f>IF(C17="","",SUMPRODUCT($F$2:$F$8,Calculation!Z53:Z59)*E17+D17)</f>
        <v>103.79133045760302</v>
      </c>
      <c r="I17" s="39">
        <f>IF(C17="","",SUMPRODUCT($F$2:$F$8,Calculation!Z39:Z45)*E17+D17)</f>
        <v>94.53522582039642</v>
      </c>
      <c r="J17" s="40">
        <f t="shared" si="2"/>
        <v>-18.791330457603024</v>
      </c>
      <c r="K17" s="39">
        <f t="shared" si="3"/>
        <v>-9.5352258203964197</v>
      </c>
      <c r="L17" s="45">
        <v>0.49257313941076264</v>
      </c>
      <c r="M17" s="43">
        <v>0.04</v>
      </c>
      <c r="N17" s="42">
        <v>0.18</v>
      </c>
      <c r="O17" s="33">
        <v>4.4583067185673846</v>
      </c>
      <c r="P17" s="47" t="str">
        <f t="shared" si="4"/>
        <v>About 4% of people with this profile of strengths and 18% of people with this full profile score 85 or lower on Reading Comprehension. The identified weaknesses increase the risk of scoring 85 or lower by a factor of 4.46.</v>
      </c>
      <c r="S17" s="8"/>
      <c r="T17" s="8"/>
      <c r="U17" s="8"/>
    </row>
    <row r="18" spans="2:21" x14ac:dyDescent="0.25">
      <c r="B18" s="30" t="s">
        <v>5</v>
      </c>
      <c r="C18" s="32">
        <v>81</v>
      </c>
      <c r="D18" s="32">
        <v>100</v>
      </c>
      <c r="E18" s="32">
        <v>15</v>
      </c>
      <c r="F18" s="33">
        <f t="shared" si="5"/>
        <v>-1.2666666666666666</v>
      </c>
      <c r="G18" s="34">
        <f>Calculation!P15</f>
        <v>10</v>
      </c>
      <c r="H18" s="40">
        <f>IF(C18="","",SUMPRODUCT($F$2:$F$8,Calculation!AA53:AA59)*E18+D18)</f>
        <v>102.28890129186439</v>
      </c>
      <c r="I18" s="39">
        <f>IF(C18="","",SUMPRODUCT($F$2:$F$8,Calculation!AA39:AA45)*E18+D18)</f>
        <v>89.424451173226998</v>
      </c>
      <c r="J18" s="40">
        <f t="shared" si="2"/>
        <v>-21.288901291864391</v>
      </c>
      <c r="K18" s="39">
        <f t="shared" si="3"/>
        <v>-8.4244511732269984</v>
      </c>
      <c r="L18" s="45">
        <v>0.60427966395586497</v>
      </c>
      <c r="M18" s="43">
        <v>0.04</v>
      </c>
      <c r="N18" s="42">
        <v>0.23</v>
      </c>
      <c r="O18" s="33">
        <v>5.9188626329433234</v>
      </c>
      <c r="P18" s="47" t="str">
        <f t="shared" si="4"/>
        <v>About 4% of people with this profile of strengths and 23% of people with this full profile score 81 or lower on Basic Writing Skills. The identified weaknesses increase the risk of scoring 81 or lower by a factor of 5.92.</v>
      </c>
      <c r="S18" s="8"/>
      <c r="T18" s="8"/>
      <c r="U18" s="8"/>
    </row>
    <row r="19" spans="2:21" x14ac:dyDescent="0.25">
      <c r="B19" s="30" t="s">
        <v>6</v>
      </c>
      <c r="C19" s="32">
        <v>80</v>
      </c>
      <c r="D19" s="32">
        <v>100</v>
      </c>
      <c r="E19" s="32">
        <v>15</v>
      </c>
      <c r="F19" s="33">
        <f t="shared" si="5"/>
        <v>-1.3333333333333333</v>
      </c>
      <c r="G19" s="34">
        <f>Calculation!P16</f>
        <v>9</v>
      </c>
      <c r="H19" s="40">
        <f>IF(C19="","",SUMPRODUCT($F$2:$F$8,Calculation!AB53:AB59)*E19+D19)</f>
        <v>102.18495223967994</v>
      </c>
      <c r="I19" s="39">
        <f>IF(C19="","",SUMPRODUCT($F$2:$F$8,Calculation!AB39:AB45)*E19+D19)</f>
        <v>88.860668340621686</v>
      </c>
      <c r="J19" s="40">
        <f t="shared" si="2"/>
        <v>-22.184952239679944</v>
      </c>
      <c r="K19" s="39">
        <f t="shared" si="3"/>
        <v>-8.860668340621686</v>
      </c>
      <c r="L19" s="45">
        <v>0.60060007139553273</v>
      </c>
      <c r="M19" s="43">
        <v>0.04</v>
      </c>
      <c r="N19" s="42">
        <v>0.23</v>
      </c>
      <c r="O19" s="33">
        <v>5.7703078650579602</v>
      </c>
      <c r="P19" s="47" t="str">
        <f t="shared" si="4"/>
        <v>About 4% of people with this profile of strengths and 23% of people with this full profile score 80 or lower on Written Expression. The identified weaknesses increase the risk of scoring 80 or lower by a factor of 5.77.</v>
      </c>
      <c r="S19" s="8"/>
      <c r="T19" s="8"/>
      <c r="U19" s="8"/>
    </row>
    <row r="20" spans="2:21" x14ac:dyDescent="0.25">
      <c r="B20" s="30" t="s">
        <v>3</v>
      </c>
      <c r="C20" s="32">
        <v>95</v>
      </c>
      <c r="D20" s="32">
        <v>100</v>
      </c>
      <c r="E20" s="32">
        <v>15</v>
      </c>
      <c r="F20" s="33">
        <f t="shared" si="5"/>
        <v>-0.33333333333333331</v>
      </c>
      <c r="G20" s="34">
        <f>Calculation!P17</f>
        <v>37</v>
      </c>
      <c r="H20" s="40">
        <f>IF(C20="","",SUMPRODUCT($F$2:$F$8,Calculation!AC53:AC59)*E20+D20)</f>
        <v>101.42309744092206</v>
      </c>
      <c r="I20" s="39">
        <f>IF(C20="","",SUMPRODUCT($F$2:$F$8,Calculation!AC39:AC45)*E20+D20)</f>
        <v>88.134893494369763</v>
      </c>
      <c r="J20" s="40">
        <f t="shared" si="2"/>
        <v>-6.4230974409220636</v>
      </c>
      <c r="K20" s="39">
        <f t="shared" si="3"/>
        <v>6.8651065056302372</v>
      </c>
      <c r="L20" s="45">
        <v>2.0688155627053231</v>
      </c>
      <c r="M20" s="43">
        <v>0.32</v>
      </c>
      <c r="N20" s="42">
        <v>0.71</v>
      </c>
      <c r="O20" s="33">
        <v>2.2416846869358458</v>
      </c>
      <c r="P20" s="47" t="str">
        <f t="shared" si="4"/>
        <v>About 32% of people with this profile of strengths and 71% of people with this full profile score 95 or lower on Math Calculation Skills. The identified weaknesses increase the risk of scoring 95 or lower by a factor of 2.24.</v>
      </c>
      <c r="S20" s="8"/>
      <c r="T20" s="8"/>
      <c r="U20" s="8"/>
    </row>
    <row r="21" spans="2:21" x14ac:dyDescent="0.25">
      <c r="B21" s="30" t="s">
        <v>4</v>
      </c>
      <c r="C21" s="32">
        <v>84</v>
      </c>
      <c r="D21" s="32">
        <v>100</v>
      </c>
      <c r="E21" s="32">
        <v>15</v>
      </c>
      <c r="F21" s="33">
        <f t="shared" si="5"/>
        <v>-1.0666666666666667</v>
      </c>
      <c r="G21" s="34">
        <f>Calculation!P18</f>
        <v>14.000000000000002</v>
      </c>
      <c r="H21" s="40">
        <f>IF(C21="","",SUMPRODUCT($F$2:$F$8,Calculation!AD53:AD59)*E21+D21)</f>
        <v>103.08416609434424</v>
      </c>
      <c r="I21" s="39">
        <f>IF(C21="","",SUMPRODUCT($F$2:$F$8,Calculation!AD39:AD45)*E21+D21)</f>
        <v>92.541843727993523</v>
      </c>
      <c r="J21" s="40">
        <f t="shared" si="2"/>
        <v>-19.084166094344241</v>
      </c>
      <c r="K21" s="39">
        <f t="shared" si="3"/>
        <v>-8.5418437279935233</v>
      </c>
      <c r="L21" s="45">
        <v>0.5524120003061086</v>
      </c>
      <c r="M21" s="43">
        <v>0.05</v>
      </c>
      <c r="N21" s="42">
        <v>0.22</v>
      </c>
      <c r="O21" s="33">
        <v>4.3997828370613536</v>
      </c>
      <c r="P21" s="47" t="str">
        <f t="shared" si="4"/>
        <v>About 5% of people with this profile of strengths and 22% of people with this full profile score 84 or lower on Math Reasoning. The identified weaknesses increase the risk of scoring 84 or lower by a factor of 4.4.</v>
      </c>
      <c r="S21" s="8"/>
      <c r="T21" s="8"/>
      <c r="U21" s="8"/>
    </row>
    <row r="22" spans="2:21" x14ac:dyDescent="0.25">
      <c r="B22" s="29"/>
    </row>
  </sheetData>
  <mergeCells count="3">
    <mergeCell ref="H14:I14"/>
    <mergeCell ref="J14:K14"/>
    <mergeCell ref="M14:N14"/>
  </mergeCells>
  <pageMargins left="0.7" right="0.7" top="0.75" bottom="0.75" header="0.3" footer="0.3"/>
  <pageSetup paperSize="3276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285750</xdr:colOff>
                    <xdr:row>1</xdr:row>
                    <xdr:rowOff>19050</xdr:rowOff>
                  </from>
                  <to>
                    <xdr:col>0</xdr:col>
                    <xdr:colOff>533400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0</xdr:col>
                    <xdr:colOff>285750</xdr:colOff>
                    <xdr:row>2</xdr:row>
                    <xdr:rowOff>19050</xdr:rowOff>
                  </from>
                  <to>
                    <xdr:col>0</xdr:col>
                    <xdr:colOff>533400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0</xdr:col>
                    <xdr:colOff>285750</xdr:colOff>
                    <xdr:row>3</xdr:row>
                    <xdr:rowOff>19050</xdr:rowOff>
                  </from>
                  <to>
                    <xdr:col>0</xdr:col>
                    <xdr:colOff>533400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0</xdr:col>
                    <xdr:colOff>285750</xdr:colOff>
                    <xdr:row>4</xdr:row>
                    <xdr:rowOff>19050</xdr:rowOff>
                  </from>
                  <to>
                    <xdr:col>0</xdr:col>
                    <xdr:colOff>533400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0</xdr:col>
                    <xdr:colOff>285750</xdr:colOff>
                    <xdr:row>5</xdr:row>
                    <xdr:rowOff>19050</xdr:rowOff>
                  </from>
                  <to>
                    <xdr:col>0</xdr:col>
                    <xdr:colOff>533400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0</xdr:col>
                    <xdr:colOff>285750</xdr:colOff>
                    <xdr:row>6</xdr:row>
                    <xdr:rowOff>19050</xdr:rowOff>
                  </from>
                  <to>
                    <xdr:col>0</xdr:col>
                    <xdr:colOff>533400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0</xdr:col>
                    <xdr:colOff>285750</xdr:colOff>
                    <xdr:row>7</xdr:row>
                    <xdr:rowOff>19050</xdr:rowOff>
                  </from>
                  <to>
                    <xdr:col>0</xdr:col>
                    <xdr:colOff>533400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List Box 14">
              <controlPr defaultSize="0" autoLine="0" autoPict="0">
                <anchor moveWithCells="1">
                  <from>
                    <xdr:col>6</xdr:col>
                    <xdr:colOff>323850</xdr:colOff>
                    <xdr:row>24</xdr:row>
                    <xdr:rowOff>0</xdr:rowOff>
                  </from>
                  <to>
                    <xdr:col>8</xdr:col>
                    <xdr:colOff>371475</xdr:colOff>
                    <xdr:row>28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72"/>
  <sheetViews>
    <sheetView workbookViewId="0">
      <selection activeCell="N359" sqref="N359"/>
    </sheetView>
  </sheetViews>
  <sheetFormatPr defaultRowHeight="15" x14ac:dyDescent="0.25"/>
  <sheetData>
    <row r="1" spans="1:38" x14ac:dyDescent="0.25">
      <c r="A1" t="s">
        <v>24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t="str">
        <f>INDEX(Display!B16:B21,Model!W1)</f>
        <v>Basic Reading Skills</v>
      </c>
      <c r="L1" t="str">
        <f>INDEX(Display!B16:B21,Model!W1)</f>
        <v>Basic Reading Skills</v>
      </c>
      <c r="M1" s="1" t="s">
        <v>89</v>
      </c>
      <c r="W1">
        <v>1</v>
      </c>
      <c r="X1" t="str">
        <f>INDEX(Display!B16:B21,$W$1)</f>
        <v>Basic Reading Skills</v>
      </c>
      <c r="Y1">
        <f>IF(INDEX(Display!C16:C21,$W$1)="",NA(),INDEX(Display!C16:C21,$W$1))</f>
        <v>75</v>
      </c>
      <c r="Z1">
        <f>INDEX(Display!D16:D21,$W$1)</f>
        <v>100</v>
      </c>
      <c r="AA1">
        <f>INDEX(Display!E16:E21,$W$1)</f>
        <v>15</v>
      </c>
      <c r="AB1">
        <f>IF(INDEX(Display!I16:I21,$W$1)="",NA(),INDEX(Display!I16:I21,$W$1))</f>
        <v>91.352130827994429</v>
      </c>
      <c r="AC1">
        <f>IF(INDEX(Display!H16:H21,$W$1)="",NA(),INDEX(Display!H16:H21,$W$1))</f>
        <v>103.10124259910783</v>
      </c>
      <c r="AD1">
        <f>INDEX(Calculation!Y47:AD47,1,W1)</f>
        <v>11.061632340233622</v>
      </c>
      <c r="AE1">
        <f>INDEX(Calculation!Y61:AD61,1,W1)</f>
        <v>11.616160817709908</v>
      </c>
      <c r="AF1">
        <f>(Y1-Z1)/AA1</f>
        <v>-1.6666666666666667</v>
      </c>
      <c r="AG1">
        <f>INDEX(Display!N16:N21,$W$1)</f>
        <v>7.0000000000000007E-2</v>
      </c>
      <c r="AH1">
        <f>INDEX(Display!M16:M21,$W$1)</f>
        <v>8.0000000000000002E-3</v>
      </c>
      <c r="AI1">
        <f>INDEX(Calculation!AA72:AA77,W1)</f>
        <v>0.05</v>
      </c>
      <c r="AJ1">
        <f>INDEX(Display!K16:K21,$W$1)</f>
        <v>-16.352130827994429</v>
      </c>
      <c r="AK1">
        <f>INDEX(Display!J16:J21,$W$1)</f>
        <v>-28.101242599107835</v>
      </c>
      <c r="AL1">
        <f>Y1-Z1</f>
        <v>-25</v>
      </c>
    </row>
    <row r="2" spans="1:38" x14ac:dyDescent="0.25">
      <c r="A2">
        <v>0</v>
      </c>
      <c r="B2">
        <f>A2*2*PI()</f>
        <v>0</v>
      </c>
      <c r="C2">
        <f>COS(B2)</f>
        <v>1</v>
      </c>
      <c r="D2">
        <f>SIN(B2)</f>
        <v>0</v>
      </c>
      <c r="E2">
        <f>D2-2.2</f>
        <v>-2.2000000000000002</v>
      </c>
      <c r="F2">
        <f t="shared" ref="F2:J2" si="0">E2-2.2</f>
        <v>-4.4000000000000004</v>
      </c>
      <c r="G2">
        <f t="shared" si="0"/>
        <v>-6.6000000000000005</v>
      </c>
      <c r="H2">
        <f t="shared" si="0"/>
        <v>-8.8000000000000007</v>
      </c>
      <c r="I2">
        <f t="shared" si="0"/>
        <v>-11</v>
      </c>
      <c r="J2">
        <f t="shared" si="0"/>
        <v>-13.2</v>
      </c>
    </row>
    <row r="3" spans="1:38" x14ac:dyDescent="0.25">
      <c r="A3">
        <v>0.01</v>
      </c>
      <c r="B3">
        <f t="shared" ref="B3:B66" si="1">A3*2*PI()</f>
        <v>6.2831853071795868E-2</v>
      </c>
      <c r="C3">
        <f t="shared" ref="C3:C66" si="2">COS(B3)</f>
        <v>0.99802672842827156</v>
      </c>
      <c r="D3">
        <f t="shared" ref="D3:D66" si="3">SIN(B3)</f>
        <v>6.2790519529313374E-2</v>
      </c>
      <c r="E3">
        <f t="shared" ref="E3:J3" si="4">D3-2.2</f>
        <v>-2.1372094804706867</v>
      </c>
      <c r="F3">
        <f t="shared" si="4"/>
        <v>-4.3372094804706869</v>
      </c>
      <c r="G3">
        <f t="shared" si="4"/>
        <v>-6.5372094804706871</v>
      </c>
      <c r="H3">
        <f t="shared" si="4"/>
        <v>-8.7372094804706872</v>
      </c>
      <c r="I3">
        <f t="shared" si="4"/>
        <v>-10.937209480470688</v>
      </c>
      <c r="J3">
        <f t="shared" si="4"/>
        <v>-13.137209480470688</v>
      </c>
    </row>
    <row r="4" spans="1:38" x14ac:dyDescent="0.25">
      <c r="A4">
        <v>0.02</v>
      </c>
      <c r="B4">
        <f t="shared" si="1"/>
        <v>0.12566370614359174</v>
      </c>
      <c r="C4">
        <f t="shared" si="2"/>
        <v>0.99211470131447788</v>
      </c>
      <c r="D4">
        <f t="shared" si="3"/>
        <v>0.12533323356430426</v>
      </c>
      <c r="E4">
        <f t="shared" ref="E4:J4" si="5">D4-2.2</f>
        <v>-2.0746667664356959</v>
      </c>
      <c r="F4">
        <f t="shared" si="5"/>
        <v>-4.2746667664356961</v>
      </c>
      <c r="G4">
        <f t="shared" si="5"/>
        <v>-6.4746667664356963</v>
      </c>
      <c r="H4">
        <f t="shared" si="5"/>
        <v>-8.6746667664356956</v>
      </c>
      <c r="I4">
        <f t="shared" si="5"/>
        <v>-10.874666766435695</v>
      </c>
      <c r="J4">
        <f t="shared" si="5"/>
        <v>-13.074666766435694</v>
      </c>
    </row>
    <row r="5" spans="1:38" x14ac:dyDescent="0.25">
      <c r="A5">
        <v>0.03</v>
      </c>
      <c r="B5">
        <f t="shared" si="1"/>
        <v>0.18849555921538758</v>
      </c>
      <c r="C5">
        <f t="shared" si="2"/>
        <v>0.98228725072868872</v>
      </c>
      <c r="D5">
        <f t="shared" si="3"/>
        <v>0.1873813145857246</v>
      </c>
      <c r="E5">
        <f t="shared" ref="E5:J5" si="6">D5-2.2</f>
        <v>-2.0126186854142754</v>
      </c>
      <c r="F5">
        <f t="shared" si="6"/>
        <v>-4.2126186854142755</v>
      </c>
      <c r="G5">
        <f t="shared" si="6"/>
        <v>-6.4126186854142757</v>
      </c>
      <c r="H5">
        <f t="shared" si="6"/>
        <v>-8.6126186854142759</v>
      </c>
      <c r="I5">
        <f t="shared" si="6"/>
        <v>-10.812618685414275</v>
      </c>
      <c r="J5">
        <f t="shared" si="6"/>
        <v>-13.012618685414274</v>
      </c>
    </row>
    <row r="6" spans="1:38" x14ac:dyDescent="0.25">
      <c r="A6">
        <v>0.04</v>
      </c>
      <c r="B6">
        <f t="shared" si="1"/>
        <v>0.25132741228718347</v>
      </c>
      <c r="C6">
        <f t="shared" si="2"/>
        <v>0.96858316112863108</v>
      </c>
      <c r="D6">
        <f t="shared" si="3"/>
        <v>0.24868988716485479</v>
      </c>
      <c r="E6">
        <f t="shared" ref="E6:J6" si="7">D6-2.2</f>
        <v>-1.9513101128351453</v>
      </c>
      <c r="F6">
        <f t="shared" si="7"/>
        <v>-4.1513101128351453</v>
      </c>
      <c r="G6">
        <f t="shared" si="7"/>
        <v>-6.3513101128351455</v>
      </c>
      <c r="H6">
        <f t="shared" si="7"/>
        <v>-8.5513101128351465</v>
      </c>
      <c r="I6">
        <f t="shared" si="7"/>
        <v>-10.751310112835146</v>
      </c>
      <c r="J6">
        <f t="shared" si="7"/>
        <v>-12.951310112835145</v>
      </c>
    </row>
    <row r="7" spans="1:38" x14ac:dyDescent="0.25">
      <c r="A7">
        <v>0.05</v>
      </c>
      <c r="B7">
        <f t="shared" si="1"/>
        <v>0.31415926535897931</v>
      </c>
      <c r="C7">
        <f t="shared" si="2"/>
        <v>0.95105651629515353</v>
      </c>
      <c r="D7">
        <f t="shared" si="3"/>
        <v>0.3090169943749474</v>
      </c>
      <c r="E7">
        <f t="shared" ref="E7:J7" si="8">D7-2.2</f>
        <v>-1.8909830056250527</v>
      </c>
      <c r="F7">
        <f t="shared" si="8"/>
        <v>-4.0909830056250529</v>
      </c>
      <c r="G7">
        <f t="shared" si="8"/>
        <v>-6.2909830056250531</v>
      </c>
      <c r="H7">
        <f t="shared" si="8"/>
        <v>-8.4909830056250541</v>
      </c>
      <c r="I7">
        <f t="shared" si="8"/>
        <v>-10.690983005625053</v>
      </c>
      <c r="J7">
        <f t="shared" si="8"/>
        <v>-12.890983005625053</v>
      </c>
    </row>
    <row r="8" spans="1:38" x14ac:dyDescent="0.25">
      <c r="A8">
        <v>0.06</v>
      </c>
      <c r="B8">
        <f t="shared" si="1"/>
        <v>0.37699111843077515</v>
      </c>
      <c r="C8">
        <f t="shared" si="2"/>
        <v>0.92977648588825146</v>
      </c>
      <c r="D8">
        <f t="shared" si="3"/>
        <v>0.36812455268467792</v>
      </c>
      <c r="E8">
        <f t="shared" ref="E8:J8" si="9">D8-2.2</f>
        <v>-1.8318754473153223</v>
      </c>
      <c r="F8">
        <f t="shared" si="9"/>
        <v>-4.031875447315322</v>
      </c>
      <c r="G8">
        <f t="shared" si="9"/>
        <v>-6.2318754473153222</v>
      </c>
      <c r="H8">
        <f t="shared" si="9"/>
        <v>-8.4318754473153223</v>
      </c>
      <c r="I8">
        <f t="shared" si="9"/>
        <v>-10.631875447315323</v>
      </c>
      <c r="J8">
        <f t="shared" si="9"/>
        <v>-12.831875447315323</v>
      </c>
    </row>
    <row r="9" spans="1:38" x14ac:dyDescent="0.25">
      <c r="A9">
        <v>7.0000000000000007E-2</v>
      </c>
      <c r="B9">
        <f t="shared" si="1"/>
        <v>0.4398229715025711</v>
      </c>
      <c r="C9">
        <f t="shared" si="2"/>
        <v>0.90482705246601947</v>
      </c>
      <c r="D9">
        <f t="shared" si="3"/>
        <v>0.42577929156507272</v>
      </c>
      <c r="E9">
        <f t="shared" ref="E9:J9" si="10">D9-2.2</f>
        <v>-1.7742207084349275</v>
      </c>
      <c r="F9">
        <f t="shared" si="10"/>
        <v>-3.9742207084349275</v>
      </c>
      <c r="G9">
        <f t="shared" si="10"/>
        <v>-6.1742207084349277</v>
      </c>
      <c r="H9">
        <f t="shared" si="10"/>
        <v>-8.3742207084349278</v>
      </c>
      <c r="I9">
        <f t="shared" si="10"/>
        <v>-10.574220708434929</v>
      </c>
      <c r="J9">
        <f t="shared" si="10"/>
        <v>-12.774220708434928</v>
      </c>
    </row>
    <row r="10" spans="1:38" x14ac:dyDescent="0.25">
      <c r="A10">
        <v>0.08</v>
      </c>
      <c r="B10">
        <f t="shared" si="1"/>
        <v>0.50265482457436694</v>
      </c>
      <c r="C10">
        <f t="shared" si="2"/>
        <v>0.87630668004386358</v>
      </c>
      <c r="D10">
        <f t="shared" si="3"/>
        <v>0.48175367410171532</v>
      </c>
      <c r="E10">
        <f t="shared" ref="E10:J10" si="11">D10-2.2</f>
        <v>-1.718246325898285</v>
      </c>
      <c r="F10">
        <f t="shared" si="11"/>
        <v>-3.9182463258982851</v>
      </c>
      <c r="G10">
        <f t="shared" si="11"/>
        <v>-6.1182463258982853</v>
      </c>
      <c r="H10">
        <f t="shared" si="11"/>
        <v>-8.3182463258982864</v>
      </c>
      <c r="I10">
        <f t="shared" si="11"/>
        <v>-10.518246325898286</v>
      </c>
      <c r="J10">
        <f t="shared" si="11"/>
        <v>-12.718246325898285</v>
      </c>
    </row>
    <row r="11" spans="1:38" x14ac:dyDescent="0.25">
      <c r="A11">
        <v>0.09</v>
      </c>
      <c r="B11">
        <f t="shared" si="1"/>
        <v>0.56548667764616278</v>
      </c>
      <c r="C11">
        <f t="shared" si="2"/>
        <v>0.84432792550201508</v>
      </c>
      <c r="D11">
        <f t="shared" si="3"/>
        <v>0.53582679497899666</v>
      </c>
      <c r="E11">
        <f t="shared" ref="E11:J11" si="12">D11-2.2</f>
        <v>-1.6641732050210036</v>
      </c>
      <c r="F11">
        <f t="shared" si="12"/>
        <v>-3.8641732050210038</v>
      </c>
      <c r="G11">
        <f t="shared" si="12"/>
        <v>-6.064173205021004</v>
      </c>
      <c r="H11">
        <f t="shared" si="12"/>
        <v>-8.2641732050210042</v>
      </c>
      <c r="I11">
        <f t="shared" si="12"/>
        <v>-10.464173205021005</v>
      </c>
      <c r="J11">
        <f t="shared" si="12"/>
        <v>-12.664173205021005</v>
      </c>
    </row>
    <row r="12" spans="1:38" x14ac:dyDescent="0.25">
      <c r="A12">
        <v>0.1</v>
      </c>
      <c r="B12">
        <f t="shared" si="1"/>
        <v>0.62831853071795862</v>
      </c>
      <c r="C12">
        <f t="shared" si="2"/>
        <v>0.80901699437494745</v>
      </c>
      <c r="D12">
        <f t="shared" si="3"/>
        <v>0.58778525229247314</v>
      </c>
      <c r="E12">
        <f t="shared" ref="E12:J12" si="13">D12-2.2</f>
        <v>-1.612214747707527</v>
      </c>
      <c r="F12">
        <f t="shared" si="13"/>
        <v>-3.812214747707527</v>
      </c>
      <c r="G12">
        <f t="shared" si="13"/>
        <v>-6.0122147477075272</v>
      </c>
      <c r="H12">
        <f t="shared" si="13"/>
        <v>-8.2122147477075274</v>
      </c>
      <c r="I12">
        <f t="shared" si="13"/>
        <v>-10.412214747707527</v>
      </c>
      <c r="J12">
        <f t="shared" si="13"/>
        <v>-12.612214747707526</v>
      </c>
    </row>
    <row r="13" spans="1:38" x14ac:dyDescent="0.25">
      <c r="A13">
        <v>0.11</v>
      </c>
      <c r="B13">
        <f t="shared" si="1"/>
        <v>0.69115038378975446</v>
      </c>
      <c r="C13">
        <f t="shared" si="2"/>
        <v>0.77051324277578925</v>
      </c>
      <c r="D13">
        <f t="shared" si="3"/>
        <v>0.63742398974868963</v>
      </c>
      <c r="E13">
        <f t="shared" ref="E13:J13" si="14">D13-2.2</f>
        <v>-1.5625760102513104</v>
      </c>
      <c r="F13">
        <f t="shared" si="14"/>
        <v>-3.7625760102513106</v>
      </c>
      <c r="G13">
        <f t="shared" si="14"/>
        <v>-5.9625760102513112</v>
      </c>
      <c r="H13">
        <f t="shared" si="14"/>
        <v>-8.1625760102513105</v>
      </c>
      <c r="I13">
        <f t="shared" si="14"/>
        <v>-10.36257601025131</v>
      </c>
      <c r="J13">
        <f t="shared" si="14"/>
        <v>-12.562576010251309</v>
      </c>
    </row>
    <row r="14" spans="1:38" x14ac:dyDescent="0.25">
      <c r="A14">
        <v>0.12</v>
      </c>
      <c r="B14">
        <f t="shared" si="1"/>
        <v>0.7539822368615503</v>
      </c>
      <c r="C14">
        <f t="shared" si="2"/>
        <v>0.72896862742141155</v>
      </c>
      <c r="D14">
        <f t="shared" si="3"/>
        <v>0.68454710592868862</v>
      </c>
      <c r="E14">
        <f t="shared" ref="E14:J14" si="15">D14-2.2</f>
        <v>-1.5154528940713115</v>
      </c>
      <c r="F14">
        <f t="shared" si="15"/>
        <v>-3.7154528940713116</v>
      </c>
      <c r="G14">
        <f t="shared" si="15"/>
        <v>-5.9154528940713114</v>
      </c>
      <c r="H14">
        <f t="shared" si="15"/>
        <v>-8.1154528940713107</v>
      </c>
      <c r="I14">
        <f t="shared" si="15"/>
        <v>-10.31545289407131</v>
      </c>
      <c r="J14">
        <f t="shared" si="15"/>
        <v>-12.515452894071309</v>
      </c>
    </row>
    <row r="15" spans="1:38" x14ac:dyDescent="0.25">
      <c r="A15">
        <v>0.13</v>
      </c>
      <c r="B15">
        <f t="shared" si="1"/>
        <v>0.81681408993334625</v>
      </c>
      <c r="C15">
        <f t="shared" si="2"/>
        <v>0.68454710592868862</v>
      </c>
      <c r="D15">
        <f t="shared" si="3"/>
        <v>0.72896862742141155</v>
      </c>
      <c r="E15">
        <f t="shared" ref="E15:J15" si="16">D15-2.2</f>
        <v>-1.4710313725785886</v>
      </c>
      <c r="F15">
        <f t="shared" si="16"/>
        <v>-3.6710313725785886</v>
      </c>
      <c r="G15">
        <f t="shared" si="16"/>
        <v>-5.8710313725785888</v>
      </c>
      <c r="H15">
        <f t="shared" si="16"/>
        <v>-8.071031372578588</v>
      </c>
      <c r="I15">
        <f t="shared" si="16"/>
        <v>-10.271031372578587</v>
      </c>
      <c r="J15">
        <f t="shared" si="16"/>
        <v>-12.471031372578587</v>
      </c>
    </row>
    <row r="16" spans="1:38" x14ac:dyDescent="0.25">
      <c r="A16">
        <v>0.14000000000000001</v>
      </c>
      <c r="B16">
        <f t="shared" si="1"/>
        <v>0.87964594300514221</v>
      </c>
      <c r="C16">
        <f t="shared" si="2"/>
        <v>0.63742398974868963</v>
      </c>
      <c r="D16">
        <f t="shared" si="3"/>
        <v>0.77051324277578925</v>
      </c>
      <c r="E16">
        <f t="shared" ref="E16:J16" si="17">D16-2.2</f>
        <v>-1.4294867572242109</v>
      </c>
      <c r="F16">
        <f t="shared" si="17"/>
        <v>-3.6294867572242113</v>
      </c>
      <c r="G16">
        <f t="shared" si="17"/>
        <v>-5.8294867572242115</v>
      </c>
      <c r="H16">
        <f t="shared" si="17"/>
        <v>-8.0294867572242126</v>
      </c>
      <c r="I16">
        <f t="shared" si="17"/>
        <v>-10.229486757224212</v>
      </c>
      <c r="J16">
        <f t="shared" si="17"/>
        <v>-12.429486757224211</v>
      </c>
    </row>
    <row r="17" spans="1:10" x14ac:dyDescent="0.25">
      <c r="A17">
        <v>0.15</v>
      </c>
      <c r="B17">
        <f t="shared" si="1"/>
        <v>0.94247779607693793</v>
      </c>
      <c r="C17">
        <f t="shared" si="2"/>
        <v>0.58778525229247314</v>
      </c>
      <c r="D17">
        <f t="shared" si="3"/>
        <v>0.80901699437494745</v>
      </c>
      <c r="E17">
        <f t="shared" ref="E17:J17" si="18">D17-2.2</f>
        <v>-1.3909830056250527</v>
      </c>
      <c r="F17">
        <f t="shared" si="18"/>
        <v>-3.5909830056250529</v>
      </c>
      <c r="G17">
        <f t="shared" si="18"/>
        <v>-5.7909830056250531</v>
      </c>
      <c r="H17">
        <f t="shared" si="18"/>
        <v>-7.9909830056250533</v>
      </c>
      <c r="I17">
        <f t="shared" si="18"/>
        <v>-10.190983005625053</v>
      </c>
      <c r="J17">
        <f t="shared" si="18"/>
        <v>-12.390983005625053</v>
      </c>
    </row>
    <row r="18" spans="1:10" x14ac:dyDescent="0.25">
      <c r="A18">
        <v>0.16</v>
      </c>
      <c r="B18">
        <f t="shared" si="1"/>
        <v>1.0053096491487339</v>
      </c>
      <c r="C18">
        <f t="shared" si="2"/>
        <v>0.53582679497899655</v>
      </c>
      <c r="D18">
        <f t="shared" si="3"/>
        <v>0.84432792550201508</v>
      </c>
      <c r="E18">
        <f t="shared" ref="E18:J18" si="19">D18-2.2</f>
        <v>-1.3556720744979851</v>
      </c>
      <c r="F18">
        <f t="shared" si="19"/>
        <v>-3.5556720744979851</v>
      </c>
      <c r="G18">
        <f t="shared" si="19"/>
        <v>-5.7556720744979852</v>
      </c>
      <c r="H18">
        <f t="shared" si="19"/>
        <v>-7.9556720744979854</v>
      </c>
      <c r="I18">
        <f t="shared" si="19"/>
        <v>-10.155672074497986</v>
      </c>
      <c r="J18">
        <f t="shared" si="19"/>
        <v>-12.355672074497985</v>
      </c>
    </row>
    <row r="19" spans="1:10" x14ac:dyDescent="0.25">
      <c r="A19">
        <v>0.17</v>
      </c>
      <c r="B19">
        <f t="shared" si="1"/>
        <v>1.0681415022205298</v>
      </c>
      <c r="C19">
        <f t="shared" si="2"/>
        <v>0.48175367410171516</v>
      </c>
      <c r="D19">
        <f t="shared" si="3"/>
        <v>0.87630668004386369</v>
      </c>
      <c r="E19">
        <f t="shared" ref="E19:J19" si="20">D19-2.2</f>
        <v>-1.3236933199561365</v>
      </c>
      <c r="F19">
        <f t="shared" si="20"/>
        <v>-3.5236933199561369</v>
      </c>
      <c r="G19">
        <f t="shared" si="20"/>
        <v>-5.7236933199561371</v>
      </c>
      <c r="H19">
        <f t="shared" si="20"/>
        <v>-7.9236933199561372</v>
      </c>
      <c r="I19">
        <f t="shared" si="20"/>
        <v>-10.123693319956137</v>
      </c>
      <c r="J19">
        <f t="shared" si="20"/>
        <v>-12.323693319956138</v>
      </c>
    </row>
    <row r="20" spans="1:10" x14ac:dyDescent="0.25">
      <c r="A20">
        <v>0.18</v>
      </c>
      <c r="B20">
        <f t="shared" si="1"/>
        <v>1.1309733552923256</v>
      </c>
      <c r="C20">
        <f t="shared" si="2"/>
        <v>0.42577929156507266</v>
      </c>
      <c r="D20">
        <f t="shared" si="3"/>
        <v>0.90482705246601958</v>
      </c>
      <c r="E20">
        <f t="shared" ref="E20:J20" si="21">D20-2.2</f>
        <v>-1.2951729475339806</v>
      </c>
      <c r="F20">
        <f t="shared" si="21"/>
        <v>-3.4951729475339808</v>
      </c>
      <c r="G20">
        <f t="shared" si="21"/>
        <v>-5.6951729475339814</v>
      </c>
      <c r="H20">
        <f t="shared" si="21"/>
        <v>-7.8951729475339816</v>
      </c>
      <c r="I20">
        <f t="shared" si="21"/>
        <v>-10.095172947533982</v>
      </c>
      <c r="J20">
        <f t="shared" si="21"/>
        <v>-12.295172947533981</v>
      </c>
    </row>
    <row r="21" spans="1:10" x14ac:dyDescent="0.25">
      <c r="A21">
        <v>0.19</v>
      </c>
      <c r="B21">
        <f t="shared" si="1"/>
        <v>1.1938052083641213</v>
      </c>
      <c r="C21">
        <f t="shared" si="2"/>
        <v>0.36812455268467809</v>
      </c>
      <c r="D21">
        <f t="shared" si="3"/>
        <v>0.92977648588825135</v>
      </c>
      <c r="E21">
        <f t="shared" ref="E21:J21" si="22">D21-2.2</f>
        <v>-1.2702235141117488</v>
      </c>
      <c r="F21">
        <f t="shared" si="22"/>
        <v>-3.470223514111749</v>
      </c>
      <c r="G21">
        <f t="shared" si="22"/>
        <v>-5.6702235141117487</v>
      </c>
      <c r="H21">
        <f t="shared" si="22"/>
        <v>-7.8702235141117489</v>
      </c>
      <c r="I21">
        <f t="shared" si="22"/>
        <v>-10.070223514111749</v>
      </c>
      <c r="J21">
        <f t="shared" si="22"/>
        <v>-12.270223514111748</v>
      </c>
    </row>
    <row r="22" spans="1:10" x14ac:dyDescent="0.25">
      <c r="A22">
        <v>0.2</v>
      </c>
      <c r="B22">
        <f t="shared" si="1"/>
        <v>1.2566370614359172</v>
      </c>
      <c r="C22">
        <f t="shared" si="2"/>
        <v>0.30901699437494745</v>
      </c>
      <c r="D22">
        <f t="shared" si="3"/>
        <v>0.95105651629515353</v>
      </c>
      <c r="E22">
        <f t="shared" ref="E22:J22" si="23">D22-2.2</f>
        <v>-1.2489434837048465</v>
      </c>
      <c r="F22">
        <f t="shared" si="23"/>
        <v>-3.4489434837048467</v>
      </c>
      <c r="G22">
        <f t="shared" si="23"/>
        <v>-5.6489434837048469</v>
      </c>
      <c r="H22">
        <f t="shared" si="23"/>
        <v>-7.8489434837048471</v>
      </c>
      <c r="I22">
        <f t="shared" si="23"/>
        <v>-10.048943483704846</v>
      </c>
      <c r="J22">
        <f t="shared" si="23"/>
        <v>-12.248943483704846</v>
      </c>
    </row>
    <row r="23" spans="1:10" x14ac:dyDescent="0.25">
      <c r="A23">
        <v>0.21</v>
      </c>
      <c r="B23">
        <f t="shared" si="1"/>
        <v>1.319468914507713</v>
      </c>
      <c r="C23">
        <f t="shared" si="2"/>
        <v>0.24868988716485496</v>
      </c>
      <c r="D23">
        <f t="shared" si="3"/>
        <v>0.96858316112863108</v>
      </c>
      <c r="E23">
        <f t="shared" ref="E23:J23" si="24">D23-2.2</f>
        <v>-1.2314168388713691</v>
      </c>
      <c r="F23">
        <f t="shared" si="24"/>
        <v>-3.4314168388713693</v>
      </c>
      <c r="G23">
        <f t="shared" si="24"/>
        <v>-5.6314168388713695</v>
      </c>
      <c r="H23">
        <f t="shared" si="24"/>
        <v>-7.8314168388713696</v>
      </c>
      <c r="I23">
        <f t="shared" si="24"/>
        <v>-10.031416838871369</v>
      </c>
      <c r="J23">
        <f t="shared" si="24"/>
        <v>-12.231416838871368</v>
      </c>
    </row>
    <row r="24" spans="1:10" x14ac:dyDescent="0.25">
      <c r="A24">
        <v>0.22</v>
      </c>
      <c r="B24">
        <f t="shared" si="1"/>
        <v>1.3823007675795089</v>
      </c>
      <c r="C24">
        <f t="shared" si="2"/>
        <v>0.18738131458572474</v>
      </c>
      <c r="D24">
        <f t="shared" si="3"/>
        <v>0.98228725072868861</v>
      </c>
      <c r="E24">
        <f t="shared" ref="E24:J24" si="25">D24-2.2</f>
        <v>-1.2177127492713116</v>
      </c>
      <c r="F24">
        <f t="shared" si="25"/>
        <v>-3.4177127492713115</v>
      </c>
      <c r="G24">
        <f t="shared" si="25"/>
        <v>-5.6177127492713117</v>
      </c>
      <c r="H24">
        <f t="shared" si="25"/>
        <v>-7.8177127492713119</v>
      </c>
      <c r="I24">
        <f t="shared" si="25"/>
        <v>-10.017712749271311</v>
      </c>
      <c r="J24">
        <f t="shared" si="25"/>
        <v>-12.21771274927131</v>
      </c>
    </row>
    <row r="25" spans="1:10" x14ac:dyDescent="0.25">
      <c r="A25">
        <v>0.23</v>
      </c>
      <c r="B25">
        <f t="shared" si="1"/>
        <v>1.4451326206513049</v>
      </c>
      <c r="C25">
        <f t="shared" si="2"/>
        <v>0.12533323356430426</v>
      </c>
      <c r="D25">
        <f t="shared" si="3"/>
        <v>0.99211470131447788</v>
      </c>
      <c r="E25">
        <f t="shared" ref="E25:J25" si="26">D25-2.2</f>
        <v>-1.2078852986855222</v>
      </c>
      <c r="F25">
        <f t="shared" si="26"/>
        <v>-3.4078852986855224</v>
      </c>
      <c r="G25">
        <f t="shared" si="26"/>
        <v>-5.6078852986855221</v>
      </c>
      <c r="H25">
        <f t="shared" si="26"/>
        <v>-7.8078852986855223</v>
      </c>
      <c r="I25">
        <f t="shared" si="26"/>
        <v>-10.007885298685522</v>
      </c>
      <c r="J25">
        <f t="shared" si="26"/>
        <v>-12.207885298685522</v>
      </c>
    </row>
    <row r="26" spans="1:10" x14ac:dyDescent="0.25">
      <c r="A26">
        <v>0.24</v>
      </c>
      <c r="B26">
        <f t="shared" si="1"/>
        <v>1.5079644737231006</v>
      </c>
      <c r="C26">
        <f t="shared" si="2"/>
        <v>6.2790519529313527E-2</v>
      </c>
      <c r="D26">
        <f t="shared" si="3"/>
        <v>0.99802672842827156</v>
      </c>
      <c r="E26">
        <f t="shared" ref="E26:J26" si="27">D26-2.2</f>
        <v>-1.2019732715717286</v>
      </c>
      <c r="F26">
        <f t="shared" si="27"/>
        <v>-3.4019732715717286</v>
      </c>
      <c r="G26">
        <f t="shared" si="27"/>
        <v>-5.6019732715717288</v>
      </c>
      <c r="H26">
        <f t="shared" si="27"/>
        <v>-7.8019732715717289</v>
      </c>
      <c r="I26">
        <f t="shared" si="27"/>
        <v>-10.001973271571728</v>
      </c>
      <c r="J26">
        <f t="shared" si="27"/>
        <v>-12.201973271571728</v>
      </c>
    </row>
    <row r="27" spans="1:10" x14ac:dyDescent="0.25">
      <c r="A27">
        <v>0.25</v>
      </c>
      <c r="B27">
        <f t="shared" si="1"/>
        <v>1.5707963267948966</v>
      </c>
      <c r="C27">
        <f t="shared" si="2"/>
        <v>6.1257422745431001E-17</v>
      </c>
      <c r="D27">
        <f t="shared" si="3"/>
        <v>1</v>
      </c>
      <c r="E27">
        <f t="shared" ref="E27:J27" si="28">D27-2.2</f>
        <v>-1.2000000000000002</v>
      </c>
      <c r="F27">
        <f t="shared" si="28"/>
        <v>-3.4000000000000004</v>
      </c>
      <c r="G27">
        <f t="shared" si="28"/>
        <v>-5.6000000000000005</v>
      </c>
      <c r="H27">
        <f t="shared" si="28"/>
        <v>-7.8000000000000007</v>
      </c>
      <c r="I27">
        <f t="shared" si="28"/>
        <v>-10</v>
      </c>
      <c r="J27">
        <f t="shared" si="28"/>
        <v>-12.2</v>
      </c>
    </row>
    <row r="28" spans="1:10" x14ac:dyDescent="0.25">
      <c r="A28">
        <v>0.26</v>
      </c>
      <c r="B28">
        <f t="shared" si="1"/>
        <v>1.6336281798666925</v>
      </c>
      <c r="C28">
        <f t="shared" si="2"/>
        <v>-6.2790519529313402E-2</v>
      </c>
      <c r="D28">
        <f t="shared" si="3"/>
        <v>0.99802672842827156</v>
      </c>
      <c r="E28">
        <f t="shared" ref="E28:J28" si="29">D28-2.2</f>
        <v>-1.2019732715717286</v>
      </c>
      <c r="F28">
        <f t="shared" si="29"/>
        <v>-3.4019732715717286</v>
      </c>
      <c r="G28">
        <f t="shared" si="29"/>
        <v>-5.6019732715717288</v>
      </c>
      <c r="H28">
        <f t="shared" si="29"/>
        <v>-7.8019732715717289</v>
      </c>
      <c r="I28">
        <f t="shared" si="29"/>
        <v>-10.001973271571728</v>
      </c>
      <c r="J28">
        <f t="shared" si="29"/>
        <v>-12.201973271571728</v>
      </c>
    </row>
    <row r="29" spans="1:10" x14ac:dyDescent="0.25">
      <c r="A29">
        <v>0.27</v>
      </c>
      <c r="B29">
        <f t="shared" si="1"/>
        <v>1.6964600329384885</v>
      </c>
      <c r="C29">
        <f t="shared" si="2"/>
        <v>-0.12533323356430437</v>
      </c>
      <c r="D29">
        <f t="shared" si="3"/>
        <v>0.99211470131447776</v>
      </c>
      <c r="E29">
        <f t="shared" ref="E29:J29" si="30">D29-2.2</f>
        <v>-1.2078852986855224</v>
      </c>
      <c r="F29">
        <f t="shared" si="30"/>
        <v>-3.4078852986855228</v>
      </c>
      <c r="G29">
        <f t="shared" si="30"/>
        <v>-5.607885298685523</v>
      </c>
      <c r="H29">
        <f t="shared" si="30"/>
        <v>-7.8078852986855232</v>
      </c>
      <c r="I29">
        <f t="shared" si="30"/>
        <v>-10.007885298685522</v>
      </c>
      <c r="J29">
        <f t="shared" si="30"/>
        <v>-12.207885298685522</v>
      </c>
    </row>
    <row r="30" spans="1:10" x14ac:dyDescent="0.25">
      <c r="A30">
        <v>0.28000000000000003</v>
      </c>
      <c r="B30">
        <f t="shared" si="1"/>
        <v>1.7592918860102844</v>
      </c>
      <c r="C30">
        <f t="shared" si="2"/>
        <v>-0.18738131458572482</v>
      </c>
      <c r="D30">
        <f t="shared" si="3"/>
        <v>0.98228725072868861</v>
      </c>
      <c r="E30">
        <f t="shared" ref="E30:J30" si="31">D30-2.2</f>
        <v>-1.2177127492713116</v>
      </c>
      <c r="F30">
        <f t="shared" si="31"/>
        <v>-3.4177127492713115</v>
      </c>
      <c r="G30">
        <f t="shared" si="31"/>
        <v>-5.6177127492713117</v>
      </c>
      <c r="H30">
        <f t="shared" si="31"/>
        <v>-7.8177127492713119</v>
      </c>
      <c r="I30">
        <f t="shared" si="31"/>
        <v>-10.017712749271311</v>
      </c>
      <c r="J30">
        <f t="shared" si="31"/>
        <v>-12.21771274927131</v>
      </c>
    </row>
    <row r="31" spans="1:10" x14ac:dyDescent="0.25">
      <c r="A31">
        <v>0.28999999999999998</v>
      </c>
      <c r="B31">
        <f t="shared" si="1"/>
        <v>1.8221237390820799</v>
      </c>
      <c r="C31">
        <f t="shared" si="2"/>
        <v>-0.24868988716485463</v>
      </c>
      <c r="D31">
        <f t="shared" si="3"/>
        <v>0.96858316112863119</v>
      </c>
      <c r="E31">
        <f t="shared" ref="E31:J31" si="32">D31-2.2</f>
        <v>-1.2314168388713691</v>
      </c>
      <c r="F31">
        <f t="shared" si="32"/>
        <v>-3.4314168388713693</v>
      </c>
      <c r="G31">
        <f t="shared" si="32"/>
        <v>-5.6314168388713695</v>
      </c>
      <c r="H31">
        <f t="shared" si="32"/>
        <v>-7.8314168388713696</v>
      </c>
      <c r="I31">
        <f t="shared" si="32"/>
        <v>-10.031416838871369</v>
      </c>
      <c r="J31">
        <f t="shared" si="32"/>
        <v>-12.231416838871368</v>
      </c>
    </row>
    <row r="32" spans="1:10" x14ac:dyDescent="0.25">
      <c r="A32">
        <v>0.3</v>
      </c>
      <c r="B32">
        <f t="shared" si="1"/>
        <v>1.8849555921538759</v>
      </c>
      <c r="C32">
        <f t="shared" si="2"/>
        <v>-0.30901699437494734</v>
      </c>
      <c r="D32">
        <f t="shared" si="3"/>
        <v>0.95105651629515364</v>
      </c>
      <c r="E32">
        <f t="shared" ref="E32:J32" si="33">D32-2.2</f>
        <v>-1.2489434837048465</v>
      </c>
      <c r="F32">
        <f t="shared" si="33"/>
        <v>-3.4489434837048467</v>
      </c>
      <c r="G32">
        <f t="shared" si="33"/>
        <v>-5.6489434837048469</v>
      </c>
      <c r="H32">
        <f t="shared" si="33"/>
        <v>-7.8489434837048471</v>
      </c>
      <c r="I32">
        <f t="shared" si="33"/>
        <v>-10.048943483704846</v>
      </c>
      <c r="J32">
        <f t="shared" si="33"/>
        <v>-12.248943483704846</v>
      </c>
    </row>
    <row r="33" spans="1:10" x14ac:dyDescent="0.25">
      <c r="A33">
        <v>0.31</v>
      </c>
      <c r="B33">
        <f t="shared" si="1"/>
        <v>1.9477874452256718</v>
      </c>
      <c r="C33">
        <f t="shared" si="2"/>
        <v>-0.36812455268467797</v>
      </c>
      <c r="D33">
        <f t="shared" si="3"/>
        <v>0.92977648588825135</v>
      </c>
      <c r="E33">
        <f t="shared" ref="E33:J33" si="34">D33-2.2</f>
        <v>-1.2702235141117488</v>
      </c>
      <c r="F33">
        <f t="shared" si="34"/>
        <v>-3.470223514111749</v>
      </c>
      <c r="G33">
        <f t="shared" si="34"/>
        <v>-5.6702235141117487</v>
      </c>
      <c r="H33">
        <f t="shared" si="34"/>
        <v>-7.8702235141117489</v>
      </c>
      <c r="I33">
        <f t="shared" si="34"/>
        <v>-10.070223514111749</v>
      </c>
      <c r="J33">
        <f t="shared" si="34"/>
        <v>-12.270223514111748</v>
      </c>
    </row>
    <row r="34" spans="1:10" x14ac:dyDescent="0.25">
      <c r="A34">
        <v>0.32</v>
      </c>
      <c r="B34">
        <f t="shared" si="1"/>
        <v>2.0106192982974678</v>
      </c>
      <c r="C34">
        <f t="shared" si="2"/>
        <v>-0.42577929156507272</v>
      </c>
      <c r="D34">
        <f t="shared" si="3"/>
        <v>0.90482705246601947</v>
      </c>
      <c r="E34">
        <f t="shared" ref="E34:J34" si="35">D34-2.2</f>
        <v>-1.2951729475339806</v>
      </c>
      <c r="F34">
        <f t="shared" si="35"/>
        <v>-3.4951729475339808</v>
      </c>
      <c r="G34">
        <f t="shared" si="35"/>
        <v>-5.6951729475339814</v>
      </c>
      <c r="H34">
        <f t="shared" si="35"/>
        <v>-7.8951729475339816</v>
      </c>
      <c r="I34">
        <f t="shared" si="35"/>
        <v>-10.095172947533982</v>
      </c>
      <c r="J34">
        <f t="shared" si="35"/>
        <v>-12.295172947533981</v>
      </c>
    </row>
    <row r="35" spans="1:10" x14ac:dyDescent="0.25">
      <c r="A35">
        <v>0.33</v>
      </c>
      <c r="B35">
        <f t="shared" si="1"/>
        <v>2.0734511513692637</v>
      </c>
      <c r="C35">
        <f t="shared" si="2"/>
        <v>-0.48175367410171543</v>
      </c>
      <c r="D35">
        <f t="shared" si="3"/>
        <v>0.87630668004386347</v>
      </c>
      <c r="E35">
        <f t="shared" ref="E35:J35" si="36">D35-2.2</f>
        <v>-1.3236933199561367</v>
      </c>
      <c r="F35">
        <f t="shared" si="36"/>
        <v>-3.5236933199561369</v>
      </c>
      <c r="G35">
        <f t="shared" si="36"/>
        <v>-5.7236933199561371</v>
      </c>
      <c r="H35">
        <f t="shared" si="36"/>
        <v>-7.9236933199561372</v>
      </c>
      <c r="I35">
        <f t="shared" si="36"/>
        <v>-10.123693319956137</v>
      </c>
      <c r="J35">
        <f t="shared" si="36"/>
        <v>-12.323693319956138</v>
      </c>
    </row>
    <row r="36" spans="1:10" x14ac:dyDescent="0.25">
      <c r="A36">
        <v>0.34</v>
      </c>
      <c r="B36">
        <f t="shared" si="1"/>
        <v>2.1362830044410597</v>
      </c>
      <c r="C36">
        <f t="shared" si="2"/>
        <v>-0.53582679497899688</v>
      </c>
      <c r="D36">
        <f t="shared" si="3"/>
        <v>0.84432792550201496</v>
      </c>
      <c r="E36">
        <f t="shared" ref="E36:J36" si="37">D36-2.2</f>
        <v>-1.3556720744979853</v>
      </c>
      <c r="F36">
        <f t="shared" si="37"/>
        <v>-3.5556720744979855</v>
      </c>
      <c r="G36">
        <f t="shared" si="37"/>
        <v>-5.7556720744979852</v>
      </c>
      <c r="H36">
        <f t="shared" si="37"/>
        <v>-7.9556720744979854</v>
      </c>
      <c r="I36">
        <f t="shared" si="37"/>
        <v>-10.155672074497986</v>
      </c>
      <c r="J36">
        <f t="shared" si="37"/>
        <v>-12.355672074497985</v>
      </c>
    </row>
    <row r="37" spans="1:10" x14ac:dyDescent="0.25">
      <c r="A37">
        <v>0.35</v>
      </c>
      <c r="B37">
        <f t="shared" si="1"/>
        <v>2.1991148575128552</v>
      </c>
      <c r="C37">
        <f t="shared" si="2"/>
        <v>-0.58778525229247303</v>
      </c>
      <c r="D37">
        <f t="shared" si="3"/>
        <v>0.80901699437494745</v>
      </c>
      <c r="E37">
        <f t="shared" ref="E37:J37" si="38">D37-2.2</f>
        <v>-1.3909830056250527</v>
      </c>
      <c r="F37">
        <f t="shared" si="38"/>
        <v>-3.5909830056250529</v>
      </c>
      <c r="G37">
        <f t="shared" si="38"/>
        <v>-5.7909830056250531</v>
      </c>
      <c r="H37">
        <f t="shared" si="38"/>
        <v>-7.9909830056250533</v>
      </c>
      <c r="I37">
        <f t="shared" si="38"/>
        <v>-10.190983005625053</v>
      </c>
      <c r="J37">
        <f t="shared" si="38"/>
        <v>-12.390983005625053</v>
      </c>
    </row>
    <row r="38" spans="1:10" x14ac:dyDescent="0.25">
      <c r="A38">
        <v>0.36</v>
      </c>
      <c r="B38">
        <f t="shared" si="1"/>
        <v>2.2619467105846511</v>
      </c>
      <c r="C38">
        <f t="shared" si="2"/>
        <v>-0.63742398974868975</v>
      </c>
      <c r="D38">
        <f t="shared" si="3"/>
        <v>0.77051324277578925</v>
      </c>
      <c r="E38">
        <f t="shared" ref="E38:J38" si="39">D38-2.2</f>
        <v>-1.4294867572242109</v>
      </c>
      <c r="F38">
        <f t="shared" si="39"/>
        <v>-3.6294867572242113</v>
      </c>
      <c r="G38">
        <f t="shared" si="39"/>
        <v>-5.8294867572242115</v>
      </c>
      <c r="H38">
        <f t="shared" si="39"/>
        <v>-8.0294867572242126</v>
      </c>
      <c r="I38">
        <f t="shared" si="39"/>
        <v>-10.229486757224212</v>
      </c>
      <c r="J38">
        <f t="shared" si="39"/>
        <v>-12.429486757224211</v>
      </c>
    </row>
    <row r="39" spans="1:10" x14ac:dyDescent="0.25">
      <c r="A39">
        <v>0.37</v>
      </c>
      <c r="B39">
        <f t="shared" si="1"/>
        <v>2.3247785636564471</v>
      </c>
      <c r="C39">
        <f t="shared" si="2"/>
        <v>-0.68454710592868873</v>
      </c>
      <c r="D39">
        <f t="shared" si="3"/>
        <v>0.72896862742141144</v>
      </c>
      <c r="E39">
        <f t="shared" ref="E39:J39" si="40">D39-2.2</f>
        <v>-1.4710313725785888</v>
      </c>
      <c r="F39">
        <f t="shared" si="40"/>
        <v>-3.671031372578589</v>
      </c>
      <c r="G39">
        <f t="shared" si="40"/>
        <v>-5.8710313725785888</v>
      </c>
      <c r="H39">
        <f t="shared" si="40"/>
        <v>-8.071031372578588</v>
      </c>
      <c r="I39">
        <f t="shared" si="40"/>
        <v>-10.271031372578587</v>
      </c>
      <c r="J39">
        <f t="shared" si="40"/>
        <v>-12.471031372578587</v>
      </c>
    </row>
    <row r="40" spans="1:10" x14ac:dyDescent="0.25">
      <c r="A40">
        <v>0.38</v>
      </c>
      <c r="B40">
        <f t="shared" si="1"/>
        <v>2.3876104167282426</v>
      </c>
      <c r="C40">
        <f t="shared" si="2"/>
        <v>-0.72896862742141133</v>
      </c>
      <c r="D40">
        <f t="shared" si="3"/>
        <v>0.68454710592868884</v>
      </c>
      <c r="E40">
        <f t="shared" ref="E40:J40" si="41">D40-2.2</f>
        <v>-1.5154528940713115</v>
      </c>
      <c r="F40">
        <f t="shared" si="41"/>
        <v>-3.7154528940713116</v>
      </c>
      <c r="G40">
        <f t="shared" si="41"/>
        <v>-5.9154528940713114</v>
      </c>
      <c r="H40">
        <f t="shared" si="41"/>
        <v>-8.1154528940713107</v>
      </c>
      <c r="I40">
        <f t="shared" si="41"/>
        <v>-10.31545289407131</v>
      </c>
      <c r="J40">
        <f t="shared" si="41"/>
        <v>-12.515452894071309</v>
      </c>
    </row>
    <row r="41" spans="1:10" x14ac:dyDescent="0.25">
      <c r="A41">
        <v>0.39</v>
      </c>
      <c r="B41">
        <f t="shared" si="1"/>
        <v>2.4504422698000385</v>
      </c>
      <c r="C41">
        <f t="shared" si="2"/>
        <v>-0.77051324277578914</v>
      </c>
      <c r="D41">
        <f t="shared" si="3"/>
        <v>0.63742398974868986</v>
      </c>
      <c r="E41">
        <f t="shared" ref="E41:J41" si="42">D41-2.2</f>
        <v>-1.5625760102513104</v>
      </c>
      <c r="F41">
        <f t="shared" si="42"/>
        <v>-3.7625760102513106</v>
      </c>
      <c r="G41">
        <f t="shared" si="42"/>
        <v>-5.9625760102513112</v>
      </c>
      <c r="H41">
        <f t="shared" si="42"/>
        <v>-8.1625760102513105</v>
      </c>
      <c r="I41">
        <f t="shared" si="42"/>
        <v>-10.36257601025131</v>
      </c>
      <c r="J41">
        <f t="shared" si="42"/>
        <v>-12.562576010251309</v>
      </c>
    </row>
    <row r="42" spans="1:10" x14ac:dyDescent="0.25">
      <c r="A42">
        <v>0.4</v>
      </c>
      <c r="B42">
        <f t="shared" si="1"/>
        <v>2.5132741228718345</v>
      </c>
      <c r="C42">
        <f t="shared" si="2"/>
        <v>-0.80901699437494734</v>
      </c>
      <c r="D42">
        <f t="shared" si="3"/>
        <v>0.58778525229247325</v>
      </c>
      <c r="E42">
        <f t="shared" ref="E42:J42" si="43">D42-2.2</f>
        <v>-1.6122147477075268</v>
      </c>
      <c r="F42">
        <f t="shared" si="43"/>
        <v>-3.812214747707527</v>
      </c>
      <c r="G42">
        <f t="shared" si="43"/>
        <v>-6.0122147477075272</v>
      </c>
      <c r="H42">
        <f t="shared" si="43"/>
        <v>-8.2122147477075274</v>
      </c>
      <c r="I42">
        <f t="shared" si="43"/>
        <v>-10.412214747707527</v>
      </c>
      <c r="J42">
        <f t="shared" si="43"/>
        <v>-12.612214747707526</v>
      </c>
    </row>
    <row r="43" spans="1:10" x14ac:dyDescent="0.25">
      <c r="A43">
        <v>0.41</v>
      </c>
      <c r="B43">
        <f t="shared" si="1"/>
        <v>2.57610597594363</v>
      </c>
      <c r="C43">
        <f t="shared" si="2"/>
        <v>-0.84432792550201485</v>
      </c>
      <c r="D43">
        <f t="shared" si="3"/>
        <v>0.53582679497899699</v>
      </c>
      <c r="E43">
        <f t="shared" ref="E43:J43" si="44">D43-2.2</f>
        <v>-1.6641732050210032</v>
      </c>
      <c r="F43">
        <f t="shared" si="44"/>
        <v>-3.8641732050210034</v>
      </c>
      <c r="G43">
        <f t="shared" si="44"/>
        <v>-6.0641732050210031</v>
      </c>
      <c r="H43">
        <f t="shared" si="44"/>
        <v>-8.2641732050210024</v>
      </c>
      <c r="I43">
        <f t="shared" si="44"/>
        <v>-10.464173205021002</v>
      </c>
      <c r="J43">
        <f t="shared" si="44"/>
        <v>-12.664173205021001</v>
      </c>
    </row>
    <row r="44" spans="1:10" x14ac:dyDescent="0.25">
      <c r="A44">
        <v>0.42</v>
      </c>
      <c r="B44">
        <f t="shared" si="1"/>
        <v>2.638937829015426</v>
      </c>
      <c r="C44">
        <f t="shared" si="2"/>
        <v>-0.87630668004386336</v>
      </c>
      <c r="D44">
        <f t="shared" si="3"/>
        <v>0.4817536741017156</v>
      </c>
      <c r="E44">
        <f t="shared" ref="E44:J44" si="45">D44-2.2</f>
        <v>-1.7182463258982845</v>
      </c>
      <c r="F44">
        <f t="shared" si="45"/>
        <v>-3.9182463258982847</v>
      </c>
      <c r="G44">
        <f t="shared" si="45"/>
        <v>-6.1182463258982853</v>
      </c>
      <c r="H44">
        <f t="shared" si="45"/>
        <v>-8.3182463258982864</v>
      </c>
      <c r="I44">
        <f t="shared" si="45"/>
        <v>-10.518246325898286</v>
      </c>
      <c r="J44">
        <f t="shared" si="45"/>
        <v>-12.718246325898285</v>
      </c>
    </row>
    <row r="45" spans="1:10" x14ac:dyDescent="0.25">
      <c r="A45">
        <v>0.43</v>
      </c>
      <c r="B45">
        <f t="shared" si="1"/>
        <v>2.7017696820872219</v>
      </c>
      <c r="C45">
        <f t="shared" si="2"/>
        <v>-0.90482705246601935</v>
      </c>
      <c r="D45">
        <f t="shared" si="3"/>
        <v>0.42577929156507288</v>
      </c>
      <c r="E45">
        <f t="shared" ref="E45:J45" si="46">D45-2.2</f>
        <v>-1.7742207084349273</v>
      </c>
      <c r="F45">
        <f t="shared" si="46"/>
        <v>-3.9742207084349275</v>
      </c>
      <c r="G45">
        <f t="shared" si="46"/>
        <v>-6.1742207084349277</v>
      </c>
      <c r="H45">
        <f t="shared" si="46"/>
        <v>-8.3742207084349278</v>
      </c>
      <c r="I45">
        <f t="shared" si="46"/>
        <v>-10.574220708434929</v>
      </c>
      <c r="J45">
        <f t="shared" si="46"/>
        <v>-12.774220708434928</v>
      </c>
    </row>
    <row r="46" spans="1:10" x14ac:dyDescent="0.25">
      <c r="A46">
        <v>0.44</v>
      </c>
      <c r="B46">
        <f t="shared" si="1"/>
        <v>2.7646015351590179</v>
      </c>
      <c r="C46">
        <f t="shared" si="2"/>
        <v>-0.92977648588825135</v>
      </c>
      <c r="D46">
        <f t="shared" si="3"/>
        <v>0.36812455268467814</v>
      </c>
      <c r="E46">
        <f t="shared" ref="E46:J46" si="47">D46-2.2</f>
        <v>-1.831875447315322</v>
      </c>
      <c r="F46">
        <f t="shared" si="47"/>
        <v>-4.031875447315322</v>
      </c>
      <c r="G46">
        <f t="shared" si="47"/>
        <v>-6.2318754473153222</v>
      </c>
      <c r="H46">
        <f t="shared" si="47"/>
        <v>-8.4318754473153223</v>
      </c>
      <c r="I46">
        <f t="shared" si="47"/>
        <v>-10.631875447315323</v>
      </c>
      <c r="J46">
        <f t="shared" si="47"/>
        <v>-12.831875447315323</v>
      </c>
    </row>
    <row r="47" spans="1:10" x14ac:dyDescent="0.25">
      <c r="A47">
        <v>0.45</v>
      </c>
      <c r="B47">
        <f t="shared" si="1"/>
        <v>2.8274333882308138</v>
      </c>
      <c r="C47">
        <f t="shared" si="2"/>
        <v>-0.95105651629515353</v>
      </c>
      <c r="D47">
        <f t="shared" si="3"/>
        <v>0.30901699437494751</v>
      </c>
      <c r="E47">
        <f t="shared" ref="E47:J47" si="48">D47-2.2</f>
        <v>-1.8909830056250527</v>
      </c>
      <c r="F47">
        <f t="shared" si="48"/>
        <v>-4.0909830056250529</v>
      </c>
      <c r="G47">
        <f t="shared" si="48"/>
        <v>-6.2909830056250531</v>
      </c>
      <c r="H47">
        <f t="shared" si="48"/>
        <v>-8.4909830056250541</v>
      </c>
      <c r="I47">
        <f t="shared" si="48"/>
        <v>-10.690983005625053</v>
      </c>
      <c r="J47">
        <f t="shared" si="48"/>
        <v>-12.890983005625053</v>
      </c>
    </row>
    <row r="48" spans="1:10" x14ac:dyDescent="0.25">
      <c r="A48">
        <v>0.46</v>
      </c>
      <c r="B48">
        <f t="shared" si="1"/>
        <v>2.8902652413026098</v>
      </c>
      <c r="C48">
        <f t="shared" si="2"/>
        <v>-0.96858316112863108</v>
      </c>
      <c r="D48">
        <f t="shared" si="3"/>
        <v>0.24868988716485482</v>
      </c>
      <c r="E48">
        <f t="shared" ref="E48:J48" si="49">D48-2.2</f>
        <v>-1.9513101128351453</v>
      </c>
      <c r="F48">
        <f t="shared" si="49"/>
        <v>-4.1513101128351453</v>
      </c>
      <c r="G48">
        <f t="shared" si="49"/>
        <v>-6.3513101128351455</v>
      </c>
      <c r="H48">
        <f t="shared" si="49"/>
        <v>-8.5513101128351465</v>
      </c>
      <c r="I48">
        <f t="shared" si="49"/>
        <v>-10.751310112835146</v>
      </c>
      <c r="J48">
        <f t="shared" si="49"/>
        <v>-12.951310112835145</v>
      </c>
    </row>
    <row r="49" spans="1:10" x14ac:dyDescent="0.25">
      <c r="A49">
        <v>0.47</v>
      </c>
      <c r="B49">
        <f t="shared" si="1"/>
        <v>2.9530970943744053</v>
      </c>
      <c r="C49">
        <f t="shared" si="2"/>
        <v>-0.98228725072868861</v>
      </c>
      <c r="D49">
        <f t="shared" si="3"/>
        <v>0.18738131458572502</v>
      </c>
      <c r="E49">
        <f t="shared" ref="E49:J49" si="50">D49-2.2</f>
        <v>-2.0126186854142754</v>
      </c>
      <c r="F49">
        <f t="shared" si="50"/>
        <v>-4.2126186854142755</v>
      </c>
      <c r="G49">
        <f t="shared" si="50"/>
        <v>-6.4126186854142757</v>
      </c>
      <c r="H49">
        <f t="shared" si="50"/>
        <v>-8.6126186854142759</v>
      </c>
      <c r="I49">
        <f t="shared" si="50"/>
        <v>-10.812618685414275</v>
      </c>
      <c r="J49">
        <f t="shared" si="50"/>
        <v>-13.012618685414274</v>
      </c>
    </row>
    <row r="50" spans="1:10" x14ac:dyDescent="0.25">
      <c r="A50">
        <v>0.48</v>
      </c>
      <c r="B50">
        <f t="shared" si="1"/>
        <v>3.0159289474462012</v>
      </c>
      <c r="C50">
        <f t="shared" si="2"/>
        <v>-0.99211470131447776</v>
      </c>
      <c r="D50">
        <f t="shared" si="3"/>
        <v>0.12533323356430454</v>
      </c>
      <c r="E50">
        <f t="shared" ref="E50:J50" si="51">D50-2.2</f>
        <v>-2.0746667664356955</v>
      </c>
      <c r="F50">
        <f t="shared" si="51"/>
        <v>-4.2746667664356952</v>
      </c>
      <c r="G50">
        <f t="shared" si="51"/>
        <v>-6.4746667664356954</v>
      </c>
      <c r="H50">
        <f t="shared" si="51"/>
        <v>-8.6746667664356956</v>
      </c>
      <c r="I50">
        <f t="shared" si="51"/>
        <v>-10.874666766435695</v>
      </c>
      <c r="J50">
        <f t="shared" si="51"/>
        <v>-13.074666766435694</v>
      </c>
    </row>
    <row r="51" spans="1:10" x14ac:dyDescent="0.25">
      <c r="A51">
        <v>0.49</v>
      </c>
      <c r="B51">
        <f t="shared" si="1"/>
        <v>3.0787608005179972</v>
      </c>
      <c r="C51">
        <f t="shared" si="2"/>
        <v>-0.99802672842827156</v>
      </c>
      <c r="D51">
        <f t="shared" si="3"/>
        <v>6.2790519529313582E-2</v>
      </c>
      <c r="E51">
        <f t="shared" ref="E51:J51" si="52">D51-2.2</f>
        <v>-2.1372094804706867</v>
      </c>
      <c r="F51">
        <f t="shared" si="52"/>
        <v>-4.3372094804706869</v>
      </c>
      <c r="G51">
        <f t="shared" si="52"/>
        <v>-6.5372094804706871</v>
      </c>
      <c r="H51">
        <f t="shared" si="52"/>
        <v>-8.7372094804706872</v>
      </c>
      <c r="I51">
        <f t="shared" si="52"/>
        <v>-10.937209480470688</v>
      </c>
      <c r="J51">
        <f t="shared" si="52"/>
        <v>-13.137209480470688</v>
      </c>
    </row>
    <row r="52" spans="1:10" x14ac:dyDescent="0.25">
      <c r="A52">
        <v>0.5</v>
      </c>
      <c r="B52">
        <f t="shared" si="1"/>
        <v>3.1415926535897931</v>
      </c>
      <c r="C52">
        <f t="shared" si="2"/>
        <v>-1</v>
      </c>
      <c r="D52">
        <f t="shared" si="3"/>
        <v>1.22514845490862E-16</v>
      </c>
      <c r="E52">
        <f t="shared" ref="E52:J52" si="53">D52-2.2</f>
        <v>-2.2000000000000002</v>
      </c>
      <c r="F52">
        <f t="shared" si="53"/>
        <v>-4.4000000000000004</v>
      </c>
      <c r="G52">
        <f t="shared" si="53"/>
        <v>-6.6000000000000005</v>
      </c>
      <c r="H52">
        <f t="shared" si="53"/>
        <v>-8.8000000000000007</v>
      </c>
      <c r="I52">
        <f t="shared" si="53"/>
        <v>-11</v>
      </c>
      <c r="J52">
        <f t="shared" si="53"/>
        <v>-13.2</v>
      </c>
    </row>
    <row r="53" spans="1:10" x14ac:dyDescent="0.25">
      <c r="A53">
        <v>0.51</v>
      </c>
      <c r="B53">
        <f t="shared" si="1"/>
        <v>3.2044245066615891</v>
      </c>
      <c r="C53">
        <f t="shared" si="2"/>
        <v>-0.99802672842827156</v>
      </c>
      <c r="D53">
        <f t="shared" si="3"/>
        <v>-6.2790519529313346E-2</v>
      </c>
      <c r="E53">
        <f t="shared" ref="E53:J53" si="54">D53-2.2</f>
        <v>-2.2627905195293136</v>
      </c>
      <c r="F53">
        <f t="shared" si="54"/>
        <v>-4.4627905195293138</v>
      </c>
      <c r="G53">
        <f t="shared" si="54"/>
        <v>-6.662790519529314</v>
      </c>
      <c r="H53">
        <f t="shared" si="54"/>
        <v>-8.8627905195293142</v>
      </c>
      <c r="I53">
        <f t="shared" si="54"/>
        <v>-11.062790519529315</v>
      </c>
      <c r="J53">
        <f t="shared" si="54"/>
        <v>-13.262790519529315</v>
      </c>
    </row>
    <row r="54" spans="1:10" x14ac:dyDescent="0.25">
      <c r="A54">
        <v>0.52</v>
      </c>
      <c r="B54">
        <f t="shared" si="1"/>
        <v>3.267256359733385</v>
      </c>
      <c r="C54">
        <f t="shared" si="2"/>
        <v>-0.99211470131447788</v>
      </c>
      <c r="D54">
        <f t="shared" si="3"/>
        <v>-0.12533323356430429</v>
      </c>
      <c r="E54">
        <f t="shared" ref="E54:J54" si="55">D54-2.2</f>
        <v>-2.3253332335643044</v>
      </c>
      <c r="F54">
        <f t="shared" si="55"/>
        <v>-4.5253332335643046</v>
      </c>
      <c r="G54">
        <f t="shared" si="55"/>
        <v>-6.7253332335643048</v>
      </c>
      <c r="H54">
        <f t="shared" si="55"/>
        <v>-8.9253332335643059</v>
      </c>
      <c r="I54">
        <f t="shared" si="55"/>
        <v>-11.125333233564305</v>
      </c>
      <c r="J54">
        <f t="shared" si="55"/>
        <v>-13.325333233564304</v>
      </c>
    </row>
    <row r="55" spans="1:10" x14ac:dyDescent="0.25">
      <c r="A55">
        <v>0.53</v>
      </c>
      <c r="B55">
        <f t="shared" si="1"/>
        <v>3.330088212805181</v>
      </c>
      <c r="C55">
        <f t="shared" si="2"/>
        <v>-0.98228725072868861</v>
      </c>
      <c r="D55">
        <f t="shared" si="3"/>
        <v>-0.18738131458572477</v>
      </c>
      <c r="E55">
        <f t="shared" ref="E55:J55" si="56">D55-2.2</f>
        <v>-2.387381314585725</v>
      </c>
      <c r="F55">
        <f t="shared" si="56"/>
        <v>-4.5873813145857252</v>
      </c>
      <c r="G55">
        <f t="shared" si="56"/>
        <v>-6.7873813145857254</v>
      </c>
      <c r="H55">
        <f t="shared" si="56"/>
        <v>-8.9873813145857255</v>
      </c>
      <c r="I55">
        <f t="shared" si="56"/>
        <v>-11.187381314585725</v>
      </c>
      <c r="J55">
        <f t="shared" si="56"/>
        <v>-13.387381314585724</v>
      </c>
    </row>
    <row r="56" spans="1:10" x14ac:dyDescent="0.25">
      <c r="A56">
        <v>0.54</v>
      </c>
      <c r="B56">
        <f t="shared" si="1"/>
        <v>3.3929200658769769</v>
      </c>
      <c r="C56">
        <f t="shared" si="2"/>
        <v>-0.96858316112863108</v>
      </c>
      <c r="D56">
        <f t="shared" si="3"/>
        <v>-0.24868988716485502</v>
      </c>
      <c r="E56">
        <f t="shared" ref="E56:J56" si="57">D56-2.2</f>
        <v>-2.4486898871648553</v>
      </c>
      <c r="F56">
        <f t="shared" si="57"/>
        <v>-4.6486898871648554</v>
      </c>
      <c r="G56">
        <f t="shared" si="57"/>
        <v>-6.8486898871648556</v>
      </c>
      <c r="H56">
        <f t="shared" si="57"/>
        <v>-9.0486898871648549</v>
      </c>
      <c r="I56">
        <f t="shared" si="57"/>
        <v>-11.248689887164854</v>
      </c>
      <c r="J56">
        <f t="shared" si="57"/>
        <v>-13.448689887164853</v>
      </c>
    </row>
    <row r="57" spans="1:10" x14ac:dyDescent="0.25">
      <c r="A57">
        <v>0.55000000000000004</v>
      </c>
      <c r="B57">
        <f t="shared" si="1"/>
        <v>3.4557519189487729</v>
      </c>
      <c r="C57">
        <f t="shared" si="2"/>
        <v>-0.95105651629515353</v>
      </c>
      <c r="D57">
        <f t="shared" si="3"/>
        <v>-0.30901699437494773</v>
      </c>
      <c r="E57">
        <f t="shared" ref="E57:J57" si="58">D57-2.2</f>
        <v>-2.5090169943749481</v>
      </c>
      <c r="F57">
        <f t="shared" si="58"/>
        <v>-4.7090169943749487</v>
      </c>
      <c r="G57">
        <f t="shared" si="58"/>
        <v>-6.9090169943749489</v>
      </c>
      <c r="H57">
        <f t="shared" si="58"/>
        <v>-9.109016994374949</v>
      </c>
      <c r="I57">
        <f t="shared" si="58"/>
        <v>-11.30901699437495</v>
      </c>
      <c r="J57">
        <f t="shared" si="58"/>
        <v>-13.509016994374949</v>
      </c>
    </row>
    <row r="58" spans="1:10" x14ac:dyDescent="0.25">
      <c r="A58">
        <v>0.56000000000000005</v>
      </c>
      <c r="B58">
        <f t="shared" si="1"/>
        <v>3.5185837720205688</v>
      </c>
      <c r="C58">
        <f t="shared" si="2"/>
        <v>-0.92977648588825124</v>
      </c>
      <c r="D58">
        <f t="shared" si="3"/>
        <v>-0.36812455268467831</v>
      </c>
      <c r="E58">
        <f t="shared" ref="E58:J58" si="59">D58-2.2</f>
        <v>-2.5681245526846785</v>
      </c>
      <c r="F58">
        <f t="shared" si="59"/>
        <v>-4.7681245526846787</v>
      </c>
      <c r="G58">
        <f t="shared" si="59"/>
        <v>-6.9681245526846789</v>
      </c>
      <c r="H58">
        <f t="shared" si="59"/>
        <v>-9.1681245526846791</v>
      </c>
      <c r="I58">
        <f t="shared" si="59"/>
        <v>-11.36812455268468</v>
      </c>
      <c r="J58">
        <f t="shared" si="59"/>
        <v>-13.568124552684679</v>
      </c>
    </row>
    <row r="59" spans="1:10" x14ac:dyDescent="0.25">
      <c r="A59">
        <v>0.56999999999999995</v>
      </c>
      <c r="B59">
        <f t="shared" si="1"/>
        <v>3.5814156250923639</v>
      </c>
      <c r="C59">
        <f t="shared" si="2"/>
        <v>-0.90482705246601969</v>
      </c>
      <c r="D59">
        <f t="shared" si="3"/>
        <v>-0.42577929156507227</v>
      </c>
      <c r="E59">
        <f t="shared" ref="E59:J59" si="60">D59-2.2</f>
        <v>-2.6257792915650726</v>
      </c>
      <c r="F59">
        <f t="shared" si="60"/>
        <v>-4.8257792915650732</v>
      </c>
      <c r="G59">
        <f t="shared" si="60"/>
        <v>-7.0257792915650734</v>
      </c>
      <c r="H59">
        <f t="shared" si="60"/>
        <v>-9.2257792915650736</v>
      </c>
      <c r="I59">
        <f t="shared" si="60"/>
        <v>-11.425779291565075</v>
      </c>
      <c r="J59">
        <f t="shared" si="60"/>
        <v>-13.625779291565074</v>
      </c>
    </row>
    <row r="60" spans="1:10" x14ac:dyDescent="0.25">
      <c r="A60">
        <v>0.57999999999999996</v>
      </c>
      <c r="B60">
        <f t="shared" si="1"/>
        <v>3.6442474781641598</v>
      </c>
      <c r="C60">
        <f t="shared" si="2"/>
        <v>-0.87630668004386369</v>
      </c>
      <c r="D60">
        <f t="shared" si="3"/>
        <v>-0.48175367410171499</v>
      </c>
      <c r="E60">
        <f t="shared" ref="E60:J60" si="61">D60-2.2</f>
        <v>-2.6817536741017154</v>
      </c>
      <c r="F60">
        <f t="shared" si="61"/>
        <v>-4.8817536741017156</v>
      </c>
      <c r="G60">
        <f t="shared" si="61"/>
        <v>-7.0817536741017157</v>
      </c>
      <c r="H60">
        <f t="shared" si="61"/>
        <v>-9.281753674101715</v>
      </c>
      <c r="I60">
        <f t="shared" si="61"/>
        <v>-11.481753674101714</v>
      </c>
      <c r="J60">
        <f t="shared" si="61"/>
        <v>-13.681753674101714</v>
      </c>
    </row>
    <row r="61" spans="1:10" x14ac:dyDescent="0.25">
      <c r="A61">
        <v>0.59</v>
      </c>
      <c r="B61">
        <f t="shared" si="1"/>
        <v>3.7070793312359558</v>
      </c>
      <c r="C61">
        <f t="shared" si="2"/>
        <v>-0.84432792550201519</v>
      </c>
      <c r="D61">
        <f t="shared" si="3"/>
        <v>-0.53582679497899643</v>
      </c>
      <c r="E61">
        <f t="shared" ref="E61:J61" si="62">D61-2.2</f>
        <v>-2.7358267949789967</v>
      </c>
      <c r="F61">
        <f t="shared" si="62"/>
        <v>-4.9358267949789969</v>
      </c>
      <c r="G61">
        <f t="shared" si="62"/>
        <v>-7.1358267949789971</v>
      </c>
      <c r="H61">
        <f t="shared" si="62"/>
        <v>-9.3358267949789973</v>
      </c>
      <c r="I61">
        <f t="shared" si="62"/>
        <v>-11.535826794978998</v>
      </c>
      <c r="J61">
        <f t="shared" si="62"/>
        <v>-13.735826794978998</v>
      </c>
    </row>
    <row r="62" spans="1:10" x14ac:dyDescent="0.25">
      <c r="A62">
        <v>0.6</v>
      </c>
      <c r="B62">
        <f t="shared" si="1"/>
        <v>3.7699111843077517</v>
      </c>
      <c r="C62">
        <f t="shared" si="2"/>
        <v>-0.80901699437494756</v>
      </c>
      <c r="D62">
        <f t="shared" si="3"/>
        <v>-0.58778525229247303</v>
      </c>
      <c r="E62">
        <f t="shared" ref="E62:J62" si="63">D62-2.2</f>
        <v>-2.7877852522924731</v>
      </c>
      <c r="F62">
        <f t="shared" si="63"/>
        <v>-4.9877852522924737</v>
      </c>
      <c r="G62">
        <f t="shared" si="63"/>
        <v>-7.1877852522924739</v>
      </c>
      <c r="H62">
        <f t="shared" si="63"/>
        <v>-9.3877852522924741</v>
      </c>
      <c r="I62">
        <f t="shared" si="63"/>
        <v>-11.587785252292473</v>
      </c>
      <c r="J62">
        <f t="shared" si="63"/>
        <v>-13.787785252292473</v>
      </c>
    </row>
    <row r="63" spans="1:10" x14ac:dyDescent="0.25">
      <c r="A63">
        <v>0.61</v>
      </c>
      <c r="B63">
        <f t="shared" si="1"/>
        <v>3.8327430373795477</v>
      </c>
      <c r="C63">
        <f t="shared" si="2"/>
        <v>-0.77051324277578925</v>
      </c>
      <c r="D63">
        <f t="shared" si="3"/>
        <v>-0.63742398974868963</v>
      </c>
      <c r="E63">
        <f t="shared" ref="E63:J63" si="64">D63-2.2</f>
        <v>-2.8374239897486899</v>
      </c>
      <c r="F63">
        <f t="shared" si="64"/>
        <v>-5.0374239897486905</v>
      </c>
      <c r="G63">
        <f t="shared" si="64"/>
        <v>-7.2374239897486907</v>
      </c>
      <c r="H63">
        <f t="shared" si="64"/>
        <v>-9.4374239897486909</v>
      </c>
      <c r="I63">
        <f t="shared" si="64"/>
        <v>-11.63742398974869</v>
      </c>
      <c r="J63">
        <f t="shared" si="64"/>
        <v>-13.837423989748689</v>
      </c>
    </row>
    <row r="64" spans="1:10" x14ac:dyDescent="0.25">
      <c r="A64">
        <v>0.62</v>
      </c>
      <c r="B64">
        <f t="shared" si="1"/>
        <v>3.8955748904513436</v>
      </c>
      <c r="C64">
        <f t="shared" si="2"/>
        <v>-0.72896862742141155</v>
      </c>
      <c r="D64">
        <f t="shared" si="3"/>
        <v>-0.68454710592868873</v>
      </c>
      <c r="E64">
        <f t="shared" ref="E64:J64" si="65">D64-2.2</f>
        <v>-2.8845471059286889</v>
      </c>
      <c r="F64">
        <f t="shared" si="65"/>
        <v>-5.0845471059286886</v>
      </c>
      <c r="G64">
        <f t="shared" si="65"/>
        <v>-7.2845471059286888</v>
      </c>
      <c r="H64">
        <f t="shared" si="65"/>
        <v>-9.484547105928689</v>
      </c>
      <c r="I64">
        <f t="shared" si="65"/>
        <v>-11.68454710592869</v>
      </c>
      <c r="J64">
        <f t="shared" si="65"/>
        <v>-13.884547105928689</v>
      </c>
    </row>
    <row r="65" spans="1:10" x14ac:dyDescent="0.25">
      <c r="A65">
        <v>0.63</v>
      </c>
      <c r="B65">
        <f t="shared" si="1"/>
        <v>3.9584067435231391</v>
      </c>
      <c r="C65">
        <f t="shared" si="2"/>
        <v>-0.68454710592868895</v>
      </c>
      <c r="D65">
        <f t="shared" si="3"/>
        <v>-0.72896862742141133</v>
      </c>
      <c r="E65">
        <f t="shared" ref="E65:J65" si="66">D65-2.2</f>
        <v>-2.9289686274214115</v>
      </c>
      <c r="F65">
        <f t="shared" si="66"/>
        <v>-5.1289686274214112</v>
      </c>
      <c r="G65">
        <f t="shared" si="66"/>
        <v>-7.3289686274214114</v>
      </c>
      <c r="H65">
        <f t="shared" si="66"/>
        <v>-9.5289686274214116</v>
      </c>
      <c r="I65">
        <f t="shared" si="66"/>
        <v>-11.728968627421413</v>
      </c>
      <c r="J65">
        <f t="shared" si="66"/>
        <v>-13.928968627421412</v>
      </c>
    </row>
    <row r="66" spans="1:10" x14ac:dyDescent="0.25">
      <c r="A66">
        <v>0.64</v>
      </c>
      <c r="B66">
        <f t="shared" si="1"/>
        <v>4.0212385965949355</v>
      </c>
      <c r="C66">
        <f t="shared" si="2"/>
        <v>-0.63742398974868952</v>
      </c>
      <c r="D66">
        <f t="shared" si="3"/>
        <v>-0.77051324277578936</v>
      </c>
      <c r="E66">
        <f t="shared" ref="E66:J66" si="67">D66-2.2</f>
        <v>-2.9705132427757897</v>
      </c>
      <c r="F66">
        <f t="shared" si="67"/>
        <v>-5.1705132427757903</v>
      </c>
      <c r="G66">
        <f t="shared" si="67"/>
        <v>-7.3705132427757905</v>
      </c>
      <c r="H66">
        <f t="shared" si="67"/>
        <v>-9.5705132427757906</v>
      </c>
      <c r="I66">
        <f t="shared" si="67"/>
        <v>-11.770513242775792</v>
      </c>
      <c r="J66">
        <f t="shared" si="67"/>
        <v>-13.970513242775791</v>
      </c>
    </row>
    <row r="67" spans="1:10" x14ac:dyDescent="0.25">
      <c r="A67">
        <v>0.65</v>
      </c>
      <c r="B67">
        <f t="shared" ref="B67:B102" si="68">A67*2*PI()</f>
        <v>4.0840704496667311</v>
      </c>
      <c r="C67">
        <f t="shared" ref="C67:C102" si="69">COS(B67)</f>
        <v>-0.58778525229247325</v>
      </c>
      <c r="D67">
        <f t="shared" ref="D67:D102" si="70">SIN(B67)</f>
        <v>-0.80901699437494734</v>
      </c>
      <c r="E67">
        <f t="shared" ref="E67:J67" si="71">D67-2.2</f>
        <v>-3.0090169943749476</v>
      </c>
      <c r="F67">
        <f t="shared" si="71"/>
        <v>-5.2090169943749478</v>
      </c>
      <c r="G67">
        <f t="shared" si="71"/>
        <v>-7.409016994374948</v>
      </c>
      <c r="H67">
        <f t="shared" si="71"/>
        <v>-9.6090169943749473</v>
      </c>
      <c r="I67">
        <f t="shared" si="71"/>
        <v>-11.809016994374947</v>
      </c>
      <c r="J67">
        <f t="shared" si="71"/>
        <v>-14.009016994374946</v>
      </c>
    </row>
    <row r="68" spans="1:10" x14ac:dyDescent="0.25">
      <c r="A68">
        <v>0.66</v>
      </c>
      <c r="B68">
        <f t="shared" si="68"/>
        <v>4.1469023027385274</v>
      </c>
      <c r="C68">
        <f t="shared" si="69"/>
        <v>-0.53582679497899632</v>
      </c>
      <c r="D68">
        <f t="shared" si="70"/>
        <v>-0.8443279255020153</v>
      </c>
      <c r="E68">
        <f t="shared" ref="E68:J68" si="72">D68-2.2</f>
        <v>-3.0443279255020155</v>
      </c>
      <c r="F68">
        <f t="shared" si="72"/>
        <v>-5.2443279255020157</v>
      </c>
      <c r="G68">
        <f t="shared" si="72"/>
        <v>-7.4443279255020158</v>
      </c>
      <c r="H68">
        <f t="shared" si="72"/>
        <v>-9.6443279255020151</v>
      </c>
      <c r="I68">
        <f t="shared" si="72"/>
        <v>-11.844327925502014</v>
      </c>
      <c r="J68">
        <f t="shared" si="72"/>
        <v>-14.044327925502014</v>
      </c>
    </row>
    <row r="69" spans="1:10" x14ac:dyDescent="0.25">
      <c r="A69">
        <v>0.67</v>
      </c>
      <c r="B69">
        <f t="shared" si="68"/>
        <v>4.209734155810323</v>
      </c>
      <c r="C69">
        <f t="shared" si="69"/>
        <v>-0.48175367410171527</v>
      </c>
      <c r="D69">
        <f t="shared" si="70"/>
        <v>-0.87630668004386358</v>
      </c>
      <c r="E69">
        <f t="shared" ref="E69:J69" si="73">D69-2.2</f>
        <v>-3.0763066800438637</v>
      </c>
      <c r="F69">
        <f t="shared" si="73"/>
        <v>-5.2763066800438638</v>
      </c>
      <c r="G69">
        <f t="shared" si="73"/>
        <v>-7.476306680043864</v>
      </c>
      <c r="H69">
        <f t="shared" si="73"/>
        <v>-9.6763066800438651</v>
      </c>
      <c r="I69">
        <f t="shared" si="73"/>
        <v>-11.876306680043864</v>
      </c>
      <c r="J69">
        <f t="shared" si="73"/>
        <v>-14.076306680043864</v>
      </c>
    </row>
    <row r="70" spans="1:10" x14ac:dyDescent="0.25">
      <c r="A70">
        <v>0.68</v>
      </c>
      <c r="B70">
        <f t="shared" si="68"/>
        <v>4.2725660088821193</v>
      </c>
      <c r="C70">
        <f t="shared" si="69"/>
        <v>-0.42577929156507216</v>
      </c>
      <c r="D70">
        <f t="shared" si="70"/>
        <v>-0.9048270524660198</v>
      </c>
      <c r="E70">
        <f t="shared" ref="E70:J70" si="74">D70-2.2</f>
        <v>-3.1048270524660202</v>
      </c>
      <c r="F70">
        <f t="shared" si="74"/>
        <v>-5.3048270524660204</v>
      </c>
      <c r="G70">
        <f t="shared" si="74"/>
        <v>-7.5048270524660206</v>
      </c>
      <c r="H70">
        <f t="shared" si="74"/>
        <v>-9.7048270524660207</v>
      </c>
      <c r="I70">
        <f t="shared" si="74"/>
        <v>-11.904827052466022</v>
      </c>
      <c r="J70">
        <f t="shared" si="74"/>
        <v>-14.104827052466021</v>
      </c>
    </row>
    <row r="71" spans="1:10" x14ac:dyDescent="0.25">
      <c r="A71">
        <v>0.69</v>
      </c>
      <c r="B71">
        <f t="shared" si="68"/>
        <v>4.335397861953914</v>
      </c>
      <c r="C71">
        <f t="shared" si="69"/>
        <v>-0.36812455268467859</v>
      </c>
      <c r="D71">
        <f t="shared" si="70"/>
        <v>-0.92977648588825113</v>
      </c>
      <c r="E71">
        <f t="shared" ref="E71:J71" si="75">D71-2.2</f>
        <v>-3.1297764858882511</v>
      </c>
      <c r="F71">
        <f t="shared" si="75"/>
        <v>-5.3297764858882513</v>
      </c>
      <c r="G71">
        <f t="shared" si="75"/>
        <v>-7.5297764858882514</v>
      </c>
      <c r="H71">
        <f t="shared" si="75"/>
        <v>-9.7297764858882516</v>
      </c>
      <c r="I71">
        <f t="shared" si="75"/>
        <v>-11.929776485888251</v>
      </c>
      <c r="J71">
        <f t="shared" si="75"/>
        <v>-14.12977648588825</v>
      </c>
    </row>
    <row r="72" spans="1:10" x14ac:dyDescent="0.25">
      <c r="A72">
        <v>0.7</v>
      </c>
      <c r="B72">
        <f t="shared" si="68"/>
        <v>4.3982297150257104</v>
      </c>
      <c r="C72">
        <f t="shared" si="69"/>
        <v>-0.30901699437494756</v>
      </c>
      <c r="D72">
        <f t="shared" si="70"/>
        <v>-0.95105651629515353</v>
      </c>
      <c r="E72">
        <f t="shared" ref="E72:J72" si="76">D72-2.2</f>
        <v>-3.1510565162951538</v>
      </c>
      <c r="F72">
        <f t="shared" si="76"/>
        <v>-5.351056516295154</v>
      </c>
      <c r="G72">
        <f t="shared" si="76"/>
        <v>-7.5510565162951542</v>
      </c>
      <c r="H72">
        <f t="shared" si="76"/>
        <v>-9.7510565162951544</v>
      </c>
      <c r="I72">
        <f t="shared" si="76"/>
        <v>-11.951056516295154</v>
      </c>
      <c r="J72">
        <f t="shared" si="76"/>
        <v>-14.151056516295153</v>
      </c>
    </row>
    <row r="73" spans="1:10" x14ac:dyDescent="0.25">
      <c r="A73">
        <v>0.71</v>
      </c>
      <c r="B73">
        <f t="shared" si="68"/>
        <v>4.4610615680975059</v>
      </c>
      <c r="C73">
        <f t="shared" si="69"/>
        <v>-0.24868988716485529</v>
      </c>
      <c r="D73">
        <f t="shared" si="70"/>
        <v>-0.96858316112863097</v>
      </c>
      <c r="E73">
        <f t="shared" ref="E73:J73" si="77">D73-2.2</f>
        <v>-3.1685831611286313</v>
      </c>
      <c r="F73">
        <f t="shared" si="77"/>
        <v>-5.3685831611286314</v>
      </c>
      <c r="G73">
        <f t="shared" si="77"/>
        <v>-7.5685831611286316</v>
      </c>
      <c r="H73">
        <f t="shared" si="77"/>
        <v>-9.7685831611286318</v>
      </c>
      <c r="I73">
        <f t="shared" si="77"/>
        <v>-11.968583161128631</v>
      </c>
      <c r="J73">
        <f t="shared" si="77"/>
        <v>-14.16858316112863</v>
      </c>
    </row>
    <row r="74" spans="1:10" x14ac:dyDescent="0.25">
      <c r="A74">
        <v>0.72</v>
      </c>
      <c r="B74">
        <f t="shared" si="68"/>
        <v>4.5238934211693023</v>
      </c>
      <c r="C74">
        <f t="shared" si="69"/>
        <v>-0.18738131458572463</v>
      </c>
      <c r="D74">
        <f t="shared" si="70"/>
        <v>-0.98228725072868872</v>
      </c>
      <c r="E74">
        <f t="shared" ref="E74:J74" si="78">D74-2.2</f>
        <v>-3.182287250728689</v>
      </c>
      <c r="F74">
        <f t="shared" si="78"/>
        <v>-5.3822872507286892</v>
      </c>
      <c r="G74">
        <f t="shared" si="78"/>
        <v>-7.5822872507286894</v>
      </c>
      <c r="H74">
        <f t="shared" si="78"/>
        <v>-9.7822872507286895</v>
      </c>
      <c r="I74">
        <f t="shared" si="78"/>
        <v>-11.982287250728689</v>
      </c>
      <c r="J74">
        <f t="shared" si="78"/>
        <v>-14.182287250728688</v>
      </c>
    </row>
    <row r="75" spans="1:10" x14ac:dyDescent="0.25">
      <c r="A75">
        <v>0.73</v>
      </c>
      <c r="B75">
        <f t="shared" si="68"/>
        <v>4.5867252742410978</v>
      </c>
      <c r="C75">
        <f t="shared" si="69"/>
        <v>-0.12533323356430459</v>
      </c>
      <c r="D75">
        <f t="shared" si="70"/>
        <v>-0.99211470131447776</v>
      </c>
      <c r="E75">
        <f t="shared" ref="E75:J75" si="79">D75-2.2</f>
        <v>-3.1921147013144777</v>
      </c>
      <c r="F75">
        <f t="shared" si="79"/>
        <v>-5.3921147013144779</v>
      </c>
      <c r="G75">
        <f t="shared" si="79"/>
        <v>-7.5921147013144781</v>
      </c>
      <c r="H75">
        <f t="shared" si="79"/>
        <v>-9.7921147013144783</v>
      </c>
      <c r="I75">
        <f t="shared" si="79"/>
        <v>-11.992114701314478</v>
      </c>
      <c r="J75">
        <f t="shared" si="79"/>
        <v>-14.192114701314477</v>
      </c>
    </row>
    <row r="76" spans="1:10" x14ac:dyDescent="0.25">
      <c r="A76">
        <v>0.74</v>
      </c>
      <c r="B76">
        <f t="shared" si="68"/>
        <v>4.6495571273128942</v>
      </c>
      <c r="C76">
        <f t="shared" si="69"/>
        <v>-6.2790519529313207E-2</v>
      </c>
      <c r="D76">
        <f t="shared" si="70"/>
        <v>-0.99802672842827156</v>
      </c>
      <c r="E76">
        <f t="shared" ref="E76:J76" si="80">D76-2.2</f>
        <v>-3.198026728428272</v>
      </c>
      <c r="F76">
        <f t="shared" si="80"/>
        <v>-5.3980267284282721</v>
      </c>
      <c r="G76">
        <f t="shared" si="80"/>
        <v>-7.5980267284282723</v>
      </c>
      <c r="H76">
        <f t="shared" si="80"/>
        <v>-9.7980267284282725</v>
      </c>
      <c r="I76">
        <f t="shared" si="80"/>
        <v>-11.998026728428272</v>
      </c>
      <c r="J76">
        <f t="shared" si="80"/>
        <v>-14.198026728428271</v>
      </c>
    </row>
    <row r="77" spans="1:10" x14ac:dyDescent="0.25">
      <c r="A77">
        <v>0.75</v>
      </c>
      <c r="B77">
        <f t="shared" si="68"/>
        <v>4.7123889803846897</v>
      </c>
      <c r="C77">
        <f t="shared" si="69"/>
        <v>-1.83772268236293E-16</v>
      </c>
      <c r="D77">
        <f t="shared" si="70"/>
        <v>-1</v>
      </c>
      <c r="E77">
        <f t="shared" ref="E77:J77" si="81">D77-2.2</f>
        <v>-3.2</v>
      </c>
      <c r="F77">
        <f t="shared" si="81"/>
        <v>-5.4</v>
      </c>
      <c r="G77">
        <f t="shared" si="81"/>
        <v>-7.6000000000000005</v>
      </c>
      <c r="H77">
        <f t="shared" si="81"/>
        <v>-9.8000000000000007</v>
      </c>
      <c r="I77">
        <f t="shared" si="81"/>
        <v>-12</v>
      </c>
      <c r="J77">
        <f t="shared" si="81"/>
        <v>-14.2</v>
      </c>
    </row>
    <row r="78" spans="1:10" x14ac:dyDescent="0.25">
      <c r="A78">
        <v>0.76</v>
      </c>
      <c r="B78">
        <f t="shared" si="68"/>
        <v>4.7752208334564852</v>
      </c>
      <c r="C78">
        <f t="shared" si="69"/>
        <v>6.2790519529312833E-2</v>
      </c>
      <c r="D78">
        <f t="shared" si="70"/>
        <v>-0.99802672842827156</v>
      </c>
      <c r="E78">
        <f t="shared" ref="E78:J78" si="82">D78-2.2</f>
        <v>-3.198026728428272</v>
      </c>
      <c r="F78">
        <f t="shared" si="82"/>
        <v>-5.3980267284282721</v>
      </c>
      <c r="G78">
        <f t="shared" si="82"/>
        <v>-7.5980267284282723</v>
      </c>
      <c r="H78">
        <f t="shared" si="82"/>
        <v>-9.7980267284282725</v>
      </c>
      <c r="I78">
        <f t="shared" si="82"/>
        <v>-11.998026728428272</v>
      </c>
      <c r="J78">
        <f t="shared" si="82"/>
        <v>-14.198026728428271</v>
      </c>
    </row>
    <row r="79" spans="1:10" x14ac:dyDescent="0.25">
      <c r="A79">
        <v>0.77</v>
      </c>
      <c r="B79">
        <f t="shared" si="68"/>
        <v>4.8380526865282816</v>
      </c>
      <c r="C79">
        <f t="shared" si="69"/>
        <v>0.12533323356430423</v>
      </c>
      <c r="D79">
        <f t="shared" si="70"/>
        <v>-0.99211470131447788</v>
      </c>
      <c r="E79">
        <f t="shared" ref="E79:J79" si="83">D79-2.2</f>
        <v>-3.1921147013144782</v>
      </c>
      <c r="F79">
        <f t="shared" si="83"/>
        <v>-5.3921147013144779</v>
      </c>
      <c r="G79">
        <f t="shared" si="83"/>
        <v>-7.5921147013144781</v>
      </c>
      <c r="H79">
        <f t="shared" si="83"/>
        <v>-9.7921147013144783</v>
      </c>
      <c r="I79">
        <f t="shared" si="83"/>
        <v>-11.992114701314478</v>
      </c>
      <c r="J79">
        <f t="shared" si="83"/>
        <v>-14.192114701314477</v>
      </c>
    </row>
    <row r="80" spans="1:10" x14ac:dyDescent="0.25">
      <c r="A80">
        <v>0.78</v>
      </c>
      <c r="B80">
        <f t="shared" si="68"/>
        <v>4.9008845396000771</v>
      </c>
      <c r="C80">
        <f t="shared" si="69"/>
        <v>0.18738131458572427</v>
      </c>
      <c r="D80">
        <f t="shared" si="70"/>
        <v>-0.98228725072868872</v>
      </c>
      <c r="E80">
        <f t="shared" ref="E80:J80" si="84">D80-2.2</f>
        <v>-3.182287250728689</v>
      </c>
      <c r="F80">
        <f t="shared" si="84"/>
        <v>-5.3822872507286892</v>
      </c>
      <c r="G80">
        <f t="shared" si="84"/>
        <v>-7.5822872507286894</v>
      </c>
      <c r="H80">
        <f t="shared" si="84"/>
        <v>-9.7822872507286895</v>
      </c>
      <c r="I80">
        <f t="shared" si="84"/>
        <v>-11.982287250728689</v>
      </c>
      <c r="J80">
        <f t="shared" si="84"/>
        <v>-14.182287250728688</v>
      </c>
    </row>
    <row r="81" spans="1:10" x14ac:dyDescent="0.25">
      <c r="A81">
        <v>0.79</v>
      </c>
      <c r="B81">
        <f t="shared" si="68"/>
        <v>4.9637163926718735</v>
      </c>
      <c r="C81">
        <f t="shared" si="69"/>
        <v>0.24868988716485493</v>
      </c>
      <c r="D81">
        <f t="shared" si="70"/>
        <v>-0.96858316112863108</v>
      </c>
      <c r="E81">
        <f t="shared" ref="E81:J81" si="85">D81-2.2</f>
        <v>-3.1685831611286313</v>
      </c>
      <c r="F81">
        <f t="shared" si="85"/>
        <v>-5.3685831611286314</v>
      </c>
      <c r="G81">
        <f t="shared" si="85"/>
        <v>-7.5685831611286316</v>
      </c>
      <c r="H81">
        <f t="shared" si="85"/>
        <v>-9.7685831611286318</v>
      </c>
      <c r="I81">
        <f t="shared" si="85"/>
        <v>-11.968583161128631</v>
      </c>
      <c r="J81">
        <f t="shared" si="85"/>
        <v>-14.16858316112863</v>
      </c>
    </row>
    <row r="82" spans="1:10" x14ac:dyDescent="0.25">
      <c r="A82">
        <v>0.8</v>
      </c>
      <c r="B82">
        <f t="shared" si="68"/>
        <v>5.026548245743669</v>
      </c>
      <c r="C82">
        <f t="shared" si="69"/>
        <v>0.30901699437494723</v>
      </c>
      <c r="D82">
        <f t="shared" si="70"/>
        <v>-0.95105651629515364</v>
      </c>
      <c r="E82">
        <f t="shared" ref="E82:J82" si="86">D82-2.2</f>
        <v>-3.1510565162951538</v>
      </c>
      <c r="F82">
        <f t="shared" si="86"/>
        <v>-5.351056516295154</v>
      </c>
      <c r="G82">
        <f t="shared" si="86"/>
        <v>-7.5510565162951542</v>
      </c>
      <c r="H82">
        <f t="shared" si="86"/>
        <v>-9.7510565162951544</v>
      </c>
      <c r="I82">
        <f t="shared" si="86"/>
        <v>-11.951056516295154</v>
      </c>
      <c r="J82">
        <f t="shared" si="86"/>
        <v>-14.151056516295153</v>
      </c>
    </row>
    <row r="83" spans="1:10" x14ac:dyDescent="0.25">
      <c r="A83">
        <v>0.81</v>
      </c>
      <c r="B83">
        <f t="shared" si="68"/>
        <v>5.0893800988154654</v>
      </c>
      <c r="C83">
        <f t="shared" si="69"/>
        <v>0.36812455268467825</v>
      </c>
      <c r="D83">
        <f t="shared" si="70"/>
        <v>-0.92977648588825124</v>
      </c>
      <c r="E83">
        <f t="shared" ref="E83:J83" si="87">D83-2.2</f>
        <v>-3.1297764858882515</v>
      </c>
      <c r="F83">
        <f t="shared" si="87"/>
        <v>-5.3297764858882513</v>
      </c>
      <c r="G83">
        <f t="shared" si="87"/>
        <v>-7.5297764858882514</v>
      </c>
      <c r="H83">
        <f t="shared" si="87"/>
        <v>-9.7297764858882516</v>
      </c>
      <c r="I83">
        <f t="shared" si="87"/>
        <v>-11.929776485888251</v>
      </c>
      <c r="J83">
        <f t="shared" si="87"/>
        <v>-14.12977648588825</v>
      </c>
    </row>
    <row r="84" spans="1:10" x14ac:dyDescent="0.25">
      <c r="A84">
        <v>0.82</v>
      </c>
      <c r="B84">
        <f t="shared" si="68"/>
        <v>5.15221195188726</v>
      </c>
      <c r="C84">
        <f t="shared" si="69"/>
        <v>0.42577929156507183</v>
      </c>
      <c r="D84">
        <f t="shared" si="70"/>
        <v>-0.90482705246601991</v>
      </c>
      <c r="E84">
        <f t="shared" ref="E84:J84" si="88">D84-2.2</f>
        <v>-3.1048270524660202</v>
      </c>
      <c r="F84">
        <f t="shared" si="88"/>
        <v>-5.3048270524660204</v>
      </c>
      <c r="G84">
        <f t="shared" si="88"/>
        <v>-7.5048270524660206</v>
      </c>
      <c r="H84">
        <f t="shared" si="88"/>
        <v>-9.7048270524660207</v>
      </c>
      <c r="I84">
        <f t="shared" si="88"/>
        <v>-11.904827052466022</v>
      </c>
      <c r="J84">
        <f t="shared" si="88"/>
        <v>-14.104827052466021</v>
      </c>
    </row>
    <row r="85" spans="1:10" x14ac:dyDescent="0.25">
      <c r="A85">
        <v>0.83</v>
      </c>
      <c r="B85">
        <f t="shared" si="68"/>
        <v>5.2150438049590564</v>
      </c>
      <c r="C85">
        <f t="shared" si="69"/>
        <v>0.48175367410171493</v>
      </c>
      <c r="D85">
        <f t="shared" si="70"/>
        <v>-0.87630668004386381</v>
      </c>
      <c r="E85">
        <f t="shared" ref="E85:J85" si="89">D85-2.2</f>
        <v>-3.0763066800438641</v>
      </c>
      <c r="F85">
        <f t="shared" si="89"/>
        <v>-5.2763066800438647</v>
      </c>
      <c r="G85">
        <f t="shared" si="89"/>
        <v>-7.4763066800438649</v>
      </c>
      <c r="H85">
        <f t="shared" si="89"/>
        <v>-9.6763066800438651</v>
      </c>
      <c r="I85">
        <f t="shared" si="89"/>
        <v>-11.876306680043864</v>
      </c>
      <c r="J85">
        <f t="shared" si="89"/>
        <v>-14.076306680043864</v>
      </c>
    </row>
    <row r="86" spans="1:10" x14ac:dyDescent="0.25">
      <c r="A86">
        <v>0.84</v>
      </c>
      <c r="B86">
        <f t="shared" si="68"/>
        <v>5.2778756580308519</v>
      </c>
      <c r="C86">
        <f t="shared" si="69"/>
        <v>0.53582679497899599</v>
      </c>
      <c r="D86">
        <f t="shared" si="70"/>
        <v>-0.84432792550201552</v>
      </c>
      <c r="E86">
        <f t="shared" ref="E86:J86" si="90">D86-2.2</f>
        <v>-3.0443279255020155</v>
      </c>
      <c r="F86">
        <f t="shared" si="90"/>
        <v>-5.2443279255020157</v>
      </c>
      <c r="G86">
        <f t="shared" si="90"/>
        <v>-7.4443279255020158</v>
      </c>
      <c r="H86">
        <f t="shared" si="90"/>
        <v>-9.6443279255020151</v>
      </c>
      <c r="I86">
        <f t="shared" si="90"/>
        <v>-11.844327925502014</v>
      </c>
      <c r="J86">
        <f t="shared" si="90"/>
        <v>-14.044327925502014</v>
      </c>
    </row>
    <row r="87" spans="1:10" x14ac:dyDescent="0.25">
      <c r="A87">
        <v>0.85</v>
      </c>
      <c r="B87">
        <f t="shared" si="68"/>
        <v>5.3407075111026483</v>
      </c>
      <c r="C87">
        <f t="shared" si="69"/>
        <v>0.58778525229247292</v>
      </c>
      <c r="D87">
        <f t="shared" si="70"/>
        <v>-0.80901699437494756</v>
      </c>
      <c r="E87">
        <f t="shared" ref="E87:J87" si="91">D87-2.2</f>
        <v>-3.0090169943749476</v>
      </c>
      <c r="F87">
        <f t="shared" si="91"/>
        <v>-5.2090169943749478</v>
      </c>
      <c r="G87">
        <f t="shared" si="91"/>
        <v>-7.409016994374948</v>
      </c>
      <c r="H87">
        <f t="shared" si="91"/>
        <v>-9.6090169943749473</v>
      </c>
      <c r="I87">
        <f t="shared" si="91"/>
        <v>-11.809016994374947</v>
      </c>
      <c r="J87">
        <f t="shared" si="91"/>
        <v>-14.009016994374946</v>
      </c>
    </row>
    <row r="88" spans="1:10" x14ac:dyDescent="0.25">
      <c r="A88">
        <v>0.86</v>
      </c>
      <c r="B88">
        <f t="shared" si="68"/>
        <v>5.4035393641744438</v>
      </c>
      <c r="C88">
        <f t="shared" si="69"/>
        <v>0.6374239897486893</v>
      </c>
      <c r="D88">
        <f t="shared" si="70"/>
        <v>-0.77051324277578959</v>
      </c>
      <c r="E88">
        <f t="shared" ref="E88:J88" si="92">D88-2.2</f>
        <v>-2.9705132427757897</v>
      </c>
      <c r="F88">
        <f t="shared" si="92"/>
        <v>-5.1705132427757903</v>
      </c>
      <c r="G88">
        <f t="shared" si="92"/>
        <v>-7.3705132427757905</v>
      </c>
      <c r="H88">
        <f t="shared" si="92"/>
        <v>-9.5705132427757906</v>
      </c>
      <c r="I88">
        <f t="shared" si="92"/>
        <v>-11.770513242775792</v>
      </c>
      <c r="J88">
        <f t="shared" si="92"/>
        <v>-13.970513242775791</v>
      </c>
    </row>
    <row r="89" spans="1:10" x14ac:dyDescent="0.25">
      <c r="A89">
        <v>0.87</v>
      </c>
      <c r="B89">
        <f t="shared" si="68"/>
        <v>5.4663712172462402</v>
      </c>
      <c r="C89">
        <f t="shared" si="69"/>
        <v>0.68454710592868862</v>
      </c>
      <c r="D89">
        <f t="shared" si="70"/>
        <v>-0.72896862742141155</v>
      </c>
      <c r="E89">
        <f t="shared" ref="E89:J89" si="93">D89-2.2</f>
        <v>-2.928968627421412</v>
      </c>
      <c r="F89">
        <f t="shared" si="93"/>
        <v>-5.1289686274214121</v>
      </c>
      <c r="G89">
        <f t="shared" si="93"/>
        <v>-7.3289686274214123</v>
      </c>
      <c r="H89">
        <f t="shared" si="93"/>
        <v>-9.5289686274214134</v>
      </c>
      <c r="I89">
        <f t="shared" si="93"/>
        <v>-11.728968627421413</v>
      </c>
      <c r="J89">
        <f t="shared" si="93"/>
        <v>-13.928968627421412</v>
      </c>
    </row>
    <row r="90" spans="1:10" x14ac:dyDescent="0.25">
      <c r="A90">
        <v>0.88</v>
      </c>
      <c r="B90">
        <f t="shared" si="68"/>
        <v>5.5292030703180357</v>
      </c>
      <c r="C90">
        <f t="shared" si="69"/>
        <v>0.72896862742141122</v>
      </c>
      <c r="D90">
        <f t="shared" si="70"/>
        <v>-0.68454710592868895</v>
      </c>
      <c r="E90">
        <f t="shared" ref="E90:J90" si="94">D90-2.2</f>
        <v>-2.8845471059286893</v>
      </c>
      <c r="F90">
        <f t="shared" si="94"/>
        <v>-5.0845471059286895</v>
      </c>
      <c r="G90">
        <f t="shared" si="94"/>
        <v>-7.2845471059286897</v>
      </c>
      <c r="H90">
        <f t="shared" si="94"/>
        <v>-9.4845471059286908</v>
      </c>
      <c r="I90">
        <f t="shared" si="94"/>
        <v>-11.68454710592869</v>
      </c>
      <c r="J90">
        <f t="shared" si="94"/>
        <v>-13.884547105928689</v>
      </c>
    </row>
    <row r="91" spans="1:10" x14ac:dyDescent="0.25">
      <c r="A91">
        <v>0.89</v>
      </c>
      <c r="B91">
        <f t="shared" si="68"/>
        <v>5.5920349233898321</v>
      </c>
      <c r="C91">
        <f t="shared" si="69"/>
        <v>0.77051324277578936</v>
      </c>
      <c r="D91">
        <f t="shared" si="70"/>
        <v>-0.63742398974868963</v>
      </c>
      <c r="E91">
        <f t="shared" ref="E91:J91" si="95">D91-2.2</f>
        <v>-2.8374239897486899</v>
      </c>
      <c r="F91">
        <f t="shared" si="95"/>
        <v>-5.0374239897486905</v>
      </c>
      <c r="G91">
        <f t="shared" si="95"/>
        <v>-7.2374239897486907</v>
      </c>
      <c r="H91">
        <f t="shared" si="95"/>
        <v>-9.4374239897486909</v>
      </c>
      <c r="I91">
        <f t="shared" si="95"/>
        <v>-11.63742398974869</v>
      </c>
      <c r="J91">
        <f t="shared" si="95"/>
        <v>-13.837423989748689</v>
      </c>
    </row>
    <row r="92" spans="1:10" x14ac:dyDescent="0.25">
      <c r="A92">
        <v>0.9</v>
      </c>
      <c r="B92">
        <f t="shared" si="68"/>
        <v>5.6548667764616276</v>
      </c>
      <c r="C92">
        <f t="shared" si="69"/>
        <v>0.80901699437494734</v>
      </c>
      <c r="D92">
        <f t="shared" si="70"/>
        <v>-0.58778525229247336</v>
      </c>
      <c r="E92">
        <f t="shared" ref="E92:J92" si="96">D92-2.2</f>
        <v>-2.7877852522924735</v>
      </c>
      <c r="F92">
        <f t="shared" si="96"/>
        <v>-4.9877852522924737</v>
      </c>
      <c r="G92">
        <f t="shared" si="96"/>
        <v>-7.1877852522924739</v>
      </c>
      <c r="H92">
        <f t="shared" si="96"/>
        <v>-9.3877852522924741</v>
      </c>
      <c r="I92">
        <f t="shared" si="96"/>
        <v>-11.587785252292473</v>
      </c>
      <c r="J92">
        <f t="shared" si="96"/>
        <v>-13.787785252292473</v>
      </c>
    </row>
    <row r="93" spans="1:10" x14ac:dyDescent="0.25">
      <c r="A93">
        <v>0.91</v>
      </c>
      <c r="B93">
        <f t="shared" si="68"/>
        <v>5.717698629533424</v>
      </c>
      <c r="C93">
        <f t="shared" si="69"/>
        <v>0.8443279255020153</v>
      </c>
      <c r="D93">
        <f t="shared" si="70"/>
        <v>-0.53582679497899632</v>
      </c>
      <c r="E93">
        <f t="shared" ref="E93:J93" si="97">D93-2.2</f>
        <v>-2.7358267949789967</v>
      </c>
      <c r="F93">
        <f t="shared" si="97"/>
        <v>-4.9358267949789969</v>
      </c>
      <c r="G93">
        <f t="shared" si="97"/>
        <v>-7.1358267949789971</v>
      </c>
      <c r="H93">
        <f t="shared" si="97"/>
        <v>-9.3358267949789973</v>
      </c>
      <c r="I93">
        <f t="shared" si="97"/>
        <v>-11.535826794978998</v>
      </c>
      <c r="J93">
        <f t="shared" si="97"/>
        <v>-13.735826794978998</v>
      </c>
    </row>
    <row r="94" spans="1:10" x14ac:dyDescent="0.25">
      <c r="A94">
        <v>0.92</v>
      </c>
      <c r="B94">
        <f t="shared" si="68"/>
        <v>5.7805304826052195</v>
      </c>
      <c r="C94">
        <f t="shared" si="69"/>
        <v>0.87630668004386358</v>
      </c>
      <c r="D94">
        <f t="shared" si="70"/>
        <v>-0.48175367410171532</v>
      </c>
      <c r="E94">
        <f t="shared" ref="E94:J94" si="98">D94-2.2</f>
        <v>-2.6817536741017154</v>
      </c>
      <c r="F94">
        <f t="shared" si="98"/>
        <v>-4.8817536741017156</v>
      </c>
      <c r="G94">
        <f t="shared" si="98"/>
        <v>-7.0817536741017157</v>
      </c>
      <c r="H94">
        <f t="shared" si="98"/>
        <v>-9.281753674101715</v>
      </c>
      <c r="I94">
        <f t="shared" si="98"/>
        <v>-11.481753674101714</v>
      </c>
      <c r="J94">
        <f t="shared" si="98"/>
        <v>-13.681753674101714</v>
      </c>
    </row>
    <row r="95" spans="1:10" x14ac:dyDescent="0.25">
      <c r="A95">
        <v>0.93</v>
      </c>
      <c r="B95">
        <f t="shared" si="68"/>
        <v>5.8433623356770159</v>
      </c>
      <c r="C95">
        <f t="shared" si="69"/>
        <v>0.90482705246601969</v>
      </c>
      <c r="D95">
        <f t="shared" si="70"/>
        <v>-0.42577929156507222</v>
      </c>
      <c r="E95">
        <f t="shared" ref="E95:J95" si="99">D95-2.2</f>
        <v>-2.6257792915650722</v>
      </c>
      <c r="F95">
        <f t="shared" si="99"/>
        <v>-4.8257792915650723</v>
      </c>
      <c r="G95">
        <f t="shared" si="99"/>
        <v>-7.0257792915650725</v>
      </c>
      <c r="H95">
        <f t="shared" si="99"/>
        <v>-9.2257792915650718</v>
      </c>
      <c r="I95">
        <f t="shared" si="99"/>
        <v>-11.425779291565071</v>
      </c>
      <c r="J95">
        <f t="shared" si="99"/>
        <v>-13.62577929156507</v>
      </c>
    </row>
    <row r="96" spans="1:10" x14ac:dyDescent="0.25">
      <c r="A96">
        <v>0.94</v>
      </c>
      <c r="B96">
        <f t="shared" si="68"/>
        <v>5.9061941887488105</v>
      </c>
      <c r="C96">
        <f t="shared" si="69"/>
        <v>0.92977648588825113</v>
      </c>
      <c r="D96">
        <f t="shared" si="70"/>
        <v>-0.3681245526846787</v>
      </c>
      <c r="E96">
        <f t="shared" ref="E96:J96" si="100">D96-2.2</f>
        <v>-2.568124552684679</v>
      </c>
      <c r="F96">
        <f t="shared" si="100"/>
        <v>-4.7681245526846787</v>
      </c>
      <c r="G96">
        <f t="shared" si="100"/>
        <v>-6.9681245526846789</v>
      </c>
      <c r="H96">
        <f t="shared" si="100"/>
        <v>-9.1681245526846791</v>
      </c>
      <c r="I96">
        <f t="shared" si="100"/>
        <v>-11.36812455268468</v>
      </c>
      <c r="J96">
        <f t="shared" si="100"/>
        <v>-13.568124552684679</v>
      </c>
    </row>
    <row r="97" spans="1:11" x14ac:dyDescent="0.25">
      <c r="A97">
        <v>0.95</v>
      </c>
      <c r="B97">
        <f t="shared" si="68"/>
        <v>5.9690260418206069</v>
      </c>
      <c r="C97">
        <f t="shared" si="69"/>
        <v>0.95105651629515353</v>
      </c>
      <c r="D97">
        <f t="shared" si="70"/>
        <v>-0.30901699437494762</v>
      </c>
      <c r="E97">
        <f t="shared" ref="E97:J97" si="101">D97-2.2</f>
        <v>-2.5090169943749476</v>
      </c>
      <c r="F97">
        <f t="shared" si="101"/>
        <v>-4.7090169943749478</v>
      </c>
      <c r="G97">
        <f t="shared" si="101"/>
        <v>-6.909016994374948</v>
      </c>
      <c r="H97">
        <f t="shared" si="101"/>
        <v>-9.1090169943749473</v>
      </c>
      <c r="I97">
        <f t="shared" si="101"/>
        <v>-11.309016994374947</v>
      </c>
      <c r="J97">
        <f t="shared" si="101"/>
        <v>-13.509016994374946</v>
      </c>
    </row>
    <row r="98" spans="1:11" x14ac:dyDescent="0.25">
      <c r="A98">
        <v>0.96</v>
      </c>
      <c r="B98">
        <f t="shared" si="68"/>
        <v>6.0318578948924024</v>
      </c>
      <c r="C98">
        <f t="shared" si="69"/>
        <v>0.96858316112863097</v>
      </c>
      <c r="D98">
        <f t="shared" si="70"/>
        <v>-0.24868988716485535</v>
      </c>
      <c r="E98">
        <f t="shared" ref="E98:J98" si="102">D98-2.2</f>
        <v>-2.4486898871648557</v>
      </c>
      <c r="F98">
        <f t="shared" si="102"/>
        <v>-4.6486898871648563</v>
      </c>
      <c r="G98">
        <f t="shared" si="102"/>
        <v>-6.8486898871648565</v>
      </c>
      <c r="H98">
        <f t="shared" si="102"/>
        <v>-9.0486898871648567</v>
      </c>
      <c r="I98">
        <f t="shared" si="102"/>
        <v>-11.248689887164858</v>
      </c>
      <c r="J98">
        <f t="shared" si="102"/>
        <v>-13.448689887164857</v>
      </c>
    </row>
    <row r="99" spans="1:11" x14ac:dyDescent="0.25">
      <c r="A99">
        <v>0.97</v>
      </c>
      <c r="B99">
        <f t="shared" si="68"/>
        <v>6.0946897479641988</v>
      </c>
      <c r="C99">
        <f t="shared" si="69"/>
        <v>0.98228725072868872</v>
      </c>
      <c r="D99">
        <f t="shared" si="70"/>
        <v>-0.18738131458572468</v>
      </c>
      <c r="E99">
        <f t="shared" ref="E99:J99" si="103">D99-2.2</f>
        <v>-2.387381314585725</v>
      </c>
      <c r="F99">
        <f t="shared" si="103"/>
        <v>-4.5873813145857252</v>
      </c>
      <c r="G99">
        <f t="shared" si="103"/>
        <v>-6.7873813145857254</v>
      </c>
      <c r="H99">
        <f t="shared" si="103"/>
        <v>-8.9873813145857255</v>
      </c>
      <c r="I99">
        <f t="shared" si="103"/>
        <v>-11.187381314585725</v>
      </c>
      <c r="J99">
        <f t="shared" si="103"/>
        <v>-13.387381314585724</v>
      </c>
    </row>
    <row r="100" spans="1:11" x14ac:dyDescent="0.25">
      <c r="A100">
        <v>0.98</v>
      </c>
      <c r="B100">
        <f t="shared" si="68"/>
        <v>6.1575216010359943</v>
      </c>
      <c r="C100">
        <f t="shared" si="69"/>
        <v>0.99211470131447776</v>
      </c>
      <c r="D100">
        <f t="shared" si="70"/>
        <v>-0.12533323356430465</v>
      </c>
      <c r="E100">
        <f t="shared" ref="E100:J100" si="104">D100-2.2</f>
        <v>-2.3253332335643049</v>
      </c>
      <c r="F100">
        <f t="shared" si="104"/>
        <v>-4.5253332335643055</v>
      </c>
      <c r="G100">
        <f t="shared" si="104"/>
        <v>-6.7253332335643057</v>
      </c>
      <c r="H100">
        <f t="shared" si="104"/>
        <v>-8.9253332335643059</v>
      </c>
      <c r="I100">
        <f t="shared" si="104"/>
        <v>-11.125333233564305</v>
      </c>
      <c r="J100">
        <f t="shared" si="104"/>
        <v>-13.325333233564304</v>
      </c>
    </row>
    <row r="101" spans="1:11" x14ac:dyDescent="0.25">
      <c r="A101">
        <v>0.99</v>
      </c>
      <c r="B101">
        <f t="shared" si="68"/>
        <v>6.2203534541077907</v>
      </c>
      <c r="C101">
        <f t="shared" si="69"/>
        <v>0.99802672842827156</v>
      </c>
      <c r="D101">
        <f t="shared" si="70"/>
        <v>-6.2790519529313263E-2</v>
      </c>
      <c r="E101">
        <f t="shared" ref="E101:J101" si="105">D101-2.2</f>
        <v>-2.2627905195293136</v>
      </c>
      <c r="F101">
        <f t="shared" si="105"/>
        <v>-4.4627905195293138</v>
      </c>
      <c r="G101">
        <f t="shared" si="105"/>
        <v>-6.662790519529314</v>
      </c>
      <c r="H101">
        <f t="shared" si="105"/>
        <v>-8.8627905195293142</v>
      </c>
      <c r="I101">
        <f t="shared" si="105"/>
        <v>-11.062790519529315</v>
      </c>
      <c r="J101">
        <f t="shared" si="105"/>
        <v>-13.262790519529315</v>
      </c>
    </row>
    <row r="102" spans="1:11" x14ac:dyDescent="0.25">
      <c r="A102">
        <v>1</v>
      </c>
      <c r="B102">
        <f t="shared" si="68"/>
        <v>6.2831853071795862</v>
      </c>
      <c r="C102">
        <f t="shared" si="69"/>
        <v>1</v>
      </c>
      <c r="D102">
        <f t="shared" si="70"/>
        <v>-2.45029690981724E-16</v>
      </c>
      <c r="E102">
        <f t="shared" ref="E102:J102" si="106">D102-2.2</f>
        <v>-2.2000000000000006</v>
      </c>
      <c r="F102">
        <f t="shared" si="106"/>
        <v>-4.4000000000000004</v>
      </c>
      <c r="G102">
        <f t="shared" si="106"/>
        <v>-6.6000000000000005</v>
      </c>
      <c r="H102">
        <f t="shared" si="106"/>
        <v>-8.8000000000000007</v>
      </c>
      <c r="I102">
        <f t="shared" si="106"/>
        <v>-11</v>
      </c>
      <c r="J102">
        <f t="shared" si="106"/>
        <v>-13.2</v>
      </c>
    </row>
    <row r="103" spans="1:11" x14ac:dyDescent="0.25">
      <c r="A103">
        <f>A2</f>
        <v>0</v>
      </c>
      <c r="B103">
        <f>B2</f>
        <v>0</v>
      </c>
      <c r="C103">
        <f>C2-4.4</f>
        <v>-3.4000000000000004</v>
      </c>
      <c r="K103">
        <f t="shared" ref="K103:K134" si="107">G2</f>
        <v>-6.6000000000000005</v>
      </c>
    </row>
    <row r="104" spans="1:11" x14ac:dyDescent="0.25">
      <c r="A104">
        <f t="shared" ref="A104:B104" si="108">A3</f>
        <v>0.01</v>
      </c>
      <c r="B104">
        <f t="shared" si="108"/>
        <v>6.2831853071795868E-2</v>
      </c>
      <c r="C104">
        <f t="shared" ref="C104:C167" si="109">C3-4.4</f>
        <v>-3.4019732715717286</v>
      </c>
      <c r="K104">
        <f t="shared" si="107"/>
        <v>-6.5372094804706871</v>
      </c>
    </row>
    <row r="105" spans="1:11" x14ac:dyDescent="0.25">
      <c r="A105">
        <f t="shared" ref="A105:B105" si="110">A4</f>
        <v>0.02</v>
      </c>
      <c r="B105">
        <f t="shared" si="110"/>
        <v>0.12566370614359174</v>
      </c>
      <c r="C105">
        <f t="shared" si="109"/>
        <v>-3.4078852986855224</v>
      </c>
      <c r="K105">
        <f t="shared" si="107"/>
        <v>-6.4746667664356963</v>
      </c>
    </row>
    <row r="106" spans="1:11" x14ac:dyDescent="0.25">
      <c r="A106">
        <f t="shared" ref="A106:B106" si="111">A5</f>
        <v>0.03</v>
      </c>
      <c r="B106">
        <f t="shared" si="111"/>
        <v>0.18849555921538758</v>
      </c>
      <c r="C106">
        <f t="shared" si="109"/>
        <v>-3.4177127492713115</v>
      </c>
      <c r="K106">
        <f t="shared" si="107"/>
        <v>-6.4126186854142757</v>
      </c>
    </row>
    <row r="107" spans="1:11" x14ac:dyDescent="0.25">
      <c r="A107">
        <f t="shared" ref="A107:B107" si="112">A6</f>
        <v>0.04</v>
      </c>
      <c r="B107">
        <f t="shared" si="112"/>
        <v>0.25132741228718347</v>
      </c>
      <c r="C107">
        <f t="shared" si="109"/>
        <v>-3.4314168388713693</v>
      </c>
      <c r="K107">
        <f t="shared" si="107"/>
        <v>-6.3513101128351455</v>
      </c>
    </row>
    <row r="108" spans="1:11" x14ac:dyDescent="0.25">
      <c r="A108">
        <f t="shared" ref="A108:B108" si="113">A7</f>
        <v>0.05</v>
      </c>
      <c r="B108">
        <f t="shared" si="113"/>
        <v>0.31415926535897931</v>
      </c>
      <c r="C108">
        <f t="shared" si="109"/>
        <v>-3.4489434837048467</v>
      </c>
      <c r="K108">
        <f t="shared" si="107"/>
        <v>-6.2909830056250531</v>
      </c>
    </row>
    <row r="109" spans="1:11" x14ac:dyDescent="0.25">
      <c r="A109">
        <f t="shared" ref="A109:B109" si="114">A8</f>
        <v>0.06</v>
      </c>
      <c r="B109">
        <f t="shared" si="114"/>
        <v>0.37699111843077515</v>
      </c>
      <c r="C109">
        <f t="shared" si="109"/>
        <v>-3.470223514111749</v>
      </c>
      <c r="K109">
        <f t="shared" si="107"/>
        <v>-6.2318754473153222</v>
      </c>
    </row>
    <row r="110" spans="1:11" x14ac:dyDescent="0.25">
      <c r="A110">
        <f t="shared" ref="A110:B110" si="115">A9</f>
        <v>7.0000000000000007E-2</v>
      </c>
      <c r="B110">
        <f t="shared" si="115"/>
        <v>0.4398229715025711</v>
      </c>
      <c r="C110">
        <f t="shared" si="109"/>
        <v>-3.4951729475339808</v>
      </c>
      <c r="K110">
        <f t="shared" si="107"/>
        <v>-6.1742207084349277</v>
      </c>
    </row>
    <row r="111" spans="1:11" x14ac:dyDescent="0.25">
      <c r="A111">
        <f t="shared" ref="A111:B111" si="116">A10</f>
        <v>0.08</v>
      </c>
      <c r="B111">
        <f t="shared" si="116"/>
        <v>0.50265482457436694</v>
      </c>
      <c r="C111">
        <f t="shared" si="109"/>
        <v>-3.5236933199561369</v>
      </c>
      <c r="K111">
        <f t="shared" si="107"/>
        <v>-6.1182463258982853</v>
      </c>
    </row>
    <row r="112" spans="1:11" x14ac:dyDescent="0.25">
      <c r="A112">
        <f t="shared" ref="A112:B112" si="117">A11</f>
        <v>0.09</v>
      </c>
      <c r="B112">
        <f t="shared" si="117"/>
        <v>0.56548667764616278</v>
      </c>
      <c r="C112">
        <f t="shared" si="109"/>
        <v>-3.5556720744979851</v>
      </c>
      <c r="K112">
        <f t="shared" si="107"/>
        <v>-6.064173205021004</v>
      </c>
    </row>
    <row r="113" spans="1:11" x14ac:dyDescent="0.25">
      <c r="A113">
        <f t="shared" ref="A113:B113" si="118">A12</f>
        <v>0.1</v>
      </c>
      <c r="B113">
        <f t="shared" si="118"/>
        <v>0.62831853071795862</v>
      </c>
      <c r="C113">
        <f t="shared" si="109"/>
        <v>-3.5909830056250529</v>
      </c>
      <c r="K113">
        <f t="shared" si="107"/>
        <v>-6.0122147477075272</v>
      </c>
    </row>
    <row r="114" spans="1:11" x14ac:dyDescent="0.25">
      <c r="A114">
        <f t="shared" ref="A114:B114" si="119">A13</f>
        <v>0.11</v>
      </c>
      <c r="B114">
        <f t="shared" si="119"/>
        <v>0.69115038378975446</v>
      </c>
      <c r="C114">
        <f t="shared" si="109"/>
        <v>-3.6294867572242113</v>
      </c>
      <c r="K114">
        <f t="shared" si="107"/>
        <v>-5.9625760102513112</v>
      </c>
    </row>
    <row r="115" spans="1:11" x14ac:dyDescent="0.25">
      <c r="A115">
        <f t="shared" ref="A115:B115" si="120">A14</f>
        <v>0.12</v>
      </c>
      <c r="B115">
        <f t="shared" si="120"/>
        <v>0.7539822368615503</v>
      </c>
      <c r="C115">
        <f t="shared" si="109"/>
        <v>-3.6710313725785886</v>
      </c>
      <c r="K115">
        <f t="shared" si="107"/>
        <v>-5.9154528940713114</v>
      </c>
    </row>
    <row r="116" spans="1:11" x14ac:dyDescent="0.25">
      <c r="A116">
        <f t="shared" ref="A116:B116" si="121">A15</f>
        <v>0.13</v>
      </c>
      <c r="B116">
        <f t="shared" si="121"/>
        <v>0.81681408993334625</v>
      </c>
      <c r="C116">
        <f t="shared" si="109"/>
        <v>-3.7154528940713116</v>
      </c>
      <c r="K116">
        <f t="shared" si="107"/>
        <v>-5.8710313725785888</v>
      </c>
    </row>
    <row r="117" spans="1:11" x14ac:dyDescent="0.25">
      <c r="A117">
        <f t="shared" ref="A117:B117" si="122">A16</f>
        <v>0.14000000000000001</v>
      </c>
      <c r="B117">
        <f t="shared" si="122"/>
        <v>0.87964594300514221</v>
      </c>
      <c r="C117">
        <f t="shared" si="109"/>
        <v>-3.7625760102513106</v>
      </c>
      <c r="K117">
        <f t="shared" si="107"/>
        <v>-5.8294867572242115</v>
      </c>
    </row>
    <row r="118" spans="1:11" x14ac:dyDescent="0.25">
      <c r="A118">
        <f t="shared" ref="A118:B118" si="123">A17</f>
        <v>0.15</v>
      </c>
      <c r="B118">
        <f t="shared" si="123"/>
        <v>0.94247779607693793</v>
      </c>
      <c r="C118">
        <f t="shared" si="109"/>
        <v>-3.812214747707527</v>
      </c>
      <c r="K118">
        <f t="shared" si="107"/>
        <v>-5.7909830056250531</v>
      </c>
    </row>
    <row r="119" spans="1:11" x14ac:dyDescent="0.25">
      <c r="A119">
        <f t="shared" ref="A119:B119" si="124">A18</f>
        <v>0.16</v>
      </c>
      <c r="B119">
        <f t="shared" si="124"/>
        <v>1.0053096491487339</v>
      </c>
      <c r="C119">
        <f t="shared" si="109"/>
        <v>-3.8641732050210038</v>
      </c>
      <c r="K119">
        <f t="shared" si="107"/>
        <v>-5.7556720744979852</v>
      </c>
    </row>
    <row r="120" spans="1:11" x14ac:dyDescent="0.25">
      <c r="A120">
        <f t="shared" ref="A120:B120" si="125">A19</f>
        <v>0.17</v>
      </c>
      <c r="B120">
        <f t="shared" si="125"/>
        <v>1.0681415022205298</v>
      </c>
      <c r="C120">
        <f t="shared" si="109"/>
        <v>-3.9182463258982851</v>
      </c>
      <c r="K120">
        <f t="shared" si="107"/>
        <v>-5.7236933199561371</v>
      </c>
    </row>
    <row r="121" spans="1:11" x14ac:dyDescent="0.25">
      <c r="A121">
        <f t="shared" ref="A121:B121" si="126">A20</f>
        <v>0.18</v>
      </c>
      <c r="B121">
        <f t="shared" si="126"/>
        <v>1.1309733552923256</v>
      </c>
      <c r="C121">
        <f t="shared" si="109"/>
        <v>-3.9742207084349275</v>
      </c>
      <c r="K121">
        <f t="shared" si="107"/>
        <v>-5.6951729475339814</v>
      </c>
    </row>
    <row r="122" spans="1:11" x14ac:dyDescent="0.25">
      <c r="A122">
        <f t="shared" ref="A122:B122" si="127">A21</f>
        <v>0.19</v>
      </c>
      <c r="B122">
        <f t="shared" si="127"/>
        <v>1.1938052083641213</v>
      </c>
      <c r="C122">
        <f t="shared" si="109"/>
        <v>-4.031875447315322</v>
      </c>
      <c r="K122">
        <f t="shared" si="107"/>
        <v>-5.6702235141117487</v>
      </c>
    </row>
    <row r="123" spans="1:11" x14ac:dyDescent="0.25">
      <c r="A123">
        <f t="shared" ref="A123:B123" si="128">A22</f>
        <v>0.2</v>
      </c>
      <c r="B123">
        <f t="shared" si="128"/>
        <v>1.2566370614359172</v>
      </c>
      <c r="C123">
        <f t="shared" si="109"/>
        <v>-4.0909830056250529</v>
      </c>
      <c r="K123">
        <f t="shared" si="107"/>
        <v>-5.6489434837048469</v>
      </c>
    </row>
    <row r="124" spans="1:11" x14ac:dyDescent="0.25">
      <c r="A124">
        <f t="shared" ref="A124:B124" si="129">A23</f>
        <v>0.21</v>
      </c>
      <c r="B124">
        <f t="shared" si="129"/>
        <v>1.319468914507713</v>
      </c>
      <c r="C124">
        <f t="shared" si="109"/>
        <v>-4.1513101128351453</v>
      </c>
      <c r="K124">
        <f t="shared" si="107"/>
        <v>-5.6314168388713695</v>
      </c>
    </row>
    <row r="125" spans="1:11" x14ac:dyDescent="0.25">
      <c r="A125">
        <f t="shared" ref="A125:B125" si="130">A24</f>
        <v>0.22</v>
      </c>
      <c r="B125">
        <f t="shared" si="130"/>
        <v>1.3823007675795089</v>
      </c>
      <c r="C125">
        <f t="shared" si="109"/>
        <v>-4.2126186854142755</v>
      </c>
      <c r="K125">
        <f t="shared" si="107"/>
        <v>-5.6177127492713117</v>
      </c>
    </row>
    <row r="126" spans="1:11" x14ac:dyDescent="0.25">
      <c r="A126">
        <f t="shared" ref="A126:B126" si="131">A25</f>
        <v>0.23</v>
      </c>
      <c r="B126">
        <f t="shared" si="131"/>
        <v>1.4451326206513049</v>
      </c>
      <c r="C126">
        <f t="shared" si="109"/>
        <v>-4.2746667664356961</v>
      </c>
      <c r="K126">
        <f t="shared" si="107"/>
        <v>-5.6078852986855221</v>
      </c>
    </row>
    <row r="127" spans="1:11" x14ac:dyDescent="0.25">
      <c r="A127">
        <f t="shared" ref="A127:B127" si="132">A26</f>
        <v>0.24</v>
      </c>
      <c r="B127">
        <f t="shared" si="132"/>
        <v>1.5079644737231006</v>
      </c>
      <c r="C127">
        <f t="shared" si="109"/>
        <v>-4.3372094804706869</v>
      </c>
      <c r="K127">
        <f t="shared" si="107"/>
        <v>-5.6019732715717288</v>
      </c>
    </row>
    <row r="128" spans="1:11" x14ac:dyDescent="0.25">
      <c r="A128">
        <f t="shared" ref="A128:B128" si="133">A27</f>
        <v>0.25</v>
      </c>
      <c r="B128">
        <f t="shared" si="133"/>
        <v>1.5707963267948966</v>
      </c>
      <c r="C128">
        <f t="shared" si="109"/>
        <v>-4.4000000000000004</v>
      </c>
      <c r="K128">
        <f t="shared" si="107"/>
        <v>-5.6000000000000005</v>
      </c>
    </row>
    <row r="129" spans="1:11" x14ac:dyDescent="0.25">
      <c r="A129">
        <f t="shared" ref="A129:B129" si="134">A28</f>
        <v>0.26</v>
      </c>
      <c r="B129">
        <f t="shared" si="134"/>
        <v>1.6336281798666925</v>
      </c>
      <c r="C129">
        <f t="shared" si="109"/>
        <v>-4.4627905195293138</v>
      </c>
      <c r="K129">
        <f t="shared" si="107"/>
        <v>-5.6019732715717288</v>
      </c>
    </row>
    <row r="130" spans="1:11" x14ac:dyDescent="0.25">
      <c r="A130">
        <f t="shared" ref="A130:B130" si="135">A29</f>
        <v>0.27</v>
      </c>
      <c r="B130">
        <f t="shared" si="135"/>
        <v>1.6964600329384885</v>
      </c>
      <c r="C130">
        <f t="shared" si="109"/>
        <v>-4.5253332335643046</v>
      </c>
      <c r="K130">
        <f t="shared" si="107"/>
        <v>-5.607885298685523</v>
      </c>
    </row>
    <row r="131" spans="1:11" x14ac:dyDescent="0.25">
      <c r="A131">
        <f t="shared" ref="A131:B131" si="136">A30</f>
        <v>0.28000000000000003</v>
      </c>
      <c r="B131">
        <f t="shared" si="136"/>
        <v>1.7592918860102844</v>
      </c>
      <c r="C131">
        <f t="shared" si="109"/>
        <v>-4.5873813145857252</v>
      </c>
      <c r="K131">
        <f t="shared" si="107"/>
        <v>-5.6177127492713117</v>
      </c>
    </row>
    <row r="132" spans="1:11" x14ac:dyDescent="0.25">
      <c r="A132">
        <f t="shared" ref="A132:B132" si="137">A31</f>
        <v>0.28999999999999998</v>
      </c>
      <c r="B132">
        <f t="shared" si="137"/>
        <v>1.8221237390820799</v>
      </c>
      <c r="C132">
        <f t="shared" si="109"/>
        <v>-4.6486898871648545</v>
      </c>
      <c r="K132">
        <f t="shared" si="107"/>
        <v>-5.6314168388713695</v>
      </c>
    </row>
    <row r="133" spans="1:11" x14ac:dyDescent="0.25">
      <c r="A133">
        <f t="shared" ref="A133:B133" si="138">A32</f>
        <v>0.3</v>
      </c>
      <c r="B133">
        <f t="shared" si="138"/>
        <v>1.8849555921538759</v>
      </c>
      <c r="C133">
        <f t="shared" si="109"/>
        <v>-4.7090169943749478</v>
      </c>
      <c r="K133">
        <f t="shared" si="107"/>
        <v>-5.6489434837048469</v>
      </c>
    </row>
    <row r="134" spans="1:11" x14ac:dyDescent="0.25">
      <c r="A134">
        <f t="shared" ref="A134:B134" si="139">A33</f>
        <v>0.31</v>
      </c>
      <c r="B134">
        <f t="shared" si="139"/>
        <v>1.9477874452256718</v>
      </c>
      <c r="C134">
        <f t="shared" si="109"/>
        <v>-4.7681245526846787</v>
      </c>
      <c r="K134">
        <f t="shared" si="107"/>
        <v>-5.6702235141117487</v>
      </c>
    </row>
    <row r="135" spans="1:11" x14ac:dyDescent="0.25">
      <c r="A135">
        <f t="shared" ref="A135:B135" si="140">A34</f>
        <v>0.32</v>
      </c>
      <c r="B135">
        <f t="shared" si="140"/>
        <v>2.0106192982974678</v>
      </c>
      <c r="C135">
        <f t="shared" si="109"/>
        <v>-4.8257792915650732</v>
      </c>
      <c r="K135">
        <f t="shared" ref="K135:K166" si="141">G34</f>
        <v>-5.6951729475339814</v>
      </c>
    </row>
    <row r="136" spans="1:11" x14ac:dyDescent="0.25">
      <c r="A136">
        <f t="shared" ref="A136:B136" si="142">A35</f>
        <v>0.33</v>
      </c>
      <c r="B136">
        <f t="shared" si="142"/>
        <v>2.0734511513692637</v>
      </c>
      <c r="C136">
        <f t="shared" si="109"/>
        <v>-4.8817536741017156</v>
      </c>
      <c r="K136">
        <f t="shared" si="141"/>
        <v>-5.7236933199561371</v>
      </c>
    </row>
    <row r="137" spans="1:11" x14ac:dyDescent="0.25">
      <c r="A137">
        <f t="shared" ref="A137:B137" si="143">A36</f>
        <v>0.34</v>
      </c>
      <c r="B137">
        <f t="shared" si="143"/>
        <v>2.1362830044410597</v>
      </c>
      <c r="C137">
        <f t="shared" si="109"/>
        <v>-4.9358267949789969</v>
      </c>
      <c r="K137">
        <f t="shared" si="141"/>
        <v>-5.7556720744979852</v>
      </c>
    </row>
    <row r="138" spans="1:11" x14ac:dyDescent="0.25">
      <c r="A138">
        <f t="shared" ref="A138:B138" si="144">A37</f>
        <v>0.35</v>
      </c>
      <c r="B138">
        <f t="shared" si="144"/>
        <v>2.1991148575128552</v>
      </c>
      <c r="C138">
        <f t="shared" si="109"/>
        <v>-4.9877852522924737</v>
      </c>
      <c r="K138">
        <f t="shared" si="141"/>
        <v>-5.7909830056250531</v>
      </c>
    </row>
    <row r="139" spans="1:11" x14ac:dyDescent="0.25">
      <c r="A139">
        <f t="shared" ref="A139:B139" si="145">A38</f>
        <v>0.36</v>
      </c>
      <c r="B139">
        <f t="shared" si="145"/>
        <v>2.2619467105846511</v>
      </c>
      <c r="C139">
        <f t="shared" si="109"/>
        <v>-5.0374239897486905</v>
      </c>
      <c r="K139">
        <f t="shared" si="141"/>
        <v>-5.8294867572242115</v>
      </c>
    </row>
    <row r="140" spans="1:11" x14ac:dyDescent="0.25">
      <c r="A140">
        <f t="shared" ref="A140:B140" si="146">A39</f>
        <v>0.37</v>
      </c>
      <c r="B140">
        <f t="shared" si="146"/>
        <v>2.3247785636564471</v>
      </c>
      <c r="C140">
        <f t="shared" si="109"/>
        <v>-5.0845471059286886</v>
      </c>
      <c r="K140">
        <f t="shared" si="141"/>
        <v>-5.8710313725785888</v>
      </c>
    </row>
    <row r="141" spans="1:11" x14ac:dyDescent="0.25">
      <c r="A141">
        <f t="shared" ref="A141:B141" si="147">A40</f>
        <v>0.38</v>
      </c>
      <c r="B141">
        <f t="shared" si="147"/>
        <v>2.3876104167282426</v>
      </c>
      <c r="C141">
        <f t="shared" si="109"/>
        <v>-5.1289686274214112</v>
      </c>
      <c r="K141">
        <f t="shared" si="141"/>
        <v>-5.9154528940713114</v>
      </c>
    </row>
    <row r="142" spans="1:11" x14ac:dyDescent="0.25">
      <c r="A142">
        <f t="shared" ref="A142:B142" si="148">A41</f>
        <v>0.39</v>
      </c>
      <c r="B142">
        <f t="shared" si="148"/>
        <v>2.4504422698000385</v>
      </c>
      <c r="C142">
        <f t="shared" si="109"/>
        <v>-5.1705132427757894</v>
      </c>
      <c r="K142">
        <f t="shared" si="141"/>
        <v>-5.9625760102513112</v>
      </c>
    </row>
    <row r="143" spans="1:11" x14ac:dyDescent="0.25">
      <c r="A143">
        <f t="shared" ref="A143:B143" si="149">A42</f>
        <v>0.4</v>
      </c>
      <c r="B143">
        <f t="shared" si="149"/>
        <v>2.5132741228718345</v>
      </c>
      <c r="C143">
        <f t="shared" si="109"/>
        <v>-5.2090169943749478</v>
      </c>
      <c r="K143">
        <f t="shared" si="141"/>
        <v>-6.0122147477075272</v>
      </c>
    </row>
    <row r="144" spans="1:11" x14ac:dyDescent="0.25">
      <c r="A144">
        <f t="shared" ref="A144:B144" si="150">A43</f>
        <v>0.41</v>
      </c>
      <c r="B144">
        <f t="shared" si="150"/>
        <v>2.57610597594363</v>
      </c>
      <c r="C144">
        <f t="shared" si="109"/>
        <v>-5.2443279255020148</v>
      </c>
      <c r="K144">
        <f t="shared" si="141"/>
        <v>-6.0641732050210031</v>
      </c>
    </row>
    <row r="145" spans="1:11" x14ac:dyDescent="0.25">
      <c r="A145">
        <f t="shared" ref="A145:B145" si="151">A44</f>
        <v>0.42</v>
      </c>
      <c r="B145">
        <f t="shared" si="151"/>
        <v>2.638937829015426</v>
      </c>
      <c r="C145">
        <f t="shared" si="109"/>
        <v>-5.2763066800438638</v>
      </c>
      <c r="K145">
        <f t="shared" si="141"/>
        <v>-6.1182463258982853</v>
      </c>
    </row>
    <row r="146" spans="1:11" x14ac:dyDescent="0.25">
      <c r="A146">
        <f t="shared" ref="A146:B146" si="152">A45</f>
        <v>0.43</v>
      </c>
      <c r="B146">
        <f t="shared" si="152"/>
        <v>2.7017696820872219</v>
      </c>
      <c r="C146">
        <f t="shared" si="109"/>
        <v>-5.3048270524660195</v>
      </c>
      <c r="K146">
        <f t="shared" si="141"/>
        <v>-6.1742207084349277</v>
      </c>
    </row>
    <row r="147" spans="1:11" x14ac:dyDescent="0.25">
      <c r="A147">
        <f t="shared" ref="A147:B147" si="153">A46</f>
        <v>0.44</v>
      </c>
      <c r="B147">
        <f t="shared" si="153"/>
        <v>2.7646015351590179</v>
      </c>
      <c r="C147">
        <f t="shared" si="109"/>
        <v>-5.3297764858882513</v>
      </c>
      <c r="K147">
        <f t="shared" si="141"/>
        <v>-6.2318754473153222</v>
      </c>
    </row>
    <row r="148" spans="1:11" x14ac:dyDescent="0.25">
      <c r="A148">
        <f t="shared" ref="A148:B148" si="154">A47</f>
        <v>0.45</v>
      </c>
      <c r="B148">
        <f t="shared" si="154"/>
        <v>2.8274333882308138</v>
      </c>
      <c r="C148">
        <f t="shared" si="109"/>
        <v>-5.351056516295154</v>
      </c>
      <c r="K148">
        <f t="shared" si="141"/>
        <v>-6.2909830056250531</v>
      </c>
    </row>
    <row r="149" spans="1:11" x14ac:dyDescent="0.25">
      <c r="A149">
        <f t="shared" ref="A149:B149" si="155">A48</f>
        <v>0.46</v>
      </c>
      <c r="B149">
        <f t="shared" si="155"/>
        <v>2.8902652413026098</v>
      </c>
      <c r="C149">
        <f t="shared" si="109"/>
        <v>-5.3685831611286314</v>
      </c>
      <c r="K149">
        <f t="shared" si="141"/>
        <v>-6.3513101128351455</v>
      </c>
    </row>
    <row r="150" spans="1:11" x14ac:dyDescent="0.25">
      <c r="A150">
        <f t="shared" ref="A150:B150" si="156">A49</f>
        <v>0.47</v>
      </c>
      <c r="B150">
        <f t="shared" si="156"/>
        <v>2.9530970943744053</v>
      </c>
      <c r="C150">
        <f t="shared" si="109"/>
        <v>-5.3822872507286892</v>
      </c>
      <c r="K150">
        <f t="shared" si="141"/>
        <v>-6.4126186854142757</v>
      </c>
    </row>
    <row r="151" spans="1:11" x14ac:dyDescent="0.25">
      <c r="A151">
        <f t="shared" ref="A151:B151" si="157">A50</f>
        <v>0.48</v>
      </c>
      <c r="B151">
        <f t="shared" si="157"/>
        <v>3.0159289474462012</v>
      </c>
      <c r="C151">
        <f t="shared" si="109"/>
        <v>-5.3921147013144779</v>
      </c>
      <c r="K151">
        <f t="shared" si="141"/>
        <v>-6.4746667664356954</v>
      </c>
    </row>
    <row r="152" spans="1:11" x14ac:dyDescent="0.25">
      <c r="A152">
        <f t="shared" ref="A152:B152" si="158">A51</f>
        <v>0.49</v>
      </c>
      <c r="B152">
        <f t="shared" si="158"/>
        <v>3.0787608005179972</v>
      </c>
      <c r="C152">
        <f t="shared" si="109"/>
        <v>-5.3980267284282721</v>
      </c>
      <c r="K152">
        <f t="shared" si="141"/>
        <v>-6.5372094804706871</v>
      </c>
    </row>
    <row r="153" spans="1:11" x14ac:dyDescent="0.25">
      <c r="A153">
        <f t="shared" ref="A153:B153" si="159">A52</f>
        <v>0.5</v>
      </c>
      <c r="B153">
        <f t="shared" si="159"/>
        <v>3.1415926535897931</v>
      </c>
      <c r="C153">
        <f t="shared" si="109"/>
        <v>-5.4</v>
      </c>
      <c r="K153">
        <f t="shared" si="141"/>
        <v>-6.6000000000000005</v>
      </c>
    </row>
    <row r="154" spans="1:11" x14ac:dyDescent="0.25">
      <c r="A154">
        <f t="shared" ref="A154:B154" si="160">A53</f>
        <v>0.51</v>
      </c>
      <c r="B154">
        <f t="shared" si="160"/>
        <v>3.2044245066615891</v>
      </c>
      <c r="C154">
        <f t="shared" si="109"/>
        <v>-5.3980267284282721</v>
      </c>
      <c r="K154">
        <f t="shared" si="141"/>
        <v>-6.662790519529314</v>
      </c>
    </row>
    <row r="155" spans="1:11" x14ac:dyDescent="0.25">
      <c r="A155">
        <f t="shared" ref="A155:B155" si="161">A54</f>
        <v>0.52</v>
      </c>
      <c r="B155">
        <f t="shared" si="161"/>
        <v>3.267256359733385</v>
      </c>
      <c r="C155">
        <f t="shared" si="109"/>
        <v>-5.3921147013144779</v>
      </c>
      <c r="K155">
        <f t="shared" si="141"/>
        <v>-6.7253332335643048</v>
      </c>
    </row>
    <row r="156" spans="1:11" x14ac:dyDescent="0.25">
      <c r="A156">
        <f t="shared" ref="A156:B156" si="162">A55</f>
        <v>0.53</v>
      </c>
      <c r="B156">
        <f t="shared" si="162"/>
        <v>3.330088212805181</v>
      </c>
      <c r="C156">
        <f t="shared" si="109"/>
        <v>-5.3822872507286892</v>
      </c>
      <c r="K156">
        <f t="shared" si="141"/>
        <v>-6.7873813145857254</v>
      </c>
    </row>
    <row r="157" spans="1:11" x14ac:dyDescent="0.25">
      <c r="A157">
        <f t="shared" ref="A157:B157" si="163">A56</f>
        <v>0.54</v>
      </c>
      <c r="B157">
        <f t="shared" si="163"/>
        <v>3.3929200658769769</v>
      </c>
      <c r="C157">
        <f t="shared" si="109"/>
        <v>-5.3685831611286314</v>
      </c>
      <c r="K157">
        <f t="shared" si="141"/>
        <v>-6.8486898871648556</v>
      </c>
    </row>
    <row r="158" spans="1:11" x14ac:dyDescent="0.25">
      <c r="A158">
        <f t="shared" ref="A158:B158" si="164">A57</f>
        <v>0.55000000000000004</v>
      </c>
      <c r="B158">
        <f t="shared" si="164"/>
        <v>3.4557519189487729</v>
      </c>
      <c r="C158">
        <f t="shared" si="109"/>
        <v>-5.351056516295154</v>
      </c>
      <c r="K158">
        <f t="shared" si="141"/>
        <v>-6.9090169943749489</v>
      </c>
    </row>
    <row r="159" spans="1:11" x14ac:dyDescent="0.25">
      <c r="A159">
        <f t="shared" ref="A159:B159" si="165">A58</f>
        <v>0.56000000000000005</v>
      </c>
      <c r="B159">
        <f t="shared" si="165"/>
        <v>3.5185837720205688</v>
      </c>
      <c r="C159">
        <f t="shared" si="109"/>
        <v>-5.3297764858882513</v>
      </c>
      <c r="K159">
        <f t="shared" si="141"/>
        <v>-6.9681245526846789</v>
      </c>
    </row>
    <row r="160" spans="1:11" x14ac:dyDescent="0.25">
      <c r="A160">
        <f t="shared" ref="A160:B160" si="166">A59</f>
        <v>0.56999999999999995</v>
      </c>
      <c r="B160">
        <f t="shared" si="166"/>
        <v>3.5814156250923639</v>
      </c>
      <c r="C160">
        <f t="shared" si="109"/>
        <v>-5.3048270524660204</v>
      </c>
      <c r="K160">
        <f t="shared" si="141"/>
        <v>-7.0257792915650734</v>
      </c>
    </row>
    <row r="161" spans="1:11" x14ac:dyDescent="0.25">
      <c r="A161">
        <f t="shared" ref="A161:B161" si="167">A60</f>
        <v>0.57999999999999996</v>
      </c>
      <c r="B161">
        <f t="shared" si="167"/>
        <v>3.6442474781641598</v>
      </c>
      <c r="C161">
        <f t="shared" si="109"/>
        <v>-5.2763066800438638</v>
      </c>
      <c r="K161">
        <f t="shared" si="141"/>
        <v>-7.0817536741017157</v>
      </c>
    </row>
    <row r="162" spans="1:11" x14ac:dyDescent="0.25">
      <c r="A162">
        <f t="shared" ref="A162:B162" si="168">A61</f>
        <v>0.59</v>
      </c>
      <c r="B162">
        <f t="shared" si="168"/>
        <v>3.7070793312359558</v>
      </c>
      <c r="C162">
        <f t="shared" si="109"/>
        <v>-5.2443279255020157</v>
      </c>
      <c r="K162">
        <f t="shared" si="141"/>
        <v>-7.1358267949789971</v>
      </c>
    </row>
    <row r="163" spans="1:11" x14ac:dyDescent="0.25">
      <c r="A163">
        <f t="shared" ref="A163:B163" si="169">A62</f>
        <v>0.6</v>
      </c>
      <c r="B163">
        <f t="shared" si="169"/>
        <v>3.7699111843077517</v>
      </c>
      <c r="C163">
        <f t="shared" si="109"/>
        <v>-5.2090169943749478</v>
      </c>
      <c r="K163">
        <f t="shared" si="141"/>
        <v>-7.1877852522924739</v>
      </c>
    </row>
    <row r="164" spans="1:11" x14ac:dyDescent="0.25">
      <c r="A164">
        <f t="shared" ref="A164:B164" si="170">A63</f>
        <v>0.61</v>
      </c>
      <c r="B164">
        <f t="shared" si="170"/>
        <v>3.8327430373795477</v>
      </c>
      <c r="C164">
        <f t="shared" si="109"/>
        <v>-5.1705132427757894</v>
      </c>
      <c r="K164">
        <f t="shared" si="141"/>
        <v>-7.2374239897486907</v>
      </c>
    </row>
    <row r="165" spans="1:11" x14ac:dyDescent="0.25">
      <c r="A165">
        <f t="shared" ref="A165:B165" si="171">A64</f>
        <v>0.62</v>
      </c>
      <c r="B165">
        <f t="shared" si="171"/>
        <v>3.8955748904513436</v>
      </c>
      <c r="C165">
        <f t="shared" si="109"/>
        <v>-5.1289686274214121</v>
      </c>
      <c r="K165">
        <f t="shared" si="141"/>
        <v>-7.2845471059286888</v>
      </c>
    </row>
    <row r="166" spans="1:11" x14ac:dyDescent="0.25">
      <c r="A166">
        <f t="shared" ref="A166:B166" si="172">A65</f>
        <v>0.63</v>
      </c>
      <c r="B166">
        <f t="shared" si="172"/>
        <v>3.9584067435231391</v>
      </c>
      <c r="C166">
        <f t="shared" si="109"/>
        <v>-5.0845471059286895</v>
      </c>
      <c r="K166">
        <f t="shared" si="141"/>
        <v>-7.3289686274214114</v>
      </c>
    </row>
    <row r="167" spans="1:11" x14ac:dyDescent="0.25">
      <c r="A167">
        <f t="shared" ref="A167:B167" si="173">A66</f>
        <v>0.64</v>
      </c>
      <c r="B167">
        <f t="shared" si="173"/>
        <v>4.0212385965949355</v>
      </c>
      <c r="C167">
        <f t="shared" si="109"/>
        <v>-5.0374239897486897</v>
      </c>
      <c r="K167">
        <f t="shared" ref="K167:K198" si="174">G66</f>
        <v>-7.3705132427757905</v>
      </c>
    </row>
    <row r="168" spans="1:11" x14ac:dyDescent="0.25">
      <c r="A168">
        <f t="shared" ref="A168:B168" si="175">A67</f>
        <v>0.65</v>
      </c>
      <c r="B168">
        <f t="shared" si="175"/>
        <v>4.0840704496667311</v>
      </c>
      <c r="C168">
        <f t="shared" ref="C168:C203" si="176">C67-4.4</f>
        <v>-4.9877852522924737</v>
      </c>
      <c r="K168">
        <f t="shared" si="174"/>
        <v>-7.409016994374948</v>
      </c>
    </row>
    <row r="169" spans="1:11" x14ac:dyDescent="0.25">
      <c r="A169">
        <f t="shared" ref="A169:B169" si="177">A68</f>
        <v>0.66</v>
      </c>
      <c r="B169">
        <f t="shared" si="177"/>
        <v>4.1469023027385274</v>
      </c>
      <c r="C169">
        <f t="shared" si="176"/>
        <v>-4.9358267949789969</v>
      </c>
      <c r="K169">
        <f t="shared" si="174"/>
        <v>-7.4443279255020158</v>
      </c>
    </row>
    <row r="170" spans="1:11" x14ac:dyDescent="0.25">
      <c r="A170">
        <f t="shared" ref="A170:B170" si="178">A69</f>
        <v>0.67</v>
      </c>
      <c r="B170">
        <f t="shared" si="178"/>
        <v>4.209734155810323</v>
      </c>
      <c r="C170">
        <f t="shared" si="176"/>
        <v>-4.8817536741017156</v>
      </c>
      <c r="K170">
        <f t="shared" si="174"/>
        <v>-7.476306680043864</v>
      </c>
    </row>
    <row r="171" spans="1:11" x14ac:dyDescent="0.25">
      <c r="A171">
        <f t="shared" ref="A171:B171" si="179">A70</f>
        <v>0.68</v>
      </c>
      <c r="B171">
        <f t="shared" si="179"/>
        <v>4.2725660088821193</v>
      </c>
      <c r="C171">
        <f t="shared" si="176"/>
        <v>-4.8257792915650723</v>
      </c>
      <c r="K171">
        <f t="shared" si="174"/>
        <v>-7.5048270524660206</v>
      </c>
    </row>
    <row r="172" spans="1:11" x14ac:dyDescent="0.25">
      <c r="A172">
        <f t="shared" ref="A172:B172" si="180">A71</f>
        <v>0.69</v>
      </c>
      <c r="B172">
        <f t="shared" si="180"/>
        <v>4.335397861953914</v>
      </c>
      <c r="C172">
        <f t="shared" si="176"/>
        <v>-4.7681245526846787</v>
      </c>
      <c r="K172">
        <f t="shared" si="174"/>
        <v>-7.5297764858882514</v>
      </c>
    </row>
    <row r="173" spans="1:11" x14ac:dyDescent="0.25">
      <c r="A173">
        <f t="shared" ref="A173:B173" si="181">A72</f>
        <v>0.7</v>
      </c>
      <c r="B173">
        <f t="shared" si="181"/>
        <v>4.3982297150257104</v>
      </c>
      <c r="C173">
        <f t="shared" si="176"/>
        <v>-4.7090169943749478</v>
      </c>
      <c r="K173">
        <f t="shared" si="174"/>
        <v>-7.5510565162951542</v>
      </c>
    </row>
    <row r="174" spans="1:11" x14ac:dyDescent="0.25">
      <c r="A174">
        <f t="shared" ref="A174:B174" si="182">A73</f>
        <v>0.71</v>
      </c>
      <c r="B174">
        <f t="shared" si="182"/>
        <v>4.4610615680975059</v>
      </c>
      <c r="C174">
        <f t="shared" si="176"/>
        <v>-4.6486898871648554</v>
      </c>
      <c r="K174">
        <f t="shared" si="174"/>
        <v>-7.5685831611286316</v>
      </c>
    </row>
    <row r="175" spans="1:11" x14ac:dyDescent="0.25">
      <c r="A175">
        <f t="shared" ref="A175:B175" si="183">A74</f>
        <v>0.72</v>
      </c>
      <c r="B175">
        <f t="shared" si="183"/>
        <v>4.5238934211693023</v>
      </c>
      <c r="C175">
        <f t="shared" si="176"/>
        <v>-4.5873813145857252</v>
      </c>
      <c r="K175">
        <f t="shared" si="174"/>
        <v>-7.5822872507286894</v>
      </c>
    </row>
    <row r="176" spans="1:11" x14ac:dyDescent="0.25">
      <c r="A176">
        <f t="shared" ref="A176:B176" si="184">A75</f>
        <v>0.73</v>
      </c>
      <c r="B176">
        <f t="shared" si="184"/>
        <v>4.5867252742410978</v>
      </c>
      <c r="C176">
        <f t="shared" si="176"/>
        <v>-4.5253332335643046</v>
      </c>
      <c r="K176">
        <f t="shared" si="174"/>
        <v>-7.5921147013144781</v>
      </c>
    </row>
    <row r="177" spans="1:11" x14ac:dyDescent="0.25">
      <c r="A177">
        <f t="shared" ref="A177:B177" si="185">A76</f>
        <v>0.74</v>
      </c>
      <c r="B177">
        <f t="shared" si="185"/>
        <v>4.6495571273128942</v>
      </c>
      <c r="C177">
        <f t="shared" si="176"/>
        <v>-4.4627905195293138</v>
      </c>
      <c r="K177">
        <f t="shared" si="174"/>
        <v>-7.5980267284282723</v>
      </c>
    </row>
    <row r="178" spans="1:11" x14ac:dyDescent="0.25">
      <c r="A178">
        <f t="shared" ref="A178:B178" si="186">A77</f>
        <v>0.75</v>
      </c>
      <c r="B178">
        <f t="shared" si="186"/>
        <v>4.7123889803846897</v>
      </c>
      <c r="C178">
        <f t="shared" si="176"/>
        <v>-4.4000000000000004</v>
      </c>
      <c r="K178">
        <f t="shared" si="174"/>
        <v>-7.6000000000000005</v>
      </c>
    </row>
    <row r="179" spans="1:11" x14ac:dyDescent="0.25">
      <c r="A179">
        <f t="shared" ref="A179:B179" si="187">A78</f>
        <v>0.76</v>
      </c>
      <c r="B179">
        <f t="shared" si="187"/>
        <v>4.7752208334564852</v>
      </c>
      <c r="C179">
        <f t="shared" si="176"/>
        <v>-4.3372094804706878</v>
      </c>
      <c r="K179">
        <f t="shared" si="174"/>
        <v>-7.5980267284282723</v>
      </c>
    </row>
    <row r="180" spans="1:11" x14ac:dyDescent="0.25">
      <c r="A180">
        <f t="shared" ref="A180:B180" si="188">A79</f>
        <v>0.77</v>
      </c>
      <c r="B180">
        <f t="shared" si="188"/>
        <v>4.8380526865282816</v>
      </c>
      <c r="C180">
        <f t="shared" si="176"/>
        <v>-4.2746667664356961</v>
      </c>
      <c r="K180">
        <f t="shared" si="174"/>
        <v>-7.5921147013144781</v>
      </c>
    </row>
    <row r="181" spans="1:11" x14ac:dyDescent="0.25">
      <c r="A181">
        <f t="shared" ref="A181:B181" si="189">A80</f>
        <v>0.78</v>
      </c>
      <c r="B181">
        <f t="shared" si="189"/>
        <v>4.9008845396000771</v>
      </c>
      <c r="C181">
        <f t="shared" si="176"/>
        <v>-4.2126186854142764</v>
      </c>
      <c r="K181">
        <f t="shared" si="174"/>
        <v>-7.5822872507286894</v>
      </c>
    </row>
    <row r="182" spans="1:11" x14ac:dyDescent="0.25">
      <c r="A182">
        <f t="shared" ref="A182:B182" si="190">A81</f>
        <v>0.79</v>
      </c>
      <c r="B182">
        <f t="shared" si="190"/>
        <v>4.9637163926718735</v>
      </c>
      <c r="C182">
        <f t="shared" si="176"/>
        <v>-4.1513101128351453</v>
      </c>
      <c r="K182">
        <f t="shared" si="174"/>
        <v>-7.5685831611286316</v>
      </c>
    </row>
    <row r="183" spans="1:11" x14ac:dyDescent="0.25">
      <c r="A183">
        <f t="shared" ref="A183:B183" si="191">A82</f>
        <v>0.8</v>
      </c>
      <c r="B183">
        <f t="shared" si="191"/>
        <v>5.026548245743669</v>
      </c>
      <c r="C183">
        <f t="shared" si="176"/>
        <v>-4.0909830056250529</v>
      </c>
      <c r="K183">
        <f t="shared" si="174"/>
        <v>-7.5510565162951542</v>
      </c>
    </row>
    <row r="184" spans="1:11" x14ac:dyDescent="0.25">
      <c r="A184">
        <f t="shared" ref="A184:B184" si="192">A83</f>
        <v>0.81</v>
      </c>
      <c r="B184">
        <f t="shared" si="192"/>
        <v>5.0893800988154654</v>
      </c>
      <c r="C184">
        <f t="shared" si="176"/>
        <v>-4.031875447315322</v>
      </c>
      <c r="K184">
        <f t="shared" si="174"/>
        <v>-7.5297764858882514</v>
      </c>
    </row>
    <row r="185" spans="1:11" x14ac:dyDescent="0.25">
      <c r="A185">
        <f t="shared" ref="A185:B185" si="193">A84</f>
        <v>0.82</v>
      </c>
      <c r="B185">
        <f t="shared" si="193"/>
        <v>5.15221195188726</v>
      </c>
      <c r="C185">
        <f t="shared" si="176"/>
        <v>-3.9742207084349284</v>
      </c>
      <c r="K185">
        <f t="shared" si="174"/>
        <v>-7.5048270524660206</v>
      </c>
    </row>
    <row r="186" spans="1:11" x14ac:dyDescent="0.25">
      <c r="A186">
        <f t="shared" ref="A186:B186" si="194">A85</f>
        <v>0.83</v>
      </c>
      <c r="B186">
        <f t="shared" si="194"/>
        <v>5.2150438049590564</v>
      </c>
      <c r="C186">
        <f t="shared" si="176"/>
        <v>-3.9182463258982856</v>
      </c>
      <c r="K186">
        <f t="shared" si="174"/>
        <v>-7.4763066800438649</v>
      </c>
    </row>
    <row r="187" spans="1:11" x14ac:dyDescent="0.25">
      <c r="A187">
        <f t="shared" ref="A187:B187" si="195">A86</f>
        <v>0.84</v>
      </c>
      <c r="B187">
        <f t="shared" si="195"/>
        <v>5.2778756580308519</v>
      </c>
      <c r="C187">
        <f t="shared" si="176"/>
        <v>-3.8641732050210043</v>
      </c>
      <c r="K187">
        <f t="shared" si="174"/>
        <v>-7.4443279255020158</v>
      </c>
    </row>
    <row r="188" spans="1:11" x14ac:dyDescent="0.25">
      <c r="A188">
        <f t="shared" ref="A188:B188" si="196">A87</f>
        <v>0.85</v>
      </c>
      <c r="B188">
        <f t="shared" si="196"/>
        <v>5.3407075111026483</v>
      </c>
      <c r="C188">
        <f t="shared" si="176"/>
        <v>-3.8122147477075274</v>
      </c>
      <c r="K188">
        <f t="shared" si="174"/>
        <v>-7.409016994374948</v>
      </c>
    </row>
    <row r="189" spans="1:11" x14ac:dyDescent="0.25">
      <c r="A189">
        <f t="shared" ref="A189:B189" si="197">A88</f>
        <v>0.86</v>
      </c>
      <c r="B189">
        <f t="shared" si="197"/>
        <v>5.4035393641744438</v>
      </c>
      <c r="C189">
        <f t="shared" si="176"/>
        <v>-3.7625760102513111</v>
      </c>
      <c r="K189">
        <f t="shared" si="174"/>
        <v>-7.3705132427757905</v>
      </c>
    </row>
    <row r="190" spans="1:11" x14ac:dyDescent="0.25">
      <c r="A190">
        <f t="shared" ref="A190:B190" si="198">A89</f>
        <v>0.87</v>
      </c>
      <c r="B190">
        <f t="shared" si="198"/>
        <v>5.4663712172462402</v>
      </c>
      <c r="C190">
        <f t="shared" si="176"/>
        <v>-3.7154528940713116</v>
      </c>
      <c r="K190">
        <f t="shared" si="174"/>
        <v>-7.3289686274214123</v>
      </c>
    </row>
    <row r="191" spans="1:11" x14ac:dyDescent="0.25">
      <c r="A191">
        <f t="shared" ref="A191:B191" si="199">A90</f>
        <v>0.88</v>
      </c>
      <c r="B191">
        <f t="shared" si="199"/>
        <v>5.5292030703180357</v>
      </c>
      <c r="C191">
        <f t="shared" si="176"/>
        <v>-3.671031372578589</v>
      </c>
      <c r="K191">
        <f t="shared" si="174"/>
        <v>-7.2845471059286897</v>
      </c>
    </row>
    <row r="192" spans="1:11" x14ac:dyDescent="0.25">
      <c r="A192">
        <f t="shared" ref="A192:B192" si="200">A91</f>
        <v>0.89</v>
      </c>
      <c r="B192">
        <f t="shared" si="200"/>
        <v>5.5920349233898321</v>
      </c>
      <c r="C192">
        <f t="shared" si="176"/>
        <v>-3.6294867572242109</v>
      </c>
      <c r="K192">
        <f t="shared" si="174"/>
        <v>-7.2374239897486907</v>
      </c>
    </row>
    <row r="193" spans="1:12" x14ac:dyDescent="0.25">
      <c r="A193">
        <f t="shared" ref="A193:B193" si="201">A92</f>
        <v>0.9</v>
      </c>
      <c r="B193">
        <f t="shared" si="201"/>
        <v>5.6548667764616276</v>
      </c>
      <c r="C193">
        <f t="shared" si="176"/>
        <v>-3.5909830056250529</v>
      </c>
      <c r="K193">
        <f t="shared" si="174"/>
        <v>-7.1877852522924739</v>
      </c>
    </row>
    <row r="194" spans="1:12" x14ac:dyDescent="0.25">
      <c r="A194">
        <f t="shared" ref="A194:B194" si="202">A93</f>
        <v>0.91</v>
      </c>
      <c r="B194">
        <f t="shared" si="202"/>
        <v>5.717698629533424</v>
      </c>
      <c r="C194">
        <f t="shared" si="176"/>
        <v>-3.5556720744979851</v>
      </c>
      <c r="K194">
        <f t="shared" si="174"/>
        <v>-7.1358267949789971</v>
      </c>
    </row>
    <row r="195" spans="1:12" x14ac:dyDescent="0.25">
      <c r="A195">
        <f t="shared" ref="A195:B195" si="203">A94</f>
        <v>0.92</v>
      </c>
      <c r="B195">
        <f t="shared" si="203"/>
        <v>5.7805304826052195</v>
      </c>
      <c r="C195">
        <f t="shared" si="176"/>
        <v>-3.5236933199561369</v>
      </c>
      <c r="K195">
        <f t="shared" si="174"/>
        <v>-7.0817536741017157</v>
      </c>
    </row>
    <row r="196" spans="1:12" x14ac:dyDescent="0.25">
      <c r="A196">
        <f t="shared" ref="A196:B196" si="204">A95</f>
        <v>0.93</v>
      </c>
      <c r="B196">
        <f t="shared" si="204"/>
        <v>5.8433623356770159</v>
      </c>
      <c r="C196">
        <f t="shared" si="176"/>
        <v>-3.4951729475339808</v>
      </c>
      <c r="K196">
        <f t="shared" si="174"/>
        <v>-7.0257792915650725</v>
      </c>
    </row>
    <row r="197" spans="1:12" x14ac:dyDescent="0.25">
      <c r="A197">
        <f t="shared" ref="A197:B197" si="205">A96</f>
        <v>0.94</v>
      </c>
      <c r="B197">
        <f t="shared" si="205"/>
        <v>5.9061941887488105</v>
      </c>
      <c r="C197">
        <f t="shared" si="176"/>
        <v>-3.4702235141117495</v>
      </c>
      <c r="K197">
        <f t="shared" si="174"/>
        <v>-6.9681245526846789</v>
      </c>
    </row>
    <row r="198" spans="1:12" x14ac:dyDescent="0.25">
      <c r="A198">
        <f t="shared" ref="A198:B198" si="206">A97</f>
        <v>0.95</v>
      </c>
      <c r="B198">
        <f t="shared" si="206"/>
        <v>5.9690260418206069</v>
      </c>
      <c r="C198">
        <f t="shared" si="176"/>
        <v>-3.4489434837048467</v>
      </c>
      <c r="K198">
        <f t="shared" si="174"/>
        <v>-6.909016994374948</v>
      </c>
    </row>
    <row r="199" spans="1:12" x14ac:dyDescent="0.25">
      <c r="A199">
        <f t="shared" ref="A199:B199" si="207">A98</f>
        <v>0.96</v>
      </c>
      <c r="B199">
        <f t="shared" si="207"/>
        <v>6.0318578948924024</v>
      </c>
      <c r="C199">
        <f t="shared" si="176"/>
        <v>-3.4314168388713693</v>
      </c>
      <c r="K199">
        <f t="shared" ref="K199:K203" si="208">G98</f>
        <v>-6.8486898871648565</v>
      </c>
    </row>
    <row r="200" spans="1:12" x14ac:dyDescent="0.25">
      <c r="A200">
        <f t="shared" ref="A200:B200" si="209">A99</f>
        <v>0.97</v>
      </c>
      <c r="B200">
        <f t="shared" si="209"/>
        <v>6.0946897479641988</v>
      </c>
      <c r="C200">
        <f t="shared" si="176"/>
        <v>-3.4177127492713115</v>
      </c>
      <c r="K200">
        <f t="shared" si="208"/>
        <v>-6.7873813145857254</v>
      </c>
    </row>
    <row r="201" spans="1:12" x14ac:dyDescent="0.25">
      <c r="A201">
        <f t="shared" ref="A201:B201" si="210">A100</f>
        <v>0.98</v>
      </c>
      <c r="B201">
        <f t="shared" si="210"/>
        <v>6.1575216010359943</v>
      </c>
      <c r="C201">
        <f t="shared" si="176"/>
        <v>-3.4078852986855228</v>
      </c>
      <c r="K201">
        <f t="shared" si="208"/>
        <v>-6.7253332335643057</v>
      </c>
    </row>
    <row r="202" spans="1:12" x14ac:dyDescent="0.25">
      <c r="A202">
        <f t="shared" ref="A202:B202" si="211">A101</f>
        <v>0.99</v>
      </c>
      <c r="B202">
        <f t="shared" si="211"/>
        <v>6.2203534541077907</v>
      </c>
      <c r="C202">
        <f t="shared" si="176"/>
        <v>-3.4019732715717286</v>
      </c>
      <c r="K202">
        <f t="shared" si="208"/>
        <v>-6.662790519529314</v>
      </c>
    </row>
    <row r="203" spans="1:12" x14ac:dyDescent="0.25">
      <c r="A203">
        <f t="shared" ref="A203:B203" si="212">A102</f>
        <v>1</v>
      </c>
      <c r="B203">
        <f t="shared" si="212"/>
        <v>6.2831853071795862</v>
      </c>
      <c r="C203">
        <f t="shared" si="176"/>
        <v>-3.4000000000000004</v>
      </c>
      <c r="K203">
        <f t="shared" si="208"/>
        <v>-6.6000000000000005</v>
      </c>
    </row>
    <row r="204" spans="1:12" x14ac:dyDescent="0.25">
      <c r="A204">
        <f t="shared" ref="A204:B204" si="213">A103</f>
        <v>0</v>
      </c>
      <c r="B204">
        <f t="shared" si="213"/>
        <v>0</v>
      </c>
      <c r="C204">
        <f>C2+4.4</f>
        <v>5.4</v>
      </c>
      <c r="L204">
        <f t="shared" ref="L204:L235" si="214">K103</f>
        <v>-6.6000000000000005</v>
      </c>
    </row>
    <row r="205" spans="1:12" x14ac:dyDescent="0.25">
      <c r="A205">
        <f t="shared" ref="A205:B205" si="215">A104</f>
        <v>0.01</v>
      </c>
      <c r="B205">
        <f t="shared" si="215"/>
        <v>6.2831853071795868E-2</v>
      </c>
      <c r="C205">
        <f t="shared" ref="C205:C268" si="216">C3+4.4</f>
        <v>5.3980267284282721</v>
      </c>
      <c r="L205">
        <f t="shared" si="214"/>
        <v>-6.5372094804706871</v>
      </c>
    </row>
    <row r="206" spans="1:12" x14ac:dyDescent="0.25">
      <c r="A206">
        <f t="shared" ref="A206:B206" si="217">A105</f>
        <v>0.02</v>
      </c>
      <c r="B206">
        <f t="shared" si="217"/>
        <v>0.12566370614359174</v>
      </c>
      <c r="C206">
        <f t="shared" si="216"/>
        <v>5.3921147013144779</v>
      </c>
      <c r="L206">
        <f t="shared" si="214"/>
        <v>-6.4746667664356963</v>
      </c>
    </row>
    <row r="207" spans="1:12" x14ac:dyDescent="0.25">
      <c r="A207">
        <f t="shared" ref="A207:B207" si="218">A106</f>
        <v>0.03</v>
      </c>
      <c r="B207">
        <f t="shared" si="218"/>
        <v>0.18849555921538758</v>
      </c>
      <c r="C207">
        <f t="shared" si="216"/>
        <v>5.3822872507286892</v>
      </c>
      <c r="L207">
        <f t="shared" si="214"/>
        <v>-6.4126186854142757</v>
      </c>
    </row>
    <row r="208" spans="1:12" x14ac:dyDescent="0.25">
      <c r="A208">
        <f t="shared" ref="A208:B208" si="219">A107</f>
        <v>0.04</v>
      </c>
      <c r="B208">
        <f t="shared" si="219"/>
        <v>0.25132741228718347</v>
      </c>
      <c r="C208">
        <f t="shared" si="216"/>
        <v>5.3685831611286314</v>
      </c>
      <c r="L208">
        <f t="shared" si="214"/>
        <v>-6.3513101128351455</v>
      </c>
    </row>
    <row r="209" spans="1:12" x14ac:dyDescent="0.25">
      <c r="A209">
        <f t="shared" ref="A209:B209" si="220">A108</f>
        <v>0.05</v>
      </c>
      <c r="B209">
        <f t="shared" si="220"/>
        <v>0.31415926535897931</v>
      </c>
      <c r="C209">
        <f t="shared" si="216"/>
        <v>5.351056516295154</v>
      </c>
      <c r="L209">
        <f t="shared" si="214"/>
        <v>-6.2909830056250531</v>
      </c>
    </row>
    <row r="210" spans="1:12" x14ac:dyDescent="0.25">
      <c r="A210">
        <f t="shared" ref="A210:B210" si="221">A109</f>
        <v>0.06</v>
      </c>
      <c r="B210">
        <f t="shared" si="221"/>
        <v>0.37699111843077515</v>
      </c>
      <c r="C210">
        <f t="shared" si="216"/>
        <v>5.3297764858882521</v>
      </c>
      <c r="L210">
        <f t="shared" si="214"/>
        <v>-6.2318754473153222</v>
      </c>
    </row>
    <row r="211" spans="1:12" x14ac:dyDescent="0.25">
      <c r="A211">
        <f t="shared" ref="A211:B211" si="222">A110</f>
        <v>7.0000000000000007E-2</v>
      </c>
      <c r="B211">
        <f t="shared" si="222"/>
        <v>0.4398229715025711</v>
      </c>
      <c r="C211">
        <f t="shared" si="216"/>
        <v>5.3048270524660195</v>
      </c>
      <c r="L211">
        <f t="shared" si="214"/>
        <v>-6.1742207084349277</v>
      </c>
    </row>
    <row r="212" spans="1:12" x14ac:dyDescent="0.25">
      <c r="A212">
        <f t="shared" ref="A212:B212" si="223">A111</f>
        <v>0.08</v>
      </c>
      <c r="B212">
        <f t="shared" si="223"/>
        <v>0.50265482457436694</v>
      </c>
      <c r="C212">
        <f t="shared" si="216"/>
        <v>5.2763066800438638</v>
      </c>
      <c r="L212">
        <f t="shared" si="214"/>
        <v>-6.1182463258982853</v>
      </c>
    </row>
    <row r="213" spans="1:12" x14ac:dyDescent="0.25">
      <c r="A213">
        <f t="shared" ref="A213:B213" si="224">A112</f>
        <v>0.09</v>
      </c>
      <c r="B213">
        <f t="shared" si="224"/>
        <v>0.56548667764616278</v>
      </c>
      <c r="C213">
        <f t="shared" si="216"/>
        <v>5.2443279255020157</v>
      </c>
      <c r="L213">
        <f t="shared" si="214"/>
        <v>-6.064173205021004</v>
      </c>
    </row>
    <row r="214" spans="1:12" x14ac:dyDescent="0.25">
      <c r="A214">
        <f t="shared" ref="A214:B214" si="225">A113</f>
        <v>0.1</v>
      </c>
      <c r="B214">
        <f t="shared" si="225"/>
        <v>0.62831853071795862</v>
      </c>
      <c r="C214">
        <f t="shared" si="216"/>
        <v>5.2090169943749478</v>
      </c>
      <c r="L214">
        <f t="shared" si="214"/>
        <v>-6.0122147477075272</v>
      </c>
    </row>
    <row r="215" spans="1:12" x14ac:dyDescent="0.25">
      <c r="A215">
        <f t="shared" ref="A215:B215" si="226">A114</f>
        <v>0.11</v>
      </c>
      <c r="B215">
        <f t="shared" si="226"/>
        <v>0.69115038378975446</v>
      </c>
      <c r="C215">
        <f t="shared" si="216"/>
        <v>5.1705132427757894</v>
      </c>
      <c r="L215">
        <f t="shared" si="214"/>
        <v>-5.9625760102513112</v>
      </c>
    </row>
    <row r="216" spans="1:12" x14ac:dyDescent="0.25">
      <c r="A216">
        <f t="shared" ref="A216:B216" si="227">A115</f>
        <v>0.12</v>
      </c>
      <c r="B216">
        <f t="shared" si="227"/>
        <v>0.7539822368615503</v>
      </c>
      <c r="C216">
        <f t="shared" si="216"/>
        <v>5.1289686274214121</v>
      </c>
      <c r="L216">
        <f t="shared" si="214"/>
        <v>-5.9154528940713114</v>
      </c>
    </row>
    <row r="217" spans="1:12" x14ac:dyDescent="0.25">
      <c r="A217">
        <f t="shared" ref="A217:B217" si="228">A116</f>
        <v>0.13</v>
      </c>
      <c r="B217">
        <f t="shared" si="228"/>
        <v>0.81681408993334625</v>
      </c>
      <c r="C217">
        <f t="shared" si="216"/>
        <v>5.0845471059286886</v>
      </c>
      <c r="L217">
        <f t="shared" si="214"/>
        <v>-5.8710313725785888</v>
      </c>
    </row>
    <row r="218" spans="1:12" x14ac:dyDescent="0.25">
      <c r="A218">
        <f t="shared" ref="A218:B218" si="229">A117</f>
        <v>0.14000000000000001</v>
      </c>
      <c r="B218">
        <f t="shared" si="229"/>
        <v>0.87964594300514221</v>
      </c>
      <c r="C218">
        <f t="shared" si="216"/>
        <v>5.0374239897486897</v>
      </c>
      <c r="L218">
        <f t="shared" si="214"/>
        <v>-5.8294867572242115</v>
      </c>
    </row>
    <row r="219" spans="1:12" x14ac:dyDescent="0.25">
      <c r="A219">
        <f t="shared" ref="A219:B219" si="230">A118</f>
        <v>0.15</v>
      </c>
      <c r="B219">
        <f t="shared" si="230"/>
        <v>0.94247779607693793</v>
      </c>
      <c r="C219">
        <f t="shared" si="216"/>
        <v>4.9877852522924737</v>
      </c>
      <c r="L219">
        <f t="shared" si="214"/>
        <v>-5.7909830056250531</v>
      </c>
    </row>
    <row r="220" spans="1:12" x14ac:dyDescent="0.25">
      <c r="A220">
        <f t="shared" ref="A220:B220" si="231">A119</f>
        <v>0.16</v>
      </c>
      <c r="B220">
        <f t="shared" si="231"/>
        <v>1.0053096491487339</v>
      </c>
      <c r="C220">
        <f t="shared" si="216"/>
        <v>4.9358267949789969</v>
      </c>
      <c r="L220">
        <f t="shared" si="214"/>
        <v>-5.7556720744979852</v>
      </c>
    </row>
    <row r="221" spans="1:12" x14ac:dyDescent="0.25">
      <c r="A221">
        <f t="shared" ref="A221:B221" si="232">A120</f>
        <v>0.17</v>
      </c>
      <c r="B221">
        <f t="shared" si="232"/>
        <v>1.0681415022205298</v>
      </c>
      <c r="C221">
        <f t="shared" si="216"/>
        <v>4.8817536741017156</v>
      </c>
      <c r="L221">
        <f t="shared" si="214"/>
        <v>-5.7236933199561371</v>
      </c>
    </row>
    <row r="222" spans="1:12" x14ac:dyDescent="0.25">
      <c r="A222">
        <f t="shared" ref="A222:B222" si="233">A121</f>
        <v>0.18</v>
      </c>
      <c r="B222">
        <f t="shared" si="233"/>
        <v>1.1309733552923256</v>
      </c>
      <c r="C222">
        <f t="shared" si="216"/>
        <v>4.8257792915650732</v>
      </c>
      <c r="L222">
        <f t="shared" si="214"/>
        <v>-5.6951729475339814</v>
      </c>
    </row>
    <row r="223" spans="1:12" x14ac:dyDescent="0.25">
      <c r="A223">
        <f t="shared" ref="A223:B223" si="234">A122</f>
        <v>0.19</v>
      </c>
      <c r="B223">
        <f t="shared" si="234"/>
        <v>1.1938052083641213</v>
      </c>
      <c r="C223">
        <f t="shared" si="216"/>
        <v>4.7681245526846787</v>
      </c>
      <c r="L223">
        <f t="shared" si="214"/>
        <v>-5.6702235141117487</v>
      </c>
    </row>
    <row r="224" spans="1:12" x14ac:dyDescent="0.25">
      <c r="A224">
        <f t="shared" ref="A224:B224" si="235">A123</f>
        <v>0.2</v>
      </c>
      <c r="B224">
        <f t="shared" si="235"/>
        <v>1.2566370614359172</v>
      </c>
      <c r="C224">
        <f t="shared" si="216"/>
        <v>4.7090169943749478</v>
      </c>
      <c r="L224">
        <f t="shared" si="214"/>
        <v>-5.6489434837048469</v>
      </c>
    </row>
    <row r="225" spans="1:12" x14ac:dyDescent="0.25">
      <c r="A225">
        <f t="shared" ref="A225:B225" si="236">A124</f>
        <v>0.21</v>
      </c>
      <c r="B225">
        <f t="shared" si="236"/>
        <v>1.319468914507713</v>
      </c>
      <c r="C225">
        <f t="shared" si="216"/>
        <v>4.6486898871648554</v>
      </c>
      <c r="L225">
        <f t="shared" si="214"/>
        <v>-5.6314168388713695</v>
      </c>
    </row>
    <row r="226" spans="1:12" x14ac:dyDescent="0.25">
      <c r="A226">
        <f t="shared" ref="A226:B226" si="237">A125</f>
        <v>0.22</v>
      </c>
      <c r="B226">
        <f t="shared" si="237"/>
        <v>1.3823007675795089</v>
      </c>
      <c r="C226">
        <f t="shared" si="216"/>
        <v>4.5873813145857252</v>
      </c>
      <c r="L226">
        <f t="shared" si="214"/>
        <v>-5.6177127492713117</v>
      </c>
    </row>
    <row r="227" spans="1:12" x14ac:dyDescent="0.25">
      <c r="A227">
        <f t="shared" ref="A227:B227" si="238">A126</f>
        <v>0.23</v>
      </c>
      <c r="B227">
        <f t="shared" si="238"/>
        <v>1.4451326206513049</v>
      </c>
      <c r="C227">
        <f t="shared" si="216"/>
        <v>4.5253332335643046</v>
      </c>
      <c r="L227">
        <f t="shared" si="214"/>
        <v>-5.6078852986855221</v>
      </c>
    </row>
    <row r="228" spans="1:12" x14ac:dyDescent="0.25">
      <c r="A228">
        <f t="shared" ref="A228:B228" si="239">A127</f>
        <v>0.24</v>
      </c>
      <c r="B228">
        <f t="shared" si="239"/>
        <v>1.5079644737231006</v>
      </c>
      <c r="C228">
        <f t="shared" si="216"/>
        <v>4.4627905195293138</v>
      </c>
      <c r="L228">
        <f t="shared" si="214"/>
        <v>-5.6019732715717288</v>
      </c>
    </row>
    <row r="229" spans="1:12" x14ac:dyDescent="0.25">
      <c r="A229">
        <f t="shared" ref="A229:B229" si="240">A128</f>
        <v>0.25</v>
      </c>
      <c r="B229">
        <f t="shared" si="240"/>
        <v>1.5707963267948966</v>
      </c>
      <c r="C229">
        <f t="shared" si="216"/>
        <v>4.4000000000000004</v>
      </c>
      <c r="L229">
        <f t="shared" si="214"/>
        <v>-5.6000000000000005</v>
      </c>
    </row>
    <row r="230" spans="1:12" x14ac:dyDescent="0.25">
      <c r="A230">
        <f t="shared" ref="A230:B230" si="241">A129</f>
        <v>0.26</v>
      </c>
      <c r="B230">
        <f t="shared" si="241"/>
        <v>1.6336281798666925</v>
      </c>
      <c r="C230">
        <f t="shared" si="216"/>
        <v>4.3372094804706869</v>
      </c>
      <c r="L230">
        <f t="shared" si="214"/>
        <v>-5.6019732715717288</v>
      </c>
    </row>
    <row r="231" spans="1:12" x14ac:dyDescent="0.25">
      <c r="A231">
        <f t="shared" ref="A231:B231" si="242">A130</f>
        <v>0.27</v>
      </c>
      <c r="B231">
        <f t="shared" si="242"/>
        <v>1.6964600329384885</v>
      </c>
      <c r="C231">
        <f t="shared" si="216"/>
        <v>4.2746667664356961</v>
      </c>
      <c r="L231">
        <f t="shared" si="214"/>
        <v>-5.607885298685523</v>
      </c>
    </row>
    <row r="232" spans="1:12" x14ac:dyDescent="0.25">
      <c r="A232">
        <f t="shared" ref="A232:B232" si="243">A131</f>
        <v>0.28000000000000003</v>
      </c>
      <c r="B232">
        <f t="shared" si="243"/>
        <v>1.7592918860102844</v>
      </c>
      <c r="C232">
        <f t="shared" si="216"/>
        <v>4.2126186854142755</v>
      </c>
      <c r="L232">
        <f t="shared" si="214"/>
        <v>-5.6177127492713117</v>
      </c>
    </row>
    <row r="233" spans="1:12" x14ac:dyDescent="0.25">
      <c r="A233">
        <f t="shared" ref="A233:B233" si="244">A132</f>
        <v>0.28999999999999998</v>
      </c>
      <c r="B233">
        <f t="shared" si="244"/>
        <v>1.8221237390820799</v>
      </c>
      <c r="C233">
        <f t="shared" si="216"/>
        <v>4.1513101128351462</v>
      </c>
      <c r="L233">
        <f t="shared" si="214"/>
        <v>-5.6314168388713695</v>
      </c>
    </row>
    <row r="234" spans="1:12" x14ac:dyDescent="0.25">
      <c r="A234">
        <f t="shared" ref="A234:B234" si="245">A133</f>
        <v>0.3</v>
      </c>
      <c r="B234">
        <f t="shared" si="245"/>
        <v>1.8849555921538759</v>
      </c>
      <c r="C234">
        <f t="shared" si="216"/>
        <v>4.0909830056250529</v>
      </c>
      <c r="L234">
        <f t="shared" si="214"/>
        <v>-5.6489434837048469</v>
      </c>
    </row>
    <row r="235" spans="1:12" x14ac:dyDescent="0.25">
      <c r="A235">
        <f t="shared" ref="A235:B235" si="246">A134</f>
        <v>0.31</v>
      </c>
      <c r="B235">
        <f t="shared" si="246"/>
        <v>1.9477874452256718</v>
      </c>
      <c r="C235">
        <f t="shared" si="216"/>
        <v>4.031875447315322</v>
      </c>
      <c r="L235">
        <f t="shared" si="214"/>
        <v>-5.6702235141117487</v>
      </c>
    </row>
    <row r="236" spans="1:12" x14ac:dyDescent="0.25">
      <c r="A236">
        <f t="shared" ref="A236:B236" si="247">A135</f>
        <v>0.32</v>
      </c>
      <c r="B236">
        <f t="shared" si="247"/>
        <v>2.0106192982974678</v>
      </c>
      <c r="C236">
        <f t="shared" si="216"/>
        <v>3.9742207084349275</v>
      </c>
      <c r="L236">
        <f t="shared" ref="L236:L267" si="248">K135</f>
        <v>-5.6951729475339814</v>
      </c>
    </row>
    <row r="237" spans="1:12" x14ac:dyDescent="0.25">
      <c r="A237">
        <f t="shared" ref="A237:B237" si="249">A136</f>
        <v>0.33</v>
      </c>
      <c r="B237">
        <f t="shared" si="249"/>
        <v>2.0734511513692637</v>
      </c>
      <c r="C237">
        <f t="shared" si="216"/>
        <v>3.9182463258982851</v>
      </c>
      <c r="L237">
        <f t="shared" si="248"/>
        <v>-5.7236933199561371</v>
      </c>
    </row>
    <row r="238" spans="1:12" x14ac:dyDescent="0.25">
      <c r="A238">
        <f t="shared" ref="A238:B238" si="250">A137</f>
        <v>0.34</v>
      </c>
      <c r="B238">
        <f t="shared" si="250"/>
        <v>2.1362830044410597</v>
      </c>
      <c r="C238">
        <f t="shared" si="216"/>
        <v>3.8641732050210034</v>
      </c>
      <c r="L238">
        <f t="shared" si="248"/>
        <v>-5.7556720744979852</v>
      </c>
    </row>
    <row r="239" spans="1:12" x14ac:dyDescent="0.25">
      <c r="A239">
        <f t="shared" ref="A239:B239" si="251">A138</f>
        <v>0.35</v>
      </c>
      <c r="B239">
        <f t="shared" si="251"/>
        <v>2.1991148575128552</v>
      </c>
      <c r="C239">
        <f t="shared" si="216"/>
        <v>3.8122147477075274</v>
      </c>
      <c r="L239">
        <f t="shared" si="248"/>
        <v>-5.7909830056250531</v>
      </c>
    </row>
    <row r="240" spans="1:12" x14ac:dyDescent="0.25">
      <c r="A240">
        <f t="shared" ref="A240:B240" si="252">A139</f>
        <v>0.36</v>
      </c>
      <c r="B240">
        <f t="shared" si="252"/>
        <v>2.2619467105846511</v>
      </c>
      <c r="C240">
        <f t="shared" si="216"/>
        <v>3.7625760102513106</v>
      </c>
      <c r="L240">
        <f t="shared" si="248"/>
        <v>-5.8294867572242115</v>
      </c>
    </row>
    <row r="241" spans="1:12" x14ac:dyDescent="0.25">
      <c r="A241">
        <f t="shared" ref="A241:B241" si="253">A140</f>
        <v>0.37</v>
      </c>
      <c r="B241">
        <f t="shared" si="253"/>
        <v>2.3247785636564471</v>
      </c>
      <c r="C241">
        <f t="shared" si="216"/>
        <v>3.7154528940713116</v>
      </c>
      <c r="L241">
        <f t="shared" si="248"/>
        <v>-5.8710313725785888</v>
      </c>
    </row>
    <row r="242" spans="1:12" x14ac:dyDescent="0.25">
      <c r="A242">
        <f t="shared" ref="A242:B242" si="254">A141</f>
        <v>0.38</v>
      </c>
      <c r="B242">
        <f t="shared" si="254"/>
        <v>2.3876104167282426</v>
      </c>
      <c r="C242">
        <f t="shared" si="216"/>
        <v>3.671031372578589</v>
      </c>
      <c r="L242">
        <f t="shared" si="248"/>
        <v>-5.9154528940713114</v>
      </c>
    </row>
    <row r="243" spans="1:12" x14ac:dyDescent="0.25">
      <c r="A243">
        <f t="shared" ref="A243:B243" si="255">A142</f>
        <v>0.39</v>
      </c>
      <c r="B243">
        <f t="shared" si="255"/>
        <v>2.4504422698000385</v>
      </c>
      <c r="C243">
        <f t="shared" si="216"/>
        <v>3.6294867572242113</v>
      </c>
      <c r="L243">
        <f t="shared" si="248"/>
        <v>-5.9625760102513112</v>
      </c>
    </row>
    <row r="244" spans="1:12" x14ac:dyDescent="0.25">
      <c r="A244">
        <f t="shared" ref="A244:B244" si="256">A143</f>
        <v>0.4</v>
      </c>
      <c r="B244">
        <f t="shared" si="256"/>
        <v>2.5132741228718345</v>
      </c>
      <c r="C244">
        <f t="shared" si="216"/>
        <v>3.5909830056250529</v>
      </c>
      <c r="L244">
        <f t="shared" si="248"/>
        <v>-6.0122147477075272</v>
      </c>
    </row>
    <row r="245" spans="1:12" x14ac:dyDescent="0.25">
      <c r="A245">
        <f t="shared" ref="A245:B245" si="257">A144</f>
        <v>0.41</v>
      </c>
      <c r="B245">
        <f t="shared" si="257"/>
        <v>2.57610597594363</v>
      </c>
      <c r="C245">
        <f t="shared" si="216"/>
        <v>3.5556720744979855</v>
      </c>
      <c r="L245">
        <f t="shared" si="248"/>
        <v>-6.0641732050210031</v>
      </c>
    </row>
    <row r="246" spans="1:12" x14ac:dyDescent="0.25">
      <c r="A246">
        <f t="shared" ref="A246:B246" si="258">A145</f>
        <v>0.42</v>
      </c>
      <c r="B246">
        <f t="shared" si="258"/>
        <v>2.638937829015426</v>
      </c>
      <c r="C246">
        <f t="shared" si="216"/>
        <v>3.5236933199561369</v>
      </c>
      <c r="L246">
        <f t="shared" si="248"/>
        <v>-6.1182463258982853</v>
      </c>
    </row>
    <row r="247" spans="1:12" x14ac:dyDescent="0.25">
      <c r="A247">
        <f t="shared" ref="A247:B247" si="259">A146</f>
        <v>0.43</v>
      </c>
      <c r="B247">
        <f t="shared" si="259"/>
        <v>2.7017696820872219</v>
      </c>
      <c r="C247">
        <f t="shared" si="216"/>
        <v>3.4951729475339812</v>
      </c>
      <c r="L247">
        <f t="shared" si="248"/>
        <v>-6.1742207084349277</v>
      </c>
    </row>
    <row r="248" spans="1:12" x14ac:dyDescent="0.25">
      <c r="A248">
        <f t="shared" ref="A248:B248" si="260">A147</f>
        <v>0.44</v>
      </c>
      <c r="B248">
        <f t="shared" si="260"/>
        <v>2.7646015351590179</v>
      </c>
      <c r="C248">
        <f t="shared" si="216"/>
        <v>3.470223514111749</v>
      </c>
      <c r="L248">
        <f t="shared" si="248"/>
        <v>-6.2318754473153222</v>
      </c>
    </row>
    <row r="249" spans="1:12" x14ac:dyDescent="0.25">
      <c r="A249">
        <f t="shared" ref="A249:B249" si="261">A148</f>
        <v>0.45</v>
      </c>
      <c r="B249">
        <f t="shared" si="261"/>
        <v>2.8274333882308138</v>
      </c>
      <c r="C249">
        <f t="shared" si="216"/>
        <v>3.4489434837048467</v>
      </c>
      <c r="L249">
        <f t="shared" si="248"/>
        <v>-6.2909830056250531</v>
      </c>
    </row>
    <row r="250" spans="1:12" x14ac:dyDescent="0.25">
      <c r="A250">
        <f t="shared" ref="A250:B250" si="262">A149</f>
        <v>0.46</v>
      </c>
      <c r="B250">
        <f t="shared" si="262"/>
        <v>2.8902652413026098</v>
      </c>
      <c r="C250">
        <f t="shared" si="216"/>
        <v>3.4314168388713693</v>
      </c>
      <c r="L250">
        <f t="shared" si="248"/>
        <v>-6.3513101128351455</v>
      </c>
    </row>
    <row r="251" spans="1:12" x14ac:dyDescent="0.25">
      <c r="A251">
        <f t="shared" ref="A251:B251" si="263">A150</f>
        <v>0.47</v>
      </c>
      <c r="B251">
        <f t="shared" si="263"/>
        <v>2.9530970943744053</v>
      </c>
      <c r="C251">
        <f t="shared" si="216"/>
        <v>3.4177127492713115</v>
      </c>
      <c r="L251">
        <f t="shared" si="248"/>
        <v>-6.4126186854142757</v>
      </c>
    </row>
    <row r="252" spans="1:12" x14ac:dyDescent="0.25">
      <c r="A252">
        <f t="shared" ref="A252:B252" si="264">A151</f>
        <v>0.48</v>
      </c>
      <c r="B252">
        <f t="shared" si="264"/>
        <v>3.0159289474462012</v>
      </c>
      <c r="C252">
        <f t="shared" si="216"/>
        <v>3.4078852986855228</v>
      </c>
      <c r="L252">
        <f t="shared" si="248"/>
        <v>-6.4746667664356954</v>
      </c>
    </row>
    <row r="253" spans="1:12" x14ac:dyDescent="0.25">
      <c r="A253">
        <f t="shared" ref="A253:B253" si="265">A152</f>
        <v>0.49</v>
      </c>
      <c r="B253">
        <f t="shared" si="265"/>
        <v>3.0787608005179972</v>
      </c>
      <c r="C253">
        <f t="shared" si="216"/>
        <v>3.4019732715717286</v>
      </c>
      <c r="L253">
        <f t="shared" si="248"/>
        <v>-6.5372094804706871</v>
      </c>
    </row>
    <row r="254" spans="1:12" x14ac:dyDescent="0.25">
      <c r="A254">
        <f t="shared" ref="A254:B254" si="266">A153</f>
        <v>0.5</v>
      </c>
      <c r="B254">
        <f t="shared" si="266"/>
        <v>3.1415926535897931</v>
      </c>
      <c r="C254">
        <f t="shared" si="216"/>
        <v>3.4000000000000004</v>
      </c>
      <c r="L254">
        <f t="shared" si="248"/>
        <v>-6.6000000000000005</v>
      </c>
    </row>
    <row r="255" spans="1:12" x14ac:dyDescent="0.25">
      <c r="A255">
        <f t="shared" ref="A255:B255" si="267">A154</f>
        <v>0.51</v>
      </c>
      <c r="B255">
        <f t="shared" si="267"/>
        <v>3.2044245066615891</v>
      </c>
      <c r="C255">
        <f t="shared" si="216"/>
        <v>3.4019732715717286</v>
      </c>
      <c r="L255">
        <f t="shared" si="248"/>
        <v>-6.662790519529314</v>
      </c>
    </row>
    <row r="256" spans="1:12" x14ac:dyDescent="0.25">
      <c r="A256">
        <f t="shared" ref="A256:B256" si="268">A155</f>
        <v>0.52</v>
      </c>
      <c r="B256">
        <f t="shared" si="268"/>
        <v>3.267256359733385</v>
      </c>
      <c r="C256">
        <f t="shared" si="216"/>
        <v>3.4078852986855224</v>
      </c>
      <c r="L256">
        <f t="shared" si="248"/>
        <v>-6.7253332335643048</v>
      </c>
    </row>
    <row r="257" spans="1:12" x14ac:dyDescent="0.25">
      <c r="A257">
        <f t="shared" ref="A257:B257" si="269">A156</f>
        <v>0.53</v>
      </c>
      <c r="B257">
        <f t="shared" si="269"/>
        <v>3.330088212805181</v>
      </c>
      <c r="C257">
        <f t="shared" si="216"/>
        <v>3.4177127492713115</v>
      </c>
      <c r="L257">
        <f t="shared" si="248"/>
        <v>-6.7873813145857254</v>
      </c>
    </row>
    <row r="258" spans="1:12" x14ac:dyDescent="0.25">
      <c r="A258">
        <f t="shared" ref="A258:B258" si="270">A157</f>
        <v>0.54</v>
      </c>
      <c r="B258">
        <f t="shared" si="270"/>
        <v>3.3929200658769769</v>
      </c>
      <c r="C258">
        <f t="shared" si="216"/>
        <v>3.4314168388713693</v>
      </c>
      <c r="L258">
        <f t="shared" si="248"/>
        <v>-6.8486898871648556</v>
      </c>
    </row>
    <row r="259" spans="1:12" x14ac:dyDescent="0.25">
      <c r="A259">
        <f t="shared" ref="A259:B259" si="271">A158</f>
        <v>0.55000000000000004</v>
      </c>
      <c r="B259">
        <f t="shared" si="271"/>
        <v>3.4557519189487729</v>
      </c>
      <c r="C259">
        <f t="shared" si="216"/>
        <v>3.4489434837048467</v>
      </c>
      <c r="L259">
        <f t="shared" si="248"/>
        <v>-6.9090169943749489</v>
      </c>
    </row>
    <row r="260" spans="1:12" x14ac:dyDescent="0.25">
      <c r="A260">
        <f t="shared" ref="A260:B260" si="272">A159</f>
        <v>0.56000000000000005</v>
      </c>
      <c r="B260">
        <f t="shared" si="272"/>
        <v>3.5185837720205688</v>
      </c>
      <c r="C260">
        <f t="shared" si="216"/>
        <v>3.470223514111749</v>
      </c>
      <c r="L260">
        <f t="shared" si="248"/>
        <v>-6.9681245526846789</v>
      </c>
    </row>
    <row r="261" spans="1:12" x14ac:dyDescent="0.25">
      <c r="A261">
        <f t="shared" ref="A261:B261" si="273">A160</f>
        <v>0.56999999999999995</v>
      </c>
      <c r="B261">
        <f t="shared" si="273"/>
        <v>3.5814156250923639</v>
      </c>
      <c r="C261">
        <f t="shared" si="216"/>
        <v>3.4951729475339808</v>
      </c>
      <c r="L261">
        <f t="shared" si="248"/>
        <v>-7.0257792915650734</v>
      </c>
    </row>
    <row r="262" spans="1:12" x14ac:dyDescent="0.25">
      <c r="A262">
        <f t="shared" ref="A262:B262" si="274">A161</f>
        <v>0.57999999999999996</v>
      </c>
      <c r="B262">
        <f t="shared" si="274"/>
        <v>3.6442474781641598</v>
      </c>
      <c r="C262">
        <f t="shared" si="216"/>
        <v>3.5236933199561369</v>
      </c>
      <c r="L262">
        <f t="shared" si="248"/>
        <v>-7.0817536741017157</v>
      </c>
    </row>
    <row r="263" spans="1:12" x14ac:dyDescent="0.25">
      <c r="A263">
        <f t="shared" ref="A263:B263" si="275">A162</f>
        <v>0.59</v>
      </c>
      <c r="B263">
        <f t="shared" si="275"/>
        <v>3.7070793312359558</v>
      </c>
      <c r="C263">
        <f t="shared" si="216"/>
        <v>3.5556720744979851</v>
      </c>
      <c r="L263">
        <f t="shared" si="248"/>
        <v>-7.1358267949789971</v>
      </c>
    </row>
    <row r="264" spans="1:12" x14ac:dyDescent="0.25">
      <c r="A264">
        <f t="shared" ref="A264:B264" si="276">A163</f>
        <v>0.6</v>
      </c>
      <c r="B264">
        <f t="shared" si="276"/>
        <v>3.7699111843077517</v>
      </c>
      <c r="C264">
        <f t="shared" si="216"/>
        <v>3.5909830056250529</v>
      </c>
      <c r="L264">
        <f t="shared" si="248"/>
        <v>-7.1877852522924739</v>
      </c>
    </row>
    <row r="265" spans="1:12" x14ac:dyDescent="0.25">
      <c r="A265">
        <f t="shared" ref="A265:B265" si="277">A164</f>
        <v>0.61</v>
      </c>
      <c r="B265">
        <f t="shared" si="277"/>
        <v>3.8327430373795477</v>
      </c>
      <c r="C265">
        <f t="shared" si="216"/>
        <v>3.6294867572242113</v>
      </c>
      <c r="L265">
        <f t="shared" si="248"/>
        <v>-7.2374239897486907</v>
      </c>
    </row>
    <row r="266" spans="1:12" x14ac:dyDescent="0.25">
      <c r="A266">
        <f t="shared" ref="A266:B266" si="278">A165</f>
        <v>0.62</v>
      </c>
      <c r="B266">
        <f t="shared" si="278"/>
        <v>3.8955748904513436</v>
      </c>
      <c r="C266">
        <f t="shared" si="216"/>
        <v>3.6710313725785886</v>
      </c>
      <c r="L266">
        <f t="shared" si="248"/>
        <v>-7.2845471059286888</v>
      </c>
    </row>
    <row r="267" spans="1:12" x14ac:dyDescent="0.25">
      <c r="A267">
        <f t="shared" ref="A267:B267" si="279">A166</f>
        <v>0.63</v>
      </c>
      <c r="B267">
        <f t="shared" si="279"/>
        <v>3.9584067435231391</v>
      </c>
      <c r="C267">
        <f t="shared" si="216"/>
        <v>3.7154528940713112</v>
      </c>
      <c r="L267">
        <f t="shared" si="248"/>
        <v>-7.3289686274214114</v>
      </c>
    </row>
    <row r="268" spans="1:12" x14ac:dyDescent="0.25">
      <c r="A268">
        <f t="shared" ref="A268:B268" si="280">A167</f>
        <v>0.64</v>
      </c>
      <c r="B268">
        <f t="shared" si="280"/>
        <v>4.0212385965949355</v>
      </c>
      <c r="C268">
        <f t="shared" si="216"/>
        <v>3.7625760102513111</v>
      </c>
      <c r="L268">
        <f t="shared" ref="L268:L299" si="281">K167</f>
        <v>-7.3705132427757905</v>
      </c>
    </row>
    <row r="269" spans="1:12" x14ac:dyDescent="0.25">
      <c r="A269">
        <f t="shared" ref="A269:B269" si="282">A168</f>
        <v>0.65</v>
      </c>
      <c r="B269">
        <f t="shared" si="282"/>
        <v>4.0840704496667311</v>
      </c>
      <c r="C269">
        <f t="shared" ref="C269:C304" si="283">C67+4.4</f>
        <v>3.812214747707527</v>
      </c>
      <c r="L269">
        <f t="shared" si="281"/>
        <v>-7.409016994374948</v>
      </c>
    </row>
    <row r="270" spans="1:12" x14ac:dyDescent="0.25">
      <c r="A270">
        <f t="shared" ref="A270:B270" si="284">A169</f>
        <v>0.66</v>
      </c>
      <c r="B270">
        <f t="shared" si="284"/>
        <v>4.1469023027385274</v>
      </c>
      <c r="C270">
        <f t="shared" si="283"/>
        <v>3.8641732050210038</v>
      </c>
      <c r="L270">
        <f t="shared" si="281"/>
        <v>-7.4443279255020158</v>
      </c>
    </row>
    <row r="271" spans="1:12" x14ac:dyDescent="0.25">
      <c r="A271">
        <f t="shared" ref="A271:B271" si="285">A170</f>
        <v>0.67</v>
      </c>
      <c r="B271">
        <f t="shared" si="285"/>
        <v>4.209734155810323</v>
      </c>
      <c r="C271">
        <f t="shared" si="283"/>
        <v>3.9182463258982851</v>
      </c>
      <c r="L271">
        <f t="shared" si="281"/>
        <v>-7.476306680043864</v>
      </c>
    </row>
    <row r="272" spans="1:12" x14ac:dyDescent="0.25">
      <c r="A272">
        <f t="shared" ref="A272:B272" si="286">A171</f>
        <v>0.68</v>
      </c>
      <c r="B272">
        <f t="shared" si="286"/>
        <v>4.2725660088821193</v>
      </c>
      <c r="C272">
        <f t="shared" si="283"/>
        <v>3.9742207084349284</v>
      </c>
      <c r="L272">
        <f t="shared" si="281"/>
        <v>-7.5048270524660206</v>
      </c>
    </row>
    <row r="273" spans="1:12" x14ac:dyDescent="0.25">
      <c r="A273">
        <f t="shared" ref="A273:B273" si="287">A172</f>
        <v>0.69</v>
      </c>
      <c r="B273">
        <f t="shared" si="287"/>
        <v>4.335397861953914</v>
      </c>
      <c r="C273">
        <f t="shared" si="283"/>
        <v>4.031875447315322</v>
      </c>
      <c r="L273">
        <f t="shared" si="281"/>
        <v>-7.5297764858882514</v>
      </c>
    </row>
    <row r="274" spans="1:12" x14ac:dyDescent="0.25">
      <c r="A274">
        <f t="shared" ref="A274:B274" si="288">A173</f>
        <v>0.7</v>
      </c>
      <c r="B274">
        <f t="shared" si="288"/>
        <v>4.3982297150257104</v>
      </c>
      <c r="C274">
        <f t="shared" si="283"/>
        <v>4.0909830056250529</v>
      </c>
      <c r="L274">
        <f t="shared" si="281"/>
        <v>-7.5510565162951542</v>
      </c>
    </row>
    <row r="275" spans="1:12" x14ac:dyDescent="0.25">
      <c r="A275">
        <f t="shared" ref="A275:B275" si="289">A174</f>
        <v>0.71</v>
      </c>
      <c r="B275">
        <f t="shared" si="289"/>
        <v>4.4610615680975059</v>
      </c>
      <c r="C275">
        <f t="shared" si="283"/>
        <v>4.1513101128351453</v>
      </c>
      <c r="L275">
        <f t="shared" si="281"/>
        <v>-7.5685831611286316</v>
      </c>
    </row>
    <row r="276" spans="1:12" x14ac:dyDescent="0.25">
      <c r="A276">
        <f t="shared" ref="A276:B276" si="290">A175</f>
        <v>0.72</v>
      </c>
      <c r="B276">
        <f t="shared" si="290"/>
        <v>4.5238934211693023</v>
      </c>
      <c r="C276">
        <f t="shared" si="283"/>
        <v>4.2126186854142755</v>
      </c>
      <c r="L276">
        <f t="shared" si="281"/>
        <v>-7.5822872507286894</v>
      </c>
    </row>
    <row r="277" spans="1:12" x14ac:dyDescent="0.25">
      <c r="A277">
        <f t="shared" ref="A277:B277" si="291">A176</f>
        <v>0.73</v>
      </c>
      <c r="B277">
        <f t="shared" si="291"/>
        <v>4.5867252742410978</v>
      </c>
      <c r="C277">
        <f t="shared" si="283"/>
        <v>4.2746667664356961</v>
      </c>
      <c r="L277">
        <f t="shared" si="281"/>
        <v>-7.5921147013144781</v>
      </c>
    </row>
    <row r="278" spans="1:12" x14ac:dyDescent="0.25">
      <c r="A278">
        <f t="shared" ref="A278:B278" si="292">A177</f>
        <v>0.74</v>
      </c>
      <c r="B278">
        <f t="shared" si="292"/>
        <v>4.6495571273128942</v>
      </c>
      <c r="C278">
        <f t="shared" si="283"/>
        <v>4.3372094804706869</v>
      </c>
      <c r="L278">
        <f t="shared" si="281"/>
        <v>-7.5980267284282723</v>
      </c>
    </row>
    <row r="279" spans="1:12" x14ac:dyDescent="0.25">
      <c r="A279">
        <f t="shared" ref="A279:B279" si="293">A178</f>
        <v>0.75</v>
      </c>
      <c r="B279">
        <f t="shared" si="293"/>
        <v>4.7123889803846897</v>
      </c>
      <c r="C279">
        <f t="shared" si="283"/>
        <v>4.4000000000000004</v>
      </c>
      <c r="L279">
        <f t="shared" si="281"/>
        <v>-7.6000000000000005</v>
      </c>
    </row>
    <row r="280" spans="1:12" x14ac:dyDescent="0.25">
      <c r="A280">
        <f t="shared" ref="A280:B280" si="294">A179</f>
        <v>0.76</v>
      </c>
      <c r="B280">
        <f t="shared" si="294"/>
        <v>4.7752208334564852</v>
      </c>
      <c r="C280">
        <f t="shared" si="283"/>
        <v>4.4627905195293129</v>
      </c>
      <c r="L280">
        <f t="shared" si="281"/>
        <v>-7.5980267284282723</v>
      </c>
    </row>
    <row r="281" spans="1:12" x14ac:dyDescent="0.25">
      <c r="A281">
        <f t="shared" ref="A281:B281" si="295">A180</f>
        <v>0.77</v>
      </c>
      <c r="B281">
        <f t="shared" si="295"/>
        <v>4.8380526865282816</v>
      </c>
      <c r="C281">
        <f t="shared" si="283"/>
        <v>4.5253332335643046</v>
      </c>
      <c r="L281">
        <f t="shared" si="281"/>
        <v>-7.5921147013144781</v>
      </c>
    </row>
    <row r="282" spans="1:12" x14ac:dyDescent="0.25">
      <c r="A282">
        <f t="shared" ref="A282:B282" si="296">A181</f>
        <v>0.78</v>
      </c>
      <c r="B282">
        <f t="shared" si="296"/>
        <v>4.9008845396000771</v>
      </c>
      <c r="C282">
        <f t="shared" si="283"/>
        <v>4.5873813145857243</v>
      </c>
      <c r="L282">
        <f t="shared" si="281"/>
        <v>-7.5822872507286894</v>
      </c>
    </row>
    <row r="283" spans="1:12" x14ac:dyDescent="0.25">
      <c r="A283">
        <f t="shared" ref="A283:B283" si="297">A182</f>
        <v>0.79</v>
      </c>
      <c r="B283">
        <f t="shared" si="297"/>
        <v>4.9637163926718735</v>
      </c>
      <c r="C283">
        <f t="shared" si="283"/>
        <v>4.6486898871648554</v>
      </c>
      <c r="L283">
        <f t="shared" si="281"/>
        <v>-7.5685831611286316</v>
      </c>
    </row>
    <row r="284" spans="1:12" x14ac:dyDescent="0.25">
      <c r="A284">
        <f t="shared" ref="A284:B284" si="298">A183</f>
        <v>0.8</v>
      </c>
      <c r="B284">
        <f t="shared" si="298"/>
        <v>5.026548245743669</v>
      </c>
      <c r="C284">
        <f t="shared" si="283"/>
        <v>4.7090169943749478</v>
      </c>
      <c r="L284">
        <f t="shared" si="281"/>
        <v>-7.5510565162951542</v>
      </c>
    </row>
    <row r="285" spans="1:12" x14ac:dyDescent="0.25">
      <c r="A285">
        <f t="shared" ref="A285:B285" si="299">A184</f>
        <v>0.81</v>
      </c>
      <c r="B285">
        <f t="shared" si="299"/>
        <v>5.0893800988154654</v>
      </c>
      <c r="C285">
        <f t="shared" si="283"/>
        <v>4.7681245526846787</v>
      </c>
      <c r="L285">
        <f t="shared" si="281"/>
        <v>-7.5297764858882514</v>
      </c>
    </row>
    <row r="286" spans="1:12" x14ac:dyDescent="0.25">
      <c r="A286">
        <f t="shared" ref="A286:B286" si="300">A185</f>
        <v>0.82</v>
      </c>
      <c r="B286">
        <f t="shared" si="300"/>
        <v>5.15221195188726</v>
      </c>
      <c r="C286">
        <f t="shared" si="283"/>
        <v>4.8257792915650723</v>
      </c>
      <c r="L286">
        <f t="shared" si="281"/>
        <v>-7.5048270524660206</v>
      </c>
    </row>
    <row r="287" spans="1:12" x14ac:dyDescent="0.25">
      <c r="A287">
        <f t="shared" ref="A287:B287" si="301">A186</f>
        <v>0.83</v>
      </c>
      <c r="B287">
        <f t="shared" si="301"/>
        <v>5.2150438049590564</v>
      </c>
      <c r="C287">
        <f t="shared" si="283"/>
        <v>4.8817536741017156</v>
      </c>
      <c r="L287">
        <f t="shared" si="281"/>
        <v>-7.4763066800438649</v>
      </c>
    </row>
    <row r="288" spans="1:12" x14ac:dyDescent="0.25">
      <c r="A288">
        <f t="shared" ref="A288:B288" si="302">A187</f>
        <v>0.84</v>
      </c>
      <c r="B288">
        <f t="shared" si="302"/>
        <v>5.2778756580308519</v>
      </c>
      <c r="C288">
        <f t="shared" si="283"/>
        <v>4.935826794978996</v>
      </c>
      <c r="L288">
        <f t="shared" si="281"/>
        <v>-7.4443279255020158</v>
      </c>
    </row>
    <row r="289" spans="1:12" x14ac:dyDescent="0.25">
      <c r="A289">
        <f t="shared" ref="A289:B289" si="303">A188</f>
        <v>0.85</v>
      </c>
      <c r="B289">
        <f t="shared" si="303"/>
        <v>5.3407075111026483</v>
      </c>
      <c r="C289">
        <f t="shared" si="283"/>
        <v>4.9877852522924737</v>
      </c>
      <c r="L289">
        <f t="shared" si="281"/>
        <v>-7.409016994374948</v>
      </c>
    </row>
    <row r="290" spans="1:12" x14ac:dyDescent="0.25">
      <c r="A290">
        <f t="shared" ref="A290:B290" si="304">A189</f>
        <v>0.86</v>
      </c>
      <c r="B290">
        <f t="shared" si="304"/>
        <v>5.4035393641744438</v>
      </c>
      <c r="C290">
        <f t="shared" si="283"/>
        <v>5.0374239897486897</v>
      </c>
      <c r="L290">
        <f t="shared" si="281"/>
        <v>-7.3705132427757905</v>
      </c>
    </row>
    <row r="291" spans="1:12" x14ac:dyDescent="0.25">
      <c r="A291">
        <f t="shared" ref="A291:B291" si="305">A190</f>
        <v>0.87</v>
      </c>
      <c r="B291">
        <f t="shared" si="305"/>
        <v>5.4663712172462402</v>
      </c>
      <c r="C291">
        <f t="shared" si="283"/>
        <v>5.0845471059286886</v>
      </c>
      <c r="L291">
        <f t="shared" si="281"/>
        <v>-7.3289686274214123</v>
      </c>
    </row>
    <row r="292" spans="1:12" x14ac:dyDescent="0.25">
      <c r="A292">
        <f t="shared" ref="A292:B292" si="306">A191</f>
        <v>0.88</v>
      </c>
      <c r="B292">
        <f t="shared" si="306"/>
        <v>5.5292030703180357</v>
      </c>
      <c r="C292">
        <f t="shared" si="283"/>
        <v>5.1289686274214112</v>
      </c>
      <c r="L292">
        <f t="shared" si="281"/>
        <v>-7.2845471059286897</v>
      </c>
    </row>
    <row r="293" spans="1:12" x14ac:dyDescent="0.25">
      <c r="A293">
        <f t="shared" ref="A293:B293" si="307">A192</f>
        <v>0.89</v>
      </c>
      <c r="B293">
        <f t="shared" si="307"/>
        <v>5.5920349233898321</v>
      </c>
      <c r="C293">
        <f t="shared" si="283"/>
        <v>5.1705132427757894</v>
      </c>
      <c r="L293">
        <f t="shared" si="281"/>
        <v>-7.2374239897486907</v>
      </c>
    </row>
    <row r="294" spans="1:12" x14ac:dyDescent="0.25">
      <c r="A294">
        <f t="shared" ref="A294:B294" si="308">A193</f>
        <v>0.9</v>
      </c>
      <c r="B294">
        <f t="shared" si="308"/>
        <v>5.6548667764616276</v>
      </c>
      <c r="C294">
        <f t="shared" si="283"/>
        <v>5.2090169943749478</v>
      </c>
      <c r="L294">
        <f t="shared" si="281"/>
        <v>-7.1877852522924739</v>
      </c>
    </row>
    <row r="295" spans="1:12" x14ac:dyDescent="0.25">
      <c r="A295">
        <f t="shared" ref="A295:B295" si="309">A194</f>
        <v>0.91</v>
      </c>
      <c r="B295">
        <f t="shared" si="309"/>
        <v>5.717698629533424</v>
      </c>
      <c r="C295">
        <f t="shared" si="283"/>
        <v>5.2443279255020157</v>
      </c>
      <c r="L295">
        <f t="shared" si="281"/>
        <v>-7.1358267949789971</v>
      </c>
    </row>
    <row r="296" spans="1:12" x14ac:dyDescent="0.25">
      <c r="A296">
        <f t="shared" ref="A296:B296" si="310">A195</f>
        <v>0.92</v>
      </c>
      <c r="B296">
        <f t="shared" si="310"/>
        <v>5.7805304826052195</v>
      </c>
      <c r="C296">
        <f t="shared" si="283"/>
        <v>5.2763066800438638</v>
      </c>
      <c r="L296">
        <f t="shared" si="281"/>
        <v>-7.0817536741017157</v>
      </c>
    </row>
    <row r="297" spans="1:12" x14ac:dyDescent="0.25">
      <c r="A297">
        <f t="shared" ref="A297:B297" si="311">A196</f>
        <v>0.93</v>
      </c>
      <c r="B297">
        <f t="shared" si="311"/>
        <v>5.8433623356770159</v>
      </c>
      <c r="C297">
        <f t="shared" si="283"/>
        <v>5.3048270524660204</v>
      </c>
      <c r="L297">
        <f t="shared" si="281"/>
        <v>-7.0257792915650725</v>
      </c>
    </row>
    <row r="298" spans="1:12" x14ac:dyDescent="0.25">
      <c r="A298">
        <f t="shared" ref="A298:B298" si="312">A197</f>
        <v>0.94</v>
      </c>
      <c r="B298">
        <f t="shared" si="312"/>
        <v>5.9061941887488105</v>
      </c>
      <c r="C298">
        <f t="shared" si="283"/>
        <v>5.3297764858882513</v>
      </c>
      <c r="L298">
        <f t="shared" si="281"/>
        <v>-6.9681245526846789</v>
      </c>
    </row>
    <row r="299" spans="1:12" x14ac:dyDescent="0.25">
      <c r="A299">
        <f t="shared" ref="A299:B299" si="313">A198</f>
        <v>0.95</v>
      </c>
      <c r="B299">
        <f t="shared" si="313"/>
        <v>5.9690260418206069</v>
      </c>
      <c r="C299">
        <f t="shared" si="283"/>
        <v>5.351056516295154</v>
      </c>
      <c r="L299">
        <f t="shared" si="281"/>
        <v>-6.909016994374948</v>
      </c>
    </row>
    <row r="300" spans="1:12" x14ac:dyDescent="0.25">
      <c r="A300">
        <f t="shared" ref="A300:B300" si="314">A199</f>
        <v>0.96</v>
      </c>
      <c r="B300">
        <f t="shared" si="314"/>
        <v>6.0318578948924024</v>
      </c>
      <c r="C300">
        <f t="shared" si="283"/>
        <v>5.3685831611286314</v>
      </c>
      <c r="L300">
        <f t="shared" ref="L300:L304" si="315">K199</f>
        <v>-6.8486898871648565</v>
      </c>
    </row>
    <row r="301" spans="1:12" x14ac:dyDescent="0.25">
      <c r="A301">
        <f t="shared" ref="A301:B301" si="316">A200</f>
        <v>0.97</v>
      </c>
      <c r="B301">
        <f t="shared" si="316"/>
        <v>6.0946897479641988</v>
      </c>
      <c r="C301">
        <f t="shared" si="283"/>
        <v>5.3822872507286892</v>
      </c>
      <c r="L301">
        <f t="shared" si="315"/>
        <v>-6.7873813145857254</v>
      </c>
    </row>
    <row r="302" spans="1:12" x14ac:dyDescent="0.25">
      <c r="A302">
        <f t="shared" ref="A302:B302" si="317">A201</f>
        <v>0.98</v>
      </c>
      <c r="B302">
        <f t="shared" si="317"/>
        <v>6.1575216010359943</v>
      </c>
      <c r="C302">
        <f t="shared" si="283"/>
        <v>5.3921147013144779</v>
      </c>
      <c r="L302">
        <f t="shared" si="315"/>
        <v>-6.7253332335643057</v>
      </c>
    </row>
    <row r="303" spans="1:12" x14ac:dyDescent="0.25">
      <c r="A303">
        <f t="shared" ref="A303:B303" si="318">A202</f>
        <v>0.99</v>
      </c>
      <c r="B303">
        <f t="shared" si="318"/>
        <v>6.2203534541077907</v>
      </c>
      <c r="C303">
        <f t="shared" si="283"/>
        <v>5.3980267284282721</v>
      </c>
      <c r="L303">
        <f t="shared" si="315"/>
        <v>-6.662790519529314</v>
      </c>
    </row>
    <row r="304" spans="1:12" x14ac:dyDescent="0.25">
      <c r="A304">
        <f t="shared" ref="A304:B304" si="319">A203</f>
        <v>1</v>
      </c>
      <c r="B304">
        <f t="shared" si="319"/>
        <v>6.2831853071795862</v>
      </c>
      <c r="C304">
        <f t="shared" si="283"/>
        <v>5.4</v>
      </c>
      <c r="L304">
        <f t="shared" si="315"/>
        <v>-6.6000000000000005</v>
      </c>
    </row>
    <row r="306" spans="3:24" x14ac:dyDescent="0.25">
      <c r="C306">
        <f>IF(O306,COS(INDEX($R$314:$X$314,1,P306)),NA())</f>
        <v>-0.55470019622522881</v>
      </c>
      <c r="M306">
        <f>IF(O306,SIN(INDEX($R$314:$X$314,1,P306)),NA())-(P306-1)*$R$306</f>
        <v>-0.83205029433784394</v>
      </c>
      <c r="O306" t="b">
        <f>Calculation!A2</f>
        <v>1</v>
      </c>
      <c r="P306">
        <v>1</v>
      </c>
      <c r="R306">
        <v>2.2000000000000002</v>
      </c>
    </row>
    <row r="307" spans="3:24" x14ac:dyDescent="0.25">
      <c r="C307">
        <f>IF(O306,COS(INDEX($R$315:$X$315,1,P306))-$R$306*2,NA())</f>
        <v>-3.845299803774771</v>
      </c>
      <c r="M307">
        <f>IF(O306,SIN(INDEX($R$315:$X$315,1,P306))-$R$306*3,NA())</f>
        <v>-5.7679497056621569</v>
      </c>
    </row>
    <row r="309" spans="3:24" x14ac:dyDescent="0.25">
      <c r="C309">
        <f>IF(O309,COS(INDEX($R$314:$X$314,1,P309)),NA())</f>
        <v>-0.70710678118654768</v>
      </c>
      <c r="M309">
        <f>IF(O309,SIN(INDEX($R$314:$X$314,1,P309)),NA())-(P309-1)*$R$306</f>
        <v>-2.9071067811865476</v>
      </c>
      <c r="O309" t="b">
        <f>Calculation!A3</f>
        <v>1</v>
      </c>
      <c r="P309">
        <v>2</v>
      </c>
    </row>
    <row r="310" spans="3:24" x14ac:dyDescent="0.25">
      <c r="C310">
        <f>IF(O309,COS(INDEX($R$315:$X$315,1,P309))-$R$306*2,NA())</f>
        <v>-3.6928932188134529</v>
      </c>
      <c r="M310">
        <f>IF(O309,SIN(INDEX($R$315:$X$315,1,P309))-$R$306*3,NA())</f>
        <v>-5.8928932188134535</v>
      </c>
    </row>
    <row r="311" spans="3:24" x14ac:dyDescent="0.25">
      <c r="R311">
        <f>6.6/4.4</f>
        <v>1.4999999999999998</v>
      </c>
      <c r="S311">
        <f>4.4/4.4</f>
        <v>1</v>
      </c>
      <c r="T311">
        <f>2.2/4.4</f>
        <v>0.5</v>
      </c>
      <c r="U311">
        <v>0</v>
      </c>
      <c r="V311">
        <v>-0.5</v>
      </c>
      <c r="W311">
        <v>-1</v>
      </c>
      <c r="X311">
        <v>-1.5</v>
      </c>
    </row>
    <row r="312" spans="3:24" x14ac:dyDescent="0.25">
      <c r="C312">
        <f>IF(O312,COS(INDEX($R$314:$X$314,1,P312)),NA())</f>
        <v>-0.89442719099991608</v>
      </c>
      <c r="M312">
        <f>IF(O312,SIN(INDEX($R$314:$X$314,1,P312)),NA())-(P312-1)*$R$306</f>
        <v>-4.8472135954999578</v>
      </c>
      <c r="O312" t="b">
        <f>Calculation!A4</f>
        <v>1</v>
      </c>
      <c r="P312">
        <v>3</v>
      </c>
      <c r="R312">
        <f t="shared" ref="R312:X312" si="320">R315*180/PI()</f>
        <v>56.309932474020215</v>
      </c>
      <c r="S312">
        <f t="shared" si="320"/>
        <v>45</v>
      </c>
      <c r="T312">
        <f t="shared" si="320"/>
        <v>26.56505117707799</v>
      </c>
      <c r="U312">
        <f t="shared" si="320"/>
        <v>0</v>
      </c>
      <c r="V312">
        <f t="shared" si="320"/>
        <v>-26.56505117707799</v>
      </c>
      <c r="W312">
        <f t="shared" si="320"/>
        <v>-45</v>
      </c>
      <c r="X312">
        <f t="shared" si="320"/>
        <v>-56.309932474020215</v>
      </c>
    </row>
    <row r="313" spans="3:24" x14ac:dyDescent="0.25">
      <c r="C313">
        <f>IF(O312,COS(INDEX($R$315:$X$315,1,P312))-$R$306*2,NA())</f>
        <v>-3.5055728090000846</v>
      </c>
      <c r="M313">
        <f>IF(O312,SIN(INDEX($R$315:$X$315,1,P312))-$R$306*3,NA())</f>
        <v>-6.1527864045000422</v>
      </c>
      <c r="R313">
        <f>180+R312</f>
        <v>236.30993247402023</v>
      </c>
      <c r="S313">
        <f>180+S312</f>
        <v>225</v>
      </c>
      <c r="T313">
        <f>180+T312</f>
        <v>206.56505117707798</v>
      </c>
      <c r="U313">
        <f>180+U312</f>
        <v>180</v>
      </c>
      <c r="V313">
        <f>180+V312</f>
        <v>153.43494882292202</v>
      </c>
      <c r="W313">
        <f t="shared" ref="W313:X313" si="321">180+W312</f>
        <v>135</v>
      </c>
      <c r="X313">
        <f t="shared" si="321"/>
        <v>123.69006752597979</v>
      </c>
    </row>
    <row r="314" spans="3:24" x14ac:dyDescent="0.25">
      <c r="R314">
        <f t="shared" ref="R314:X314" si="322">R313*PI()/180</f>
        <v>4.1243863768371227</v>
      </c>
      <c r="S314">
        <f t="shared" si="322"/>
        <v>3.9269908169872414</v>
      </c>
      <c r="T314">
        <f t="shared" si="322"/>
        <v>3.6052402625905988</v>
      </c>
      <c r="U314">
        <f t="shared" si="322"/>
        <v>3.1415926535897931</v>
      </c>
      <c r="V314">
        <f t="shared" si="322"/>
        <v>2.6779450445889874</v>
      </c>
      <c r="W314">
        <f t="shared" si="322"/>
        <v>2.3561944901923448</v>
      </c>
      <c r="X314">
        <f t="shared" si="322"/>
        <v>2.158798930342464</v>
      </c>
    </row>
    <row r="315" spans="3:24" x14ac:dyDescent="0.25">
      <c r="C315">
        <f>IF(O315,COS(INDEX($R$314:$X$314,1,P315)),NA())</f>
        <v>-1</v>
      </c>
      <c r="M315">
        <f>IF(O315,SIN(INDEX($R$314:$X$314,1,P315)),NA())-(P315-1)*$R$306</f>
        <v>-6.6000000000000005</v>
      </c>
      <c r="O315" t="b">
        <f>Calculation!A5</f>
        <v>1</v>
      </c>
      <c r="P315">
        <v>4</v>
      </c>
      <c r="R315">
        <f t="shared" ref="R315:X315" si="323">ATAN(R311)</f>
        <v>0.98279372324732905</v>
      </c>
      <c r="S315">
        <f t="shared" si="323"/>
        <v>0.78539816339744828</v>
      </c>
      <c r="T315">
        <f t="shared" si="323"/>
        <v>0.46364760900080609</v>
      </c>
      <c r="U315">
        <f t="shared" si="323"/>
        <v>0</v>
      </c>
      <c r="V315">
        <f t="shared" si="323"/>
        <v>-0.46364760900080609</v>
      </c>
      <c r="W315">
        <f t="shared" si="323"/>
        <v>-0.78539816339744828</v>
      </c>
      <c r="X315">
        <f t="shared" si="323"/>
        <v>-0.98279372324732905</v>
      </c>
    </row>
    <row r="316" spans="3:24" x14ac:dyDescent="0.25">
      <c r="C316">
        <f>IF(O315,COS(INDEX($R$315:$X$315,1,P315))-$R$306*2,NA())</f>
        <v>-3.4000000000000004</v>
      </c>
      <c r="M316">
        <f>IF(O315,SIN(INDEX($R$315:$X$315,1,P315))-$R$306*3,NA())</f>
        <v>-6.6000000000000005</v>
      </c>
    </row>
    <row r="317" spans="3:24" x14ac:dyDescent="0.25">
      <c r="R317">
        <v>-1.5</v>
      </c>
      <c r="S317">
        <v>-1</v>
      </c>
      <c r="T317">
        <v>-0.5</v>
      </c>
      <c r="U317">
        <v>0</v>
      </c>
      <c r="V317">
        <v>0.5</v>
      </c>
      <c r="W317">
        <v>1</v>
      </c>
      <c r="X317">
        <v>1.5</v>
      </c>
    </row>
    <row r="318" spans="3:24" x14ac:dyDescent="0.25">
      <c r="C318">
        <f>IF(O318,COS(INDEX($R$314:$X$314,1,P318)),NA())</f>
        <v>-0.89442719099991597</v>
      </c>
      <c r="M318">
        <f>IF(O318,SIN(INDEX($R$314:$X$314,1,P318)),NA())-(P318-1)*$R$306</f>
        <v>-8.3527864045000424</v>
      </c>
      <c r="O318" t="b">
        <f>Calculation!A6</f>
        <v>1</v>
      </c>
      <c r="P318">
        <v>5</v>
      </c>
      <c r="R318">
        <f t="shared" ref="R318:X318" si="324">R320*180/PI()</f>
        <v>-56.309932474020215</v>
      </c>
      <c r="S318">
        <f t="shared" si="324"/>
        <v>-45</v>
      </c>
      <c r="T318">
        <f t="shared" si="324"/>
        <v>-26.56505117707799</v>
      </c>
      <c r="U318">
        <f t="shared" si="324"/>
        <v>0</v>
      </c>
      <c r="V318">
        <f t="shared" si="324"/>
        <v>26.56505117707799</v>
      </c>
      <c r="W318">
        <f t="shared" si="324"/>
        <v>45</v>
      </c>
      <c r="X318">
        <f t="shared" si="324"/>
        <v>56.309932474020215</v>
      </c>
    </row>
    <row r="319" spans="3:24" x14ac:dyDescent="0.25">
      <c r="C319">
        <f>IF(O318,COS(INDEX($R$315:$X$315,1,P318))-$R$306*2,NA())</f>
        <v>-3.5055728090000846</v>
      </c>
      <c r="M319">
        <f>IF(O318,SIN(INDEX($R$315:$X$315,1,P318))-$R$306*3,NA())</f>
        <v>-7.0472135954999588</v>
      </c>
      <c r="R319">
        <f>180+R318</f>
        <v>123.69006752597979</v>
      </c>
      <c r="S319">
        <f>180+S318</f>
        <v>135</v>
      </c>
      <c r="T319">
        <f>180+T318</f>
        <v>153.43494882292202</v>
      </c>
      <c r="U319">
        <f>180+U318</f>
        <v>180</v>
      </c>
      <c r="V319">
        <f>180+V318</f>
        <v>206.56505117707798</v>
      </c>
      <c r="W319">
        <f t="shared" ref="W319" si="325">180+W318</f>
        <v>225</v>
      </c>
      <c r="X319">
        <f t="shared" ref="X319" si="326">180+X318</f>
        <v>236.30993247402023</v>
      </c>
    </row>
    <row r="320" spans="3:24" x14ac:dyDescent="0.25">
      <c r="R320">
        <f t="shared" ref="R320:X320" si="327">ATAN(R317)</f>
        <v>-0.98279372324732905</v>
      </c>
      <c r="S320">
        <f t="shared" si="327"/>
        <v>-0.78539816339744828</v>
      </c>
      <c r="T320">
        <f t="shared" si="327"/>
        <v>-0.46364760900080609</v>
      </c>
      <c r="U320">
        <f t="shared" si="327"/>
        <v>0</v>
      </c>
      <c r="V320">
        <f t="shared" si="327"/>
        <v>0.46364760900080609</v>
      </c>
      <c r="W320">
        <f t="shared" si="327"/>
        <v>0.78539816339744828</v>
      </c>
      <c r="X320">
        <f t="shared" si="327"/>
        <v>0.98279372324732905</v>
      </c>
    </row>
    <row r="321" spans="3:24" x14ac:dyDescent="0.25">
      <c r="C321">
        <f>IF(O321,COS(INDEX($R$314:$X$314,1,P321)),NA())</f>
        <v>-0.70710678118654746</v>
      </c>
      <c r="M321">
        <f>IF(O321,SIN(INDEX($R$314:$X$314,1,P321)),NA())-(P321-1)*$R$306</f>
        <v>-10.292893218813452</v>
      </c>
      <c r="O321" t="b">
        <f>Calculation!A7</f>
        <v>1</v>
      </c>
      <c r="P321">
        <v>6</v>
      </c>
      <c r="R321">
        <f t="shared" ref="R321:X321" si="328">R319*PI()/180</f>
        <v>2.158798930342464</v>
      </c>
      <c r="S321">
        <f t="shared" si="328"/>
        <v>2.3561944901923448</v>
      </c>
      <c r="T321">
        <f t="shared" si="328"/>
        <v>2.6779450445889874</v>
      </c>
      <c r="U321">
        <f t="shared" si="328"/>
        <v>3.1415926535897931</v>
      </c>
      <c r="V321">
        <f t="shared" si="328"/>
        <v>3.6052402625905988</v>
      </c>
      <c r="W321">
        <f t="shared" si="328"/>
        <v>3.9269908169872414</v>
      </c>
      <c r="X321">
        <f t="shared" si="328"/>
        <v>4.1243863768371227</v>
      </c>
    </row>
    <row r="322" spans="3:24" x14ac:dyDescent="0.25">
      <c r="C322">
        <f>IF(O321,COS(INDEX($R$315:$X$315,1,P321))-$R$306*2,NA())</f>
        <v>-3.6928932188134529</v>
      </c>
      <c r="M322">
        <f>IF(O321,SIN(INDEX($R$315:$X$315,1,P321))-$R$306*3,NA())</f>
        <v>-7.3071067811865476</v>
      </c>
    </row>
    <row r="324" spans="3:24" x14ac:dyDescent="0.25">
      <c r="C324">
        <f>IF(O324,COS(INDEX($R$314:$X$314,1,P324)),NA())</f>
        <v>-0.55470019622522893</v>
      </c>
      <c r="M324">
        <f>IF(O324,SIN(INDEX($R$314:$X$314,1,P324)),NA())-(P324-1)*$R$306</f>
        <v>-12.367949705662157</v>
      </c>
      <c r="O324" t="b">
        <f>Calculation!A8</f>
        <v>1</v>
      </c>
      <c r="P324">
        <v>7</v>
      </c>
    </row>
    <row r="325" spans="3:24" x14ac:dyDescent="0.25">
      <c r="C325">
        <f>IF(O324,COS(INDEX($R$315:$X$315,1,P324))-$R$306*2,NA())</f>
        <v>-3.845299803774771</v>
      </c>
      <c r="M325">
        <f>IF(O324,SIN(INDEX($R$315:$X$315,1,P324))-$R$306*3,NA())</f>
        <v>-7.4320502943378441</v>
      </c>
    </row>
    <row r="327" spans="3:24" x14ac:dyDescent="0.25">
      <c r="C327">
        <f>IF(O327,COS(INDEX($R$320:$X$320,1,P327)),NA())</f>
        <v>0.55470019622522915</v>
      </c>
      <c r="M327">
        <f>IF(O327,SIN(INDEX($R$320:$X$320,1,P327)),NA())-(P327-1)*$R$306</f>
        <v>-0.83205029433784372</v>
      </c>
      <c r="O327" t="b">
        <f>Calculation!B2</f>
        <v>1</v>
      </c>
      <c r="P327">
        <v>1</v>
      </c>
    </row>
    <row r="328" spans="3:24" x14ac:dyDescent="0.25">
      <c r="C328">
        <f>IF(O327,COS(INDEX($R$321:$X$321,1,P327))+$R$306*2,NA())</f>
        <v>3.8452998037747714</v>
      </c>
      <c r="M328">
        <f>IF(O327,SIN(INDEX($R$321:$X$321,1,P327))-$R$306*3,NA())</f>
        <v>-5.7679497056621569</v>
      </c>
    </row>
    <row r="330" spans="3:24" x14ac:dyDescent="0.25">
      <c r="C330">
        <f>IF(O330,COS(INDEX($R$320:$X$320,1,P330)),NA())</f>
        <v>0.70710678118654757</v>
      </c>
      <c r="M330">
        <f>IF(O330,SIN(INDEX($R$320:$X$320,1,P330)),NA())-(P330-1)*$R$306</f>
        <v>-2.9071067811865476</v>
      </c>
      <c r="O330" t="b">
        <f>Calculation!B3</f>
        <v>1</v>
      </c>
      <c r="P330">
        <v>2</v>
      </c>
    </row>
    <row r="331" spans="3:24" x14ac:dyDescent="0.25">
      <c r="C331">
        <f>IF(O330,COS(INDEX($R$321:$X$321,1,P330))+$R$306*2,NA())</f>
        <v>3.6928932188134529</v>
      </c>
      <c r="M331">
        <f>IF(O330,SIN(INDEX($R$321:$X$321,1,P330))-$R$306*3,NA())</f>
        <v>-5.8928932188134526</v>
      </c>
    </row>
    <row r="333" spans="3:24" x14ac:dyDescent="0.25">
      <c r="C333">
        <f>IF(O333,COS(INDEX($R$320:$X$320,1,P333)),NA())</f>
        <v>0.89442719099991586</v>
      </c>
      <c r="M333">
        <f>IF(O333,SIN(INDEX($R$320:$X$320,1,P333)),NA())-(P333-1)*$R$306</f>
        <v>-4.8472135954999587</v>
      </c>
      <c r="O333" t="b">
        <f>Calculation!B4</f>
        <v>1</v>
      </c>
      <c r="P333">
        <v>3</v>
      </c>
    </row>
    <row r="334" spans="3:24" x14ac:dyDescent="0.25">
      <c r="C334">
        <f>IF(O333,COS(INDEX($R$321:$X$321,1,P333))+$R$306*2,NA())</f>
        <v>3.5055728090000846</v>
      </c>
      <c r="M334">
        <f>IF(O333,SIN(INDEX($R$321:$X$321,1,P333))-$R$306*3,NA())</f>
        <v>-6.1527864045000431</v>
      </c>
    </row>
    <row r="336" spans="3:24" x14ac:dyDescent="0.25">
      <c r="C336">
        <f>IF(O336,COS(INDEX($R$320:$X$320,1,P336)),NA())</f>
        <v>1</v>
      </c>
      <c r="M336">
        <f>IF(O336,SIN(INDEX($R$320:$X$320,1,P336)),NA())-(P336-1)*$R$306</f>
        <v>-6.6000000000000005</v>
      </c>
      <c r="O336" t="b">
        <f>Calculation!B5</f>
        <v>1</v>
      </c>
      <c r="P336">
        <v>4</v>
      </c>
    </row>
    <row r="337" spans="3:16" x14ac:dyDescent="0.25">
      <c r="C337">
        <f>IF(O336,COS(INDEX($R$321:$X$321,1,P336))+$R$306*2,NA())</f>
        <v>3.4000000000000004</v>
      </c>
      <c r="M337">
        <f>IF(O336,SIN(INDEX($R$321:$X$321,1,P336))-$R$306*3,NA())</f>
        <v>-6.6000000000000005</v>
      </c>
    </row>
    <row r="339" spans="3:16" x14ac:dyDescent="0.25">
      <c r="C339" t="e">
        <f>IF(O339,COS(INDEX($R$320:$X$320,1,P339)),NA())</f>
        <v>#N/A</v>
      </c>
      <c r="M339" t="e">
        <f>IF(O339,SIN(INDEX($R$320:$X$320,1,P339)),NA())-(P339-1)*$R$306</f>
        <v>#N/A</v>
      </c>
      <c r="O339" t="b">
        <f>Calculation!B6</f>
        <v>0</v>
      </c>
      <c r="P339">
        <v>5</v>
      </c>
    </row>
    <row r="340" spans="3:16" x14ac:dyDescent="0.25">
      <c r="C340" t="e">
        <f>IF(O339,COS(INDEX($R$321:$X$321,1,P339))+$R$306*2,NA())</f>
        <v>#N/A</v>
      </c>
      <c r="M340" t="e">
        <f>IF(O339,SIN(INDEX($R$321:$X$321,1,P339))-$R$306*3,NA())</f>
        <v>#N/A</v>
      </c>
    </row>
    <row r="342" spans="3:16" x14ac:dyDescent="0.25">
      <c r="C342" t="e">
        <f>IF(O342,COS(INDEX($R$320:$X$320,1,P342)),NA())</f>
        <v>#N/A</v>
      </c>
      <c r="M342" t="e">
        <f>IF(O342,SIN(INDEX($R$320:$X$320,1,P342)),NA())-(P342-1)*$R$306</f>
        <v>#N/A</v>
      </c>
      <c r="O342" t="b">
        <f>Calculation!B7</f>
        <v>0</v>
      </c>
      <c r="P342">
        <v>6</v>
      </c>
    </row>
    <row r="343" spans="3:16" x14ac:dyDescent="0.25">
      <c r="C343" t="e">
        <f>IF(O342,COS(INDEX($R$321:$X$321,1,P342))+$R$306*2,NA())</f>
        <v>#N/A</v>
      </c>
      <c r="M343" t="e">
        <f>IF(O342,SIN(INDEX($R$321:$X$321,1,P342))-$R$306*3,NA())</f>
        <v>#N/A</v>
      </c>
    </row>
    <row r="345" spans="3:16" x14ac:dyDescent="0.25">
      <c r="C345" t="e">
        <f>IF(O345,COS(INDEX($R$320:$X$320,1,P345)),NA())</f>
        <v>#N/A</v>
      </c>
      <c r="M345" t="e">
        <f>IF(O345,SIN(INDEX($R$320:$X$320,1,P345)),NA())-(P345-1)*$R$306</f>
        <v>#N/A</v>
      </c>
      <c r="O345" t="b">
        <f>Calculation!B8</f>
        <v>0</v>
      </c>
      <c r="P345">
        <v>7</v>
      </c>
    </row>
    <row r="346" spans="3:16" x14ac:dyDescent="0.25">
      <c r="C346" t="e">
        <f>IF(O345,COS(INDEX($R$321:$X$321,1,P345))+$R$306*2,NA())</f>
        <v>#N/A</v>
      </c>
      <c r="M346" t="e">
        <f>IF(O345,SIN(INDEX($R$321:$X$321,1,P345))-$R$306*3,NA())</f>
        <v>#N/A</v>
      </c>
    </row>
    <row r="348" spans="3:16" x14ac:dyDescent="0.25">
      <c r="C348">
        <f>AVERAGE(C306:C307)</f>
        <v>-2.1999999999999997</v>
      </c>
      <c r="N348">
        <f>IF(Calculation!A2,Model!O348,NA())</f>
        <v>-3.3000000000000003</v>
      </c>
      <c r="O348">
        <f>AVERAGE(M306:M307)</f>
        <v>-3.3000000000000003</v>
      </c>
      <c r="P348" s="2">
        <f>ROUND(INDEX(Calculation!Y39:AD39,1,$W$1),2)</f>
        <v>0.23</v>
      </c>
    </row>
    <row r="349" spans="3:16" x14ac:dyDescent="0.25">
      <c r="C349">
        <f>AVERAGE(C309:C310)</f>
        <v>-2.2000000000000002</v>
      </c>
      <c r="N349">
        <f>IF(Calculation!A3,Model!O349,NA())</f>
        <v>-4.4000000000000004</v>
      </c>
      <c r="O349">
        <f>AVERAGE(M309:M310)</f>
        <v>-4.4000000000000004</v>
      </c>
      <c r="P349" s="2">
        <f>ROUND(INDEX(Calculation!Y40:AD40,1,$W$1),2)</f>
        <v>0.06</v>
      </c>
    </row>
    <row r="350" spans="3:16" x14ac:dyDescent="0.25">
      <c r="C350">
        <f>AVERAGE(C312:C313)</f>
        <v>-2.2000000000000002</v>
      </c>
      <c r="N350">
        <f>IF(Calculation!A4,Model!O350,NA())</f>
        <v>-5.5</v>
      </c>
      <c r="O350">
        <f>AVERAGE(M312:M313)</f>
        <v>-5.5</v>
      </c>
      <c r="P350" s="2">
        <f>ROUND(INDEX(Calculation!Y41:AD41,1,$W$1),2)</f>
        <v>0.19</v>
      </c>
    </row>
    <row r="351" spans="3:16" x14ac:dyDescent="0.25">
      <c r="C351">
        <f>AVERAGE(C315:C316)</f>
        <v>-2.2000000000000002</v>
      </c>
      <c r="N351">
        <f>IF(Calculation!A5,Model!O351,NA())</f>
        <v>-6.6000000000000005</v>
      </c>
      <c r="O351">
        <f>AVERAGE(M315:M316)</f>
        <v>-6.6000000000000005</v>
      </c>
      <c r="P351" s="2">
        <f>ROUND(INDEX(Calculation!Y42:AD42,1,$W$1),2)</f>
        <v>0.01</v>
      </c>
    </row>
    <row r="352" spans="3:16" x14ac:dyDescent="0.25">
      <c r="C352">
        <f>AVERAGE(C318:C319)</f>
        <v>-2.2000000000000002</v>
      </c>
      <c r="N352">
        <f>IF(Calculation!A6,Model!O352,NA())</f>
        <v>-7.7000000000000011</v>
      </c>
      <c r="O352">
        <f>AVERAGE(M318:M319)</f>
        <v>-7.7000000000000011</v>
      </c>
      <c r="P352" s="2">
        <f>ROUND(INDEX(Calculation!Y43:AD43,1,$W$1),2)</f>
        <v>0.11</v>
      </c>
    </row>
    <row r="353" spans="3:22" x14ac:dyDescent="0.25">
      <c r="C353">
        <f>AVERAGE(C321:C322)</f>
        <v>-2.2000000000000002</v>
      </c>
      <c r="N353">
        <f>IF(Calculation!A7,Model!O353,NA())</f>
        <v>-8.8000000000000007</v>
      </c>
      <c r="O353">
        <f>AVERAGE(M321:M322)</f>
        <v>-8.8000000000000007</v>
      </c>
      <c r="P353" s="2">
        <f>ROUND(INDEX(Calculation!Y44:AD44,1,$W$1),2)</f>
        <v>0.16</v>
      </c>
    </row>
    <row r="354" spans="3:22" x14ac:dyDescent="0.25">
      <c r="C354">
        <f>AVERAGE(C324:C325)</f>
        <v>-2.2000000000000002</v>
      </c>
      <c r="N354">
        <f>IF(Calculation!A8,Model!O354,NA())</f>
        <v>-9.9</v>
      </c>
      <c r="O354">
        <f>AVERAGE(M324:M325)</f>
        <v>-9.9</v>
      </c>
      <c r="P354" s="2">
        <f>ROUND(INDEX(Calculation!Y45:AD45,1,$W$1),2)</f>
        <v>0.15</v>
      </c>
    </row>
    <row r="355" spans="3:22" x14ac:dyDescent="0.25">
      <c r="C355">
        <f>R306</f>
        <v>2.2000000000000002</v>
      </c>
      <c r="N355">
        <f>IF(Calculation!B2,Model!O355,NA())</f>
        <v>-3.3000000000000003</v>
      </c>
      <c r="O355">
        <f>O348</f>
        <v>-3.3000000000000003</v>
      </c>
      <c r="P355" s="2">
        <f>ROUND(INDEX(Calculation!Y53:AD53,1,$W$1),2)</f>
        <v>0.3</v>
      </c>
    </row>
    <row r="356" spans="3:22" x14ac:dyDescent="0.25">
      <c r="C356">
        <f>C355</f>
        <v>2.2000000000000002</v>
      </c>
      <c r="N356">
        <f>IF(Calculation!B3,Model!O356,NA())</f>
        <v>-4.4000000000000004</v>
      </c>
      <c r="O356">
        <f t="shared" ref="O356:O361" si="329">O349</f>
        <v>-4.4000000000000004</v>
      </c>
      <c r="P356" s="2">
        <f>ROUND(INDEX(Calculation!Y54:AD54,1,$W$1),2)</f>
        <v>0.14000000000000001</v>
      </c>
    </row>
    <row r="357" spans="3:22" x14ac:dyDescent="0.25">
      <c r="C357">
        <f t="shared" ref="C357:C361" si="330">C356</f>
        <v>2.2000000000000002</v>
      </c>
      <c r="N357">
        <f>IF(Calculation!B4,Model!O357,NA())</f>
        <v>-5.5</v>
      </c>
      <c r="O357">
        <f t="shared" si="329"/>
        <v>-5.5</v>
      </c>
      <c r="P357" s="2">
        <f>ROUND(INDEX(Calculation!Y55:AD55,1,$W$1),2)</f>
        <v>0.28000000000000003</v>
      </c>
    </row>
    <row r="358" spans="3:22" x14ac:dyDescent="0.25">
      <c r="C358">
        <f t="shared" si="330"/>
        <v>2.2000000000000002</v>
      </c>
      <c r="N358">
        <f>IF(Calculation!B5,Model!O358,NA())</f>
        <v>-6.6000000000000005</v>
      </c>
      <c r="O358">
        <f t="shared" si="329"/>
        <v>-6.6000000000000005</v>
      </c>
      <c r="P358" s="2">
        <f>ROUND(INDEX(Calculation!Y56:AD56,1,$W$1),2)</f>
        <v>0.04</v>
      </c>
    </row>
    <row r="359" spans="3:22" x14ac:dyDescent="0.25">
      <c r="C359">
        <f t="shared" si="330"/>
        <v>2.2000000000000002</v>
      </c>
      <c r="N359" t="e">
        <f>IF(Calculation!B6,Model!O359,NA())</f>
        <v>#N/A</v>
      </c>
      <c r="O359">
        <f t="shared" si="329"/>
        <v>-7.7000000000000011</v>
      </c>
      <c r="P359" s="2">
        <f>ROUND(INDEX(Calculation!Y57:AD57,1,$W$1),2)</f>
        <v>0</v>
      </c>
    </row>
    <row r="360" spans="3:22" x14ac:dyDescent="0.25">
      <c r="C360">
        <f t="shared" si="330"/>
        <v>2.2000000000000002</v>
      </c>
      <c r="N360" t="e">
        <f>IF(Calculation!B7,Model!O360,NA())</f>
        <v>#N/A</v>
      </c>
      <c r="O360">
        <f t="shared" si="329"/>
        <v>-8.8000000000000007</v>
      </c>
      <c r="P360" s="2">
        <f>ROUND(INDEX(Calculation!Y58:AD58,1,$W$1),2)</f>
        <v>0</v>
      </c>
    </row>
    <row r="361" spans="3:22" x14ac:dyDescent="0.25">
      <c r="C361">
        <f t="shared" si="330"/>
        <v>2.2000000000000002</v>
      </c>
      <c r="N361" t="e">
        <f>IF(Calculation!B8,Model!O361,NA())</f>
        <v>#N/A</v>
      </c>
      <c r="O361">
        <f t="shared" si="329"/>
        <v>-9.9</v>
      </c>
      <c r="P361" s="2">
        <f>ROUND(INDEX(Calculation!Y59:AD59,1,$W$1),2)</f>
        <v>0</v>
      </c>
    </row>
    <row r="362" spans="3:22" x14ac:dyDescent="0.25">
      <c r="C362">
        <v>0</v>
      </c>
      <c r="N362">
        <v>0</v>
      </c>
      <c r="O362" t="str">
        <f>Display!B2&amp;IF(Display!C2="","","="&amp;Display!C2)</f>
        <v>Gc=108</v>
      </c>
      <c r="T362" t="str">
        <f>Display!B16</f>
        <v>Basic Reading Skills</v>
      </c>
      <c r="U362" t="s">
        <v>32</v>
      </c>
      <c r="V362" t="str">
        <f>T362&amp;IF(Display!C16="",""," = "&amp;Display!C16)</f>
        <v>Basic Reading Skills = 75</v>
      </c>
    </row>
    <row r="363" spans="3:22" x14ac:dyDescent="0.25">
      <c r="C363">
        <v>0</v>
      </c>
      <c r="N363">
        <f>N362-$R$306</f>
        <v>-2.2000000000000002</v>
      </c>
      <c r="O363" t="str">
        <f>Display!B3&amp;IF(Display!C3="","","="&amp;Display!C3)</f>
        <v>Gf=102</v>
      </c>
      <c r="T363" t="str">
        <f>Display!B17</f>
        <v>Reading Comprehension</v>
      </c>
      <c r="U363" t="s">
        <v>29</v>
      </c>
      <c r="V363" t="str">
        <f>T363&amp;IF(Display!C17="",""," = "&amp;Display!C17)</f>
        <v>Reading Comprehension = 85</v>
      </c>
    </row>
    <row r="364" spans="3:22" x14ac:dyDescent="0.25">
      <c r="C364">
        <v>0</v>
      </c>
      <c r="N364">
        <f t="shared" ref="N364:N368" si="331">N363-$R$306</f>
        <v>-4.4000000000000004</v>
      </c>
      <c r="O364" t="str">
        <f>Display!B4&amp;IF(Display!C4="","","="&amp;Display!C4)</f>
        <v>Glr=100</v>
      </c>
      <c r="T364" t="str">
        <f>Display!B18</f>
        <v>Basic Writing Skills</v>
      </c>
      <c r="U364" t="s">
        <v>33</v>
      </c>
      <c r="V364" t="str">
        <f>T364&amp;IF(Display!C18="",""," = "&amp;Display!C18)</f>
        <v>Basic Writing Skills = 81</v>
      </c>
    </row>
    <row r="365" spans="3:22" x14ac:dyDescent="0.25">
      <c r="C365">
        <v>0</v>
      </c>
      <c r="N365">
        <f t="shared" si="331"/>
        <v>-6.6000000000000005</v>
      </c>
      <c r="O365" t="str">
        <f>Display!B5&amp;IF(Display!C5="","","="&amp;Display!C5)</f>
        <v>Gv=110</v>
      </c>
      <c r="T365" t="str">
        <f>Display!B19</f>
        <v>Written Expression</v>
      </c>
      <c r="U365" t="s">
        <v>30</v>
      </c>
      <c r="V365" t="str">
        <f>T365&amp;IF(Display!C19="",""," = "&amp;Display!C19)</f>
        <v>Written Expression = 80</v>
      </c>
    </row>
    <row r="366" spans="3:22" x14ac:dyDescent="0.25">
      <c r="C366">
        <v>0</v>
      </c>
      <c r="N366">
        <f t="shared" si="331"/>
        <v>-8.8000000000000007</v>
      </c>
      <c r="O366" t="str">
        <f>Display!B6&amp;IF(Display!C6="","","="&amp;Display!C6)</f>
        <v>Ga=72</v>
      </c>
      <c r="T366" t="str">
        <f>Display!B20</f>
        <v>Math Calculation Skills</v>
      </c>
      <c r="U366" t="s">
        <v>34</v>
      </c>
      <c r="V366" t="str">
        <f>T366&amp;IF(Display!C20="",""," = "&amp;Display!C20)</f>
        <v>Math Calculation Skills = 95</v>
      </c>
    </row>
    <row r="367" spans="3:22" x14ac:dyDescent="0.25">
      <c r="C367">
        <v>0</v>
      </c>
      <c r="N367">
        <f t="shared" si="331"/>
        <v>-11</v>
      </c>
      <c r="O367" t="str">
        <f>Display!B7&amp;IF(Display!C7="","","="&amp;Display!C7)</f>
        <v>Gs=73</v>
      </c>
      <c r="T367" t="str">
        <f>Display!B21</f>
        <v>Math Reasoning</v>
      </c>
      <c r="U367" t="s">
        <v>31</v>
      </c>
      <c r="V367" t="str">
        <f>T367&amp;IF(Display!C21="",""," = "&amp;Display!C21)</f>
        <v>Math Reasoning = 84</v>
      </c>
    </row>
    <row r="368" spans="3:22" x14ac:dyDescent="0.25">
      <c r="C368">
        <v>0</v>
      </c>
      <c r="N368">
        <f t="shared" si="331"/>
        <v>-13.2</v>
      </c>
      <c r="O368" t="str">
        <f>Display!B8&amp;IF(Display!C8="","","="&amp;Display!C8)</f>
        <v>Gwm=78</v>
      </c>
    </row>
    <row r="369" spans="3:22" x14ac:dyDescent="0.25">
      <c r="C369">
        <f>-2*R306</f>
        <v>-4.4000000000000004</v>
      </c>
      <c r="N369">
        <f>N365</f>
        <v>-6.6000000000000005</v>
      </c>
      <c r="O369" t="str">
        <f>"Predicted"&amp;CHAR(10)&amp;INDEX(U362:U367,W1)&amp;"="&amp;ROUND(INDEX(Display!I16:I21,W1),0)</f>
        <v>Predicted
BR=91</v>
      </c>
      <c r="V369" t="str">
        <f>INDEX(V362:V367,W1)</f>
        <v>Basic Reading Skills = 75</v>
      </c>
    </row>
    <row r="370" spans="3:22" x14ac:dyDescent="0.25">
      <c r="C370">
        <f>2*R306</f>
        <v>4.4000000000000004</v>
      </c>
      <c r="N370">
        <f>N369</f>
        <v>-6.6000000000000005</v>
      </c>
      <c r="O370" t="str">
        <f>"Predicted"&amp;CHAR(10)&amp;INDEX(U362:U367,W1)&amp;"="&amp;ROUND(INDEX(Display!H16:H21,W1),0)</f>
        <v>Predicted
BR=103</v>
      </c>
    </row>
    <row r="371" spans="3:22" x14ac:dyDescent="0.25">
      <c r="C371">
        <v>-4.4000000000000004</v>
      </c>
      <c r="N371">
        <v>-4.4000000000000004</v>
      </c>
      <c r="O371" t="str">
        <f>"Full"&amp;CHAR(10)&amp;"Model"</f>
        <v>Full
Model</v>
      </c>
    </row>
    <row r="372" spans="3:22" x14ac:dyDescent="0.25">
      <c r="C372">
        <v>4.4000000000000004</v>
      </c>
      <c r="N372">
        <v>-4.4000000000000004</v>
      </c>
      <c r="O37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67"/>
  <sheetViews>
    <sheetView workbookViewId="0">
      <selection activeCell="L2" sqref="L2"/>
    </sheetView>
  </sheetViews>
  <sheetFormatPr defaultRowHeight="15" x14ac:dyDescent="0.25"/>
  <cols>
    <col min="3" max="3" width="12" bestFit="1" customWidth="1"/>
    <col min="5" max="6" width="12" bestFit="1" customWidth="1"/>
  </cols>
  <sheetData>
    <row r="1" spans="1:12" x14ac:dyDescent="0.25">
      <c r="C1" t="str">
        <f>"Population (&lt;"&amp;Model!AI1&amp;")"</f>
        <v>Population (&lt;0.05)</v>
      </c>
      <c r="D1" t="s">
        <v>48</v>
      </c>
      <c r="E1" t="str">
        <f>"Full (&lt;"&amp;Model!AG1&amp;")"</f>
        <v>Full (&lt;0.07)</v>
      </c>
      <c r="F1" t="str">
        <f>"Strengths (&lt;"&amp;Model!AH1&amp;")"</f>
        <v>Strengths (&lt;0.008)</v>
      </c>
      <c r="G1" t="s">
        <v>50</v>
      </c>
      <c r="H1" t="s">
        <v>52</v>
      </c>
      <c r="L1" t="s">
        <v>71</v>
      </c>
    </row>
    <row r="2" spans="1:12" x14ac:dyDescent="0.25">
      <c r="A2">
        <v>-4</v>
      </c>
      <c r="B2">
        <f>A2</f>
        <v>-4</v>
      </c>
      <c r="C2">
        <f>NORMDIST(A2,0,1,FALSE)</f>
        <v>1.3383022576488537E-4</v>
      </c>
      <c r="D2">
        <f>IF(Model!$AF$1&gt;=Chart!B2,NORMDIST(A2,0,1,FALSE),NA())</f>
        <v>1.3383022576488537E-4</v>
      </c>
      <c r="E2">
        <f>0.6*NORMDIST((B2*Model!$AA$1+Model!$Z$1-Model!$AB$1)/Model!$AD$1,0,1,FALSE)</f>
        <v>5.0026695472439465E-6</v>
      </c>
      <c r="F2">
        <f>0.4*NORMDIST((B2*Model!$AA$1+Model!$Z$1-Model!$AC$1)/Model!$AE$1,0,1,FALSE)</f>
        <v>6.2406479449694729E-8</v>
      </c>
    </row>
    <row r="3" spans="1:12" x14ac:dyDescent="0.25">
      <c r="A3">
        <f>A2+1/30</f>
        <v>-3.9666666666666668</v>
      </c>
      <c r="B3">
        <f t="shared" ref="B3:B66" si="0">A3</f>
        <v>-3.9666666666666668</v>
      </c>
      <c r="C3">
        <f t="shared" ref="C3:C66" si="1">NORMDIST(A3,0,1,FALSE)</f>
        <v>1.5283360835853486E-4</v>
      </c>
      <c r="D3">
        <f>IF(Model!$AF$1&gt;=Chart!B3,NORMDIST(A3,0,1,FALSE),NA())</f>
        <v>1.5283360835853486E-4</v>
      </c>
      <c r="E3">
        <f>0.6*NORMDIST((B3*Model!$AA$1+Model!$Z$1-Model!$AB$1)/Model!$AD$1,0,1,FALSE)</f>
        <v>6.1644008743843787E-6</v>
      </c>
      <c r="F3">
        <f>0.4*NORMDIST((B3*Model!$AA$1+Model!$Z$1-Model!$AC$1)/Model!$AE$1,0,1,FALSE)</f>
        <v>7.8772447923174306E-8</v>
      </c>
    </row>
    <row r="4" spans="1:12" x14ac:dyDescent="0.25">
      <c r="A4">
        <f t="shared" ref="A4:A67" si="2">A3+1/30</f>
        <v>-3.9333333333333336</v>
      </c>
      <c r="B4">
        <f t="shared" si="0"/>
        <v>-3.9333333333333336</v>
      </c>
      <c r="C4">
        <f t="shared" si="1"/>
        <v>1.7434157841536314E-4</v>
      </c>
      <c r="D4">
        <f>IF(Model!$AF$1&gt;=Chart!B4,NORMDIST(A4,0,1,FALSE),NA())</f>
        <v>1.7434157841536314E-4</v>
      </c>
      <c r="E4">
        <f>0.6*NORMDIST((B4*Model!$AA$1+Model!$Z$1-Model!$AB$1)/Model!$AD$1,0,1,FALSE)</f>
        <v>7.5804083076191693E-6</v>
      </c>
      <c r="F4">
        <f>0.4*NORMDIST((B4*Model!$AA$1+Model!$Z$1-Model!$AC$1)/Model!$AE$1,0,1,FALSE)</f>
        <v>9.9246309159110583E-8</v>
      </c>
    </row>
    <row r="5" spans="1:12" x14ac:dyDescent="0.25">
      <c r="A5">
        <f t="shared" si="2"/>
        <v>-3.9000000000000004</v>
      </c>
      <c r="B5">
        <f t="shared" si="0"/>
        <v>-3.9000000000000004</v>
      </c>
      <c r="C5">
        <f t="shared" si="1"/>
        <v>1.9865547139277237E-4</v>
      </c>
      <c r="D5">
        <f>IF(Model!$AF$1&gt;=Chart!B5,NORMDIST(A5,0,1,FALSE),NA())</f>
        <v>1.9865547139277237E-4</v>
      </c>
      <c r="E5">
        <f>0.6*NORMDIST((B5*Model!$AA$1+Model!$Z$1-Model!$AB$1)/Model!$AD$1,0,1,FALSE)</f>
        <v>9.3026566714908945E-6</v>
      </c>
      <c r="F5">
        <f>0.4*NORMDIST((B5*Model!$AA$1+Model!$Z$1-Model!$AC$1)/Model!$AE$1,0,1,FALSE)</f>
        <v>1.2481010619335664E-7</v>
      </c>
    </row>
    <row r="6" spans="1:12" x14ac:dyDescent="0.25">
      <c r="A6">
        <f t="shared" si="2"/>
        <v>-3.8666666666666671</v>
      </c>
      <c r="B6">
        <f t="shared" si="0"/>
        <v>-3.8666666666666671</v>
      </c>
      <c r="C6">
        <f t="shared" si="1"/>
        <v>2.261088384036843E-4</v>
      </c>
      <c r="D6">
        <f>IF(Model!$AF$1&gt;=Chart!B6,NORMDIST(A6,0,1,FALSE),NA())</f>
        <v>2.261088384036843E-4</v>
      </c>
      <c r="E6">
        <f>0.6*NORMDIST((B6*Model!$AA$1+Model!$Z$1-Model!$AB$1)/Model!$AD$1,0,1,FALSE)</f>
        <v>1.1392893970103805E-5</v>
      </c>
      <c r="F6">
        <f>0.4*NORMDIST((B6*Model!$AA$1+Model!$Z$1-Model!$AC$1)/Model!$AE$1,0,1,FALSE)</f>
        <v>1.5666807427077024E-7</v>
      </c>
    </row>
    <row r="7" spans="1:12" x14ac:dyDescent="0.25">
      <c r="A7">
        <f t="shared" si="2"/>
        <v>-3.8333333333333339</v>
      </c>
      <c r="B7">
        <f t="shared" si="0"/>
        <v>-3.8333333333333339</v>
      </c>
      <c r="C7">
        <f t="shared" si="1"/>
        <v>2.5707035506230614E-4</v>
      </c>
      <c r="D7">
        <f>IF(Model!$AF$1&gt;=Chart!B7,NORMDIST(A7,0,1,FALSE),NA())</f>
        <v>2.5707035506230614E-4</v>
      </c>
      <c r="E7">
        <f>0.6*NORMDIST((B7*Model!$AA$1+Model!$Z$1-Model!$AB$1)/Model!$AD$1,0,1,FALSE)</f>
        <v>1.3924313308367851E-5</v>
      </c>
      <c r="F7">
        <f>0.4*NORMDIST((B7*Model!$AA$1+Model!$Z$1-Model!$AC$1)/Model!$AE$1,0,1,FALSE)</f>
        <v>1.9629381803662216E-7</v>
      </c>
    </row>
    <row r="8" spans="1:12" x14ac:dyDescent="0.25">
      <c r="A8">
        <f t="shared" si="2"/>
        <v>-3.8000000000000007</v>
      </c>
      <c r="B8">
        <f t="shared" si="0"/>
        <v>-3.8000000000000007</v>
      </c>
      <c r="C8">
        <f t="shared" si="1"/>
        <v>2.9194692579145951E-4</v>
      </c>
      <c r="D8">
        <f>IF(Model!$AF$1&gt;=Chart!B8,NORMDIST(A8,0,1,FALSE),NA())</f>
        <v>2.9194692579145951E-4</v>
      </c>
      <c r="E8">
        <f>0.6*NORMDIST((B8*Model!$AA$1+Model!$Z$1-Model!$AB$1)/Model!$AD$1,0,1,FALSE)</f>
        <v>1.6983460534581109E-5</v>
      </c>
      <c r="F8">
        <f>0.4*NORMDIST((B8*Model!$AA$1+Model!$Z$1-Model!$AC$1)/Model!$AE$1,0,1,FALSE)</f>
        <v>2.4548677711401049E-7</v>
      </c>
    </row>
    <row r="9" spans="1:12" x14ac:dyDescent="0.25">
      <c r="A9">
        <f t="shared" si="2"/>
        <v>-3.7666666666666675</v>
      </c>
      <c r="B9">
        <f t="shared" si="0"/>
        <v>-3.7666666666666675</v>
      </c>
      <c r="C9">
        <f t="shared" si="1"/>
        <v>3.3118698852029142E-4</v>
      </c>
      <c r="D9">
        <f>IF(Model!$AF$1&gt;=Chart!B9,NORMDIST(A9,0,1,FALSE),NA())</f>
        <v>3.3118698852029142E-4</v>
      </c>
      <c r="E9">
        <f>0.6*NORMDIST((B9*Model!$AA$1+Model!$Z$1-Model!$AB$1)/Model!$AD$1,0,1,FALSE)</f>
        <v>2.067241688960034E-5</v>
      </c>
      <c r="F9">
        <f>0.4*NORMDIST((B9*Model!$AA$1+Model!$Z$1-Model!$AC$1)/Model!$AE$1,0,1,FALSE)</f>
        <v>3.0643964520358613E-7</v>
      </c>
    </row>
    <row r="10" spans="1:12" x14ac:dyDescent="0.25">
      <c r="A10">
        <f t="shared" si="2"/>
        <v>-3.7333333333333343</v>
      </c>
      <c r="B10">
        <f t="shared" si="0"/>
        <v>-3.7333333333333343</v>
      </c>
      <c r="C10">
        <f t="shared" si="1"/>
        <v>3.7528402371762902E-4</v>
      </c>
      <c r="D10">
        <f>IF(Model!$AF$1&gt;=Chart!B10,NORMDIST(A10,0,1,FALSE),NA())</f>
        <v>3.7528402371762902E-4</v>
      </c>
      <c r="E10">
        <f>0.6*NORMDIST((B10*Model!$AA$1+Model!$Z$1-Model!$AB$1)/Model!$AD$1,0,1,FALSE)</f>
        <v>2.5111288136616567E-5</v>
      </c>
      <c r="F10">
        <f>0.4*NORMDIST((B10*Model!$AA$1+Model!$Z$1-Model!$AC$1)/Model!$AE$1,0,1,FALSE)</f>
        <v>3.8181867138761621E-7</v>
      </c>
    </row>
    <row r="11" spans="1:12" x14ac:dyDescent="0.25">
      <c r="A11">
        <f t="shared" si="2"/>
        <v>-3.7000000000000011</v>
      </c>
      <c r="B11">
        <f t="shared" si="0"/>
        <v>-3.7000000000000011</v>
      </c>
      <c r="C11">
        <f t="shared" si="1"/>
        <v>4.2478027055074997E-4</v>
      </c>
      <c r="D11">
        <f>IF(Model!$AF$1&gt;=Chart!B11,NORMDIST(A11,0,1,FALSE),NA())</f>
        <v>4.2478027055074997E-4</v>
      </c>
      <c r="E11">
        <f>0.6*NORMDIST((B11*Model!$AA$1+Model!$Z$1-Model!$AB$1)/Model!$AD$1,0,1,FALSE)</f>
        <v>3.0441033751948104E-5</v>
      </c>
      <c r="F11">
        <f>0.4*NORMDIST((B11*Model!$AA$1+Model!$Z$1-Model!$AC$1)/Model!$AE$1,0,1,FALSE)</f>
        <v>4.748590704548187E-7</v>
      </c>
    </row>
    <row r="12" spans="1:12" x14ac:dyDescent="0.25">
      <c r="A12">
        <f t="shared" si="2"/>
        <v>-3.6666666666666679</v>
      </c>
      <c r="B12">
        <f t="shared" si="0"/>
        <v>-3.6666666666666679</v>
      </c>
      <c r="C12">
        <f t="shared" si="1"/>
        <v>4.8027065162081816E-4</v>
      </c>
      <c r="D12">
        <f>IF(Model!$AF$1&gt;=Chart!B12,NORMDIST(A12,0,1,FALSE),NA())</f>
        <v>4.8027065162081816E-4</v>
      </c>
      <c r="E12">
        <f>0.6*NORMDIST((B12*Model!$AA$1+Model!$Z$1-Model!$AB$1)/Model!$AD$1,0,1,FALSE)</f>
        <v>3.6826671720393375E-5</v>
      </c>
      <c r="F12">
        <f>0.4*NORMDIST((B12*Model!$AA$1+Model!$Z$1-Model!$AC$1)/Model!$AE$1,0,1,FALSE)</f>
        <v>5.8947810492359839E-7</v>
      </c>
    </row>
    <row r="13" spans="1:12" x14ac:dyDescent="0.25">
      <c r="A13">
        <f t="shared" si="2"/>
        <v>-3.6333333333333346</v>
      </c>
      <c r="B13">
        <f t="shared" si="0"/>
        <v>-3.6333333333333346</v>
      </c>
      <c r="C13">
        <f t="shared" si="1"/>
        <v>5.4240690619419525E-4</v>
      </c>
      <c r="D13">
        <f>IF(Model!$AF$1&gt;=Chart!B13,NORMDIST(A13,0,1,FALSE),NA())</f>
        <v>5.4240690619419525E-4</v>
      </c>
      <c r="E13">
        <f>0.6*NORMDIST((B13*Model!$AA$1+Model!$Z$1-Model!$AB$1)/Model!$AD$1,0,1,FALSE)</f>
        <v>4.4460896227528834E-5</v>
      </c>
      <c r="F13">
        <f>0.4*NORMDIST((B13*Model!$AA$1+Model!$Z$1-Model!$AC$1)/Model!$AE$1,0,1,FALSE)</f>
        <v>7.3040877817225739E-7</v>
      </c>
    </row>
    <row r="14" spans="1:12" x14ac:dyDescent="0.25">
      <c r="A14">
        <f t="shared" si="2"/>
        <v>-3.6000000000000014</v>
      </c>
      <c r="B14">
        <f t="shared" si="0"/>
        <v>-3.6000000000000014</v>
      </c>
      <c r="C14">
        <f t="shared" si="1"/>
        <v>6.1190193011376919E-4</v>
      </c>
      <c r="D14">
        <f>IF(Model!$AF$1&gt;=Chart!B14,NORMDIST(A14,0,1,FALSE),NA())</f>
        <v>6.1190193011376919E-4</v>
      </c>
      <c r="E14">
        <f>0.6*NORMDIST((B14*Model!$AA$1+Model!$Z$1-Model!$AB$1)/Model!$AD$1,0,1,FALSE)</f>
        <v>5.3568146994295004E-5</v>
      </c>
      <c r="F14">
        <f>0.4*NORMDIST((B14*Model!$AA$1+Model!$Z$1-Model!$AC$1)/Model!$AE$1,0,1,FALSE)</f>
        <v>9.0335749876234986E-7</v>
      </c>
    </row>
    <row r="15" spans="1:12" x14ac:dyDescent="0.25">
      <c r="A15">
        <f t="shared" si="2"/>
        <v>-3.5666666666666682</v>
      </c>
      <c r="B15">
        <f t="shared" si="0"/>
        <v>-3.5666666666666682</v>
      </c>
      <c r="C15">
        <f t="shared" si="1"/>
        <v>6.8953431862783213E-4</v>
      </c>
      <c r="D15">
        <f>IF(Model!$AF$1&gt;=Chart!B15,NORMDIST(A15,0,1,FALSE),NA())</f>
        <v>6.8953431862783213E-4</v>
      </c>
      <c r="E15">
        <f>0.6*NORMDIST((B15*Model!$AA$1+Model!$Z$1-Model!$AB$1)/Model!$AD$1,0,1,FALSE)</f>
        <v>6.4409170063847349E-5</v>
      </c>
      <c r="F15">
        <f>0.4*NORMDIST((B15*Model!$AA$1+Model!$Z$1-Model!$AC$1)/Model!$AE$1,0,1,FALSE)</f>
        <v>1.1151895435904434E-6</v>
      </c>
    </row>
    <row r="16" spans="1:12" x14ac:dyDescent="0.25">
      <c r="A16">
        <f t="shared" si="2"/>
        <v>-3.533333333333335</v>
      </c>
      <c r="B16">
        <f t="shared" si="0"/>
        <v>-3.533333333333335</v>
      </c>
      <c r="C16">
        <f t="shared" si="1"/>
        <v>7.76153106208904E-4</v>
      </c>
      <c r="D16">
        <f>IF(Model!$AF$1&gt;=Chart!B16,NORMDIST(A16,0,1,FALSE),NA())</f>
        <v>7.76153106208904E-4</v>
      </c>
      <c r="E16">
        <f>0.6*NORMDIST((B16*Model!$AA$1+Model!$Z$1-Model!$AB$1)/Model!$AD$1,0,1,FALSE)</f>
        <v>7.7286110423655983E-5</v>
      </c>
      <c r="F16">
        <f>0.4*NORMDIST((B16*Model!$AA$1+Model!$Z$1-Model!$AC$1)/Model!$AE$1,0,1,FALSE)</f>
        <v>1.3741466645938256E-6</v>
      </c>
    </row>
    <row r="17" spans="1:6" x14ac:dyDescent="0.25">
      <c r="A17">
        <f t="shared" si="2"/>
        <v>-3.5000000000000018</v>
      </c>
      <c r="B17">
        <f t="shared" si="0"/>
        <v>-3.5000000000000018</v>
      </c>
      <c r="C17">
        <f t="shared" si="1"/>
        <v>8.7268269504575473E-4</v>
      </c>
      <c r="D17">
        <f>IF(Model!$AF$1&gt;=Chart!B17,NORMDIST(A17,0,1,FALSE),NA())</f>
        <v>8.7268269504575473E-4</v>
      </c>
      <c r="E17">
        <f>0.6*NORMDIST((B17*Model!$AA$1+Model!$Z$1-Model!$AB$1)/Model!$AD$1,0,1,FALSE)</f>
        <v>9.2548176813304404E-5</v>
      </c>
      <c r="F17">
        <f>0.4*NORMDIST((B17*Model!$AA$1+Model!$Z$1-Model!$AC$1)/Model!$AE$1,0,1,FALSE)</f>
        <v>1.690101752658056E-6</v>
      </c>
    </row>
    <row r="18" spans="1:6" x14ac:dyDescent="0.25">
      <c r="A18">
        <f t="shared" si="2"/>
        <v>-3.4666666666666686</v>
      </c>
      <c r="B18">
        <f t="shared" si="0"/>
        <v>-3.4666666666666686</v>
      </c>
      <c r="C18">
        <f t="shared" si="1"/>
        <v>9.8012796127536586E-4</v>
      </c>
      <c r="D18">
        <f>IF(Model!$AF$1&gt;=Chart!B18,NORMDIST(A18,0,1,FALSE),NA())</f>
        <v>9.8012796127536586E-4</v>
      </c>
      <c r="E18">
        <f>0.6*NORMDIST((B18*Model!$AA$1+Model!$Z$1-Model!$AB$1)/Model!$AD$1,0,1,FALSE)</f>
        <v>1.1059791830643836E-4</v>
      </c>
      <c r="F18">
        <f>0.4*NORMDIST((B18*Model!$AA$1+Model!$Z$1-Model!$AC$1)/Model!$AE$1,0,1,FALSE)</f>
        <v>2.0748560949005028E-6</v>
      </c>
    </row>
    <row r="19" spans="1:6" x14ac:dyDescent="0.25">
      <c r="A19">
        <f t="shared" si="2"/>
        <v>-3.4333333333333353</v>
      </c>
      <c r="B19">
        <f t="shared" si="0"/>
        <v>-3.4333333333333353</v>
      </c>
      <c r="C19">
        <f t="shared" si="1"/>
        <v>1.0995795251763705E-3</v>
      </c>
      <c r="D19">
        <f>IF(Model!$AF$1&gt;=Chart!B19,NORMDIST(A19,0,1,FALSE),NA())</f>
        <v>1.0995795251763705E-3</v>
      </c>
      <c r="E19">
        <f>0.6*NORMDIST((B19*Model!$AA$1+Model!$Z$1-Model!$AB$1)/Model!$AD$1,0,1,FALSE)</f>
        <v>1.3189815063094709E-4</v>
      </c>
      <c r="F19">
        <f>0.4*NORMDIST((B19*Model!$AA$1+Model!$Z$1-Model!$AC$1)/Model!$AE$1,0,1,FALSE)</f>
        <v>2.5424854387197744E-6</v>
      </c>
    </row>
    <row r="20" spans="1:6" x14ac:dyDescent="0.25">
      <c r="A20">
        <f t="shared" si="2"/>
        <v>-3.4000000000000021</v>
      </c>
      <c r="B20">
        <f t="shared" si="0"/>
        <v>-3.4000000000000021</v>
      </c>
      <c r="C20">
        <f t="shared" si="1"/>
        <v>1.23221916847301E-3</v>
      </c>
      <c r="D20">
        <f>IF(Model!$AF$1&gt;=Chart!B20,NORMDIST(A20,0,1,FALSE),NA())</f>
        <v>1.23221916847301E-3</v>
      </c>
      <c r="E20">
        <f>0.6*NORMDIST((B20*Model!$AA$1+Model!$Z$1-Model!$AB$1)/Model!$AD$1,0,1,FALSE)</f>
        <v>1.5697956756416718E-4</v>
      </c>
      <c r="F20">
        <f>0.4*NORMDIST((B20*Model!$AA$1+Model!$Z$1-Model!$AC$1)/Model!$AE$1,0,1,FALSE)</f>
        <v>3.1097418081248943E-6</v>
      </c>
    </row>
    <row r="21" spans="1:6" x14ac:dyDescent="0.25">
      <c r="A21">
        <f t="shared" si="2"/>
        <v>-3.3666666666666689</v>
      </c>
      <c r="B21">
        <f t="shared" si="0"/>
        <v>-3.3666666666666689</v>
      </c>
      <c r="C21">
        <f t="shared" si="1"/>
        <v>1.3793253786029949E-3</v>
      </c>
      <c r="D21">
        <f>IF(Model!$AF$1&gt;=Chart!B21,NORMDIST(A21,0,1,FALSE),NA())</f>
        <v>1.3793253786029949E-3</v>
      </c>
      <c r="E21">
        <f>0.6*NORMDIST((B21*Model!$AA$1+Model!$Z$1-Model!$AB$1)/Model!$AD$1,0,1,FALSE)</f>
        <v>1.8644906896358155E-4</v>
      </c>
      <c r="F21">
        <f>0.4*NORMDIST((B21*Model!$AA$1+Model!$Z$1-Model!$AC$1)/Model!$AE$1,0,1,FALSE)</f>
        <v>3.7965188040284519E-6</v>
      </c>
    </row>
    <row r="22" spans="1:6" x14ac:dyDescent="0.25">
      <c r="A22">
        <f t="shared" si="2"/>
        <v>-3.3333333333333357</v>
      </c>
      <c r="B22">
        <f t="shared" si="0"/>
        <v>-3.3333333333333357</v>
      </c>
      <c r="C22">
        <f t="shared" si="1"/>
        <v>1.5422789962910943E-3</v>
      </c>
      <c r="D22">
        <f>IF(Model!$AF$1&gt;=Chart!B22,NORMDIST(A22,0,1,FALSE),NA())</f>
        <v>1.5422789962910943E-3</v>
      </c>
      <c r="E22">
        <f>0.6*NORMDIST((B22*Model!$AA$1+Model!$Z$1-Model!$AB$1)/Model!$AD$1,0,1,FALSE)</f>
        <v>2.2099883191877256E-4</v>
      </c>
      <c r="F22">
        <f>0.4*NORMDIST((B22*Model!$AA$1+Model!$Z$1-Model!$AC$1)/Model!$AE$1,0,1,FALSE)</f>
        <v>4.626388958240511E-6</v>
      </c>
    </row>
    <row r="23" spans="1:6" x14ac:dyDescent="0.25">
      <c r="A23">
        <f t="shared" si="2"/>
        <v>-3.3000000000000025</v>
      </c>
      <c r="B23">
        <f t="shared" si="0"/>
        <v>-3.3000000000000025</v>
      </c>
      <c r="C23">
        <f t="shared" si="1"/>
        <v>1.7225689390536658E-3</v>
      </c>
      <c r="D23">
        <f>IF(Model!$AF$1&gt;=Chart!B23,NORMDIST(A23,0,1,FALSE),NA())</f>
        <v>1.7225689390536658E-3</v>
      </c>
      <c r="E23">
        <f>0.6*NORMDIST((B23*Model!$AA$1+Model!$Z$1-Model!$AB$1)/Model!$AD$1,0,1,FALSE)</f>
        <v>2.6141614498781856E-4</v>
      </c>
      <c r="F23">
        <f>0.4*NORMDIST((B23*Model!$AA$1+Model!$Z$1-Model!$AC$1)/Model!$AE$1,0,1,FALSE)</f>
        <v>5.6272225971112542E-6</v>
      </c>
    </row>
    <row r="24" spans="1:6" x14ac:dyDescent="0.25">
      <c r="A24">
        <f t="shared" si="2"/>
        <v>-3.2666666666666693</v>
      </c>
      <c r="B24">
        <f t="shared" si="0"/>
        <v>-3.2666666666666693</v>
      </c>
      <c r="C24">
        <f t="shared" si="1"/>
        <v>1.9217979693519919E-3</v>
      </c>
      <c r="D24">
        <f>IF(Model!$AF$1&gt;=Chart!B24,NORMDIST(A24,0,1,FALSE),NA())</f>
        <v>1.9217979693519919E-3</v>
      </c>
      <c r="E24">
        <f>0.6*NORMDIST((B24*Model!$AA$1+Model!$Z$1-Model!$AB$1)/Model!$AD$1,0,1,FALSE)</f>
        <v>3.0859401736493841E-4</v>
      </c>
      <c r="F24">
        <f>0.4*NORMDIST((B24*Model!$AA$1+Model!$Z$1-Model!$AC$1)/Model!$AE$1,0,1,FALSE)</f>
        <v>6.8318985995972204E-6</v>
      </c>
    </row>
    <row r="25" spans="1:6" x14ac:dyDescent="0.25">
      <c r="A25">
        <f t="shared" si="2"/>
        <v>-3.2333333333333361</v>
      </c>
      <c r="B25">
        <f t="shared" si="0"/>
        <v>-3.2333333333333361</v>
      </c>
      <c r="C25">
        <f t="shared" si="1"/>
        <v>2.1416884720327489E-3</v>
      </c>
      <c r="D25">
        <f>IF(Model!$AF$1&gt;=Chart!B25,NORMDIST(A25,0,1,FALSE),NA())</f>
        <v>2.1416884720327489E-3</v>
      </c>
      <c r="E25">
        <f>0.6*NORMDIST((B25*Model!$AA$1+Model!$Z$1-Model!$AB$1)/Model!$AD$1,0,1,FALSE)</f>
        <v>3.6354256497771675E-4</v>
      </c>
      <c r="F25">
        <f>0.4*NORMDIST((B25*Model!$AA$1+Model!$Z$1-Model!$AC$1)/Model!$AE$1,0,1,FALSE)</f>
        <v>8.2791183983145712E-6</v>
      </c>
    </row>
    <row r="26" spans="1:6" x14ac:dyDescent="0.25">
      <c r="A26">
        <f t="shared" si="2"/>
        <v>-3.2000000000000028</v>
      </c>
      <c r="B26">
        <f t="shared" si="0"/>
        <v>-3.2000000000000028</v>
      </c>
      <c r="C26">
        <f t="shared" si="1"/>
        <v>2.3840882014648213E-3</v>
      </c>
      <c r="D26">
        <f>IF(Model!$AF$1&gt;=Chart!B26,NORMDIST(A26,0,1,FALSE),NA())</f>
        <v>2.3840882014648213E-3</v>
      </c>
      <c r="E26">
        <f>0.6*NORMDIST((B26*Model!$AA$1+Model!$Z$1-Model!$AB$1)/Model!$AD$1,0,1,FALSE)</f>
        <v>4.2740116380598537E-4</v>
      </c>
      <c r="F26">
        <f>0.4*NORMDIST((B26*Model!$AA$1+Model!$Z$1-Model!$AC$1)/Model!$AE$1,0,1,FALSE)</f>
        <v>1.0014335560840969E-5</v>
      </c>
    </row>
    <row r="27" spans="1:6" x14ac:dyDescent="0.25">
      <c r="A27">
        <f t="shared" si="2"/>
        <v>-3.1666666666666696</v>
      </c>
      <c r="B27">
        <f t="shared" si="0"/>
        <v>-3.1666666666666696</v>
      </c>
      <c r="C27">
        <f t="shared" si="1"/>
        <v>2.6509759544300795E-3</v>
      </c>
      <c r="D27">
        <f>IF(Model!$AF$1&gt;=Chart!B27,NORMDIST(A27,0,1,FALSE),NA())</f>
        <v>2.6509759544300795E-3</v>
      </c>
      <c r="E27">
        <f>0.6*NORMDIST((B27*Model!$AA$1+Model!$Z$1-Model!$AB$1)/Model!$AD$1,0,1,FALSE)</f>
        <v>5.0145134704278154E-4</v>
      </c>
      <c r="F27">
        <f>0.4*NORMDIST((B27*Model!$AA$1+Model!$Z$1-Model!$AC$1)/Model!$AE$1,0,1,FALSE)</f>
        <v>1.2090814289380864E-5</v>
      </c>
    </row>
    <row r="28" spans="1:6" x14ac:dyDescent="0.25">
      <c r="A28">
        <f t="shared" si="2"/>
        <v>-3.1333333333333364</v>
      </c>
      <c r="B28">
        <f t="shared" si="0"/>
        <v>-3.1333333333333364</v>
      </c>
      <c r="C28">
        <f t="shared" si="1"/>
        <v>2.9444671203833306E-3</v>
      </c>
      <c r="D28">
        <f>IF(Model!$AF$1&gt;=Chart!B28,NORMDIST(A28,0,1,FALSE),NA())</f>
        <v>2.9444671203833306E-3</v>
      </c>
      <c r="E28">
        <f>0.6*NORMDIST((B28*Model!$AA$1+Model!$Z$1-Model!$AB$1)/Model!$AD$1,0,1,FALSE)</f>
        <v>5.8713040699679483E-4</v>
      </c>
      <c r="F28">
        <f>0.4*NORMDIST((B28*Model!$AA$1+Model!$Z$1-Model!$AC$1)/Model!$AE$1,0,1,FALSE)</f>
        <v>1.4570831174154898E-5</v>
      </c>
    </row>
    <row r="29" spans="1:6" x14ac:dyDescent="0.25">
      <c r="A29">
        <f t="shared" si="2"/>
        <v>-3.1000000000000032</v>
      </c>
      <c r="B29">
        <f t="shared" si="0"/>
        <v>-3.1000000000000032</v>
      </c>
      <c r="C29">
        <f t="shared" si="1"/>
        <v>3.2668190561998892E-3</v>
      </c>
      <c r="D29">
        <f>IF(Model!$AF$1&gt;=Chart!B29,NORMDIST(A29,0,1,FALSE),NA())</f>
        <v>3.2668190561998892E-3</v>
      </c>
      <c r="E29">
        <f>0.6*NORMDIST((B29*Model!$AA$1+Model!$Z$1-Model!$AB$1)/Model!$AD$1,0,1,FALSE)</f>
        <v>6.8604564481199865E-4</v>
      </c>
      <c r="F29">
        <f>0.4*NORMDIST((B29*Model!$AA$1+Model!$Z$1-Model!$AC$1)/Model!$AE$1,0,1,FALSE)</f>
        <v>1.7527035510465868E-5</v>
      </c>
    </row>
    <row r="30" spans="1:6" x14ac:dyDescent="0.25">
      <c r="A30">
        <f t="shared" si="2"/>
        <v>-3.06666666666667</v>
      </c>
      <c r="B30">
        <f t="shared" si="0"/>
        <v>-3.06666666666667</v>
      </c>
      <c r="C30">
        <f t="shared" si="1"/>
        <v>3.6204362280192518E-3</v>
      </c>
      <c r="D30">
        <f>IF(Model!$AF$1&gt;=Chart!B30,NORMDIST(A30,0,1,FALSE),NA())</f>
        <v>3.6204362280192518E-3</v>
      </c>
      <c r="E30">
        <f>0.6*NORMDIST((B30*Model!$AA$1+Model!$Z$1-Model!$AB$1)/Model!$AD$1,0,1,FALSE)</f>
        <v>7.9998919113707858E-4</v>
      </c>
      <c r="F30">
        <f>0.4*NORMDIST((B30*Model!$AA$1+Model!$Z$1-Model!$AC$1)/Model!$AE$1,0,1,FALSE)</f>
        <v>2.1043984418705781E-5</v>
      </c>
    </row>
    <row r="31" spans="1:6" x14ac:dyDescent="0.25">
      <c r="A31">
        <f t="shared" si="2"/>
        <v>-3.0333333333333368</v>
      </c>
      <c r="B31">
        <f t="shared" si="0"/>
        <v>-3.0333333333333368</v>
      </c>
      <c r="C31">
        <f t="shared" si="1"/>
        <v>4.0078750583163025E-3</v>
      </c>
      <c r="D31">
        <f>IF(Model!$AF$1&gt;=Chart!B31,NORMDIST(A31,0,1,FALSE),NA())</f>
        <v>4.0078750583163025E-3</v>
      </c>
      <c r="E31">
        <f>0.6*NORMDIST((B31*Model!$AA$1+Model!$Z$1-Model!$AB$1)/Model!$AD$1,0,1,FALSE)</f>
        <v>9.3095329884227774E-4</v>
      </c>
      <c r="F31">
        <f>0.4*NORMDIST((B31*Model!$AA$1+Model!$Z$1-Model!$AC$1)/Model!$AE$1,0,1,FALSE)</f>
        <v>2.5219869864168384E-5</v>
      </c>
    </row>
    <row r="32" spans="1:6" x14ac:dyDescent="0.25">
      <c r="A32">
        <f t="shared" si="2"/>
        <v>-3.0000000000000036</v>
      </c>
      <c r="B32">
        <f t="shared" si="0"/>
        <v>-3.0000000000000036</v>
      </c>
      <c r="C32">
        <f t="shared" si="1"/>
        <v>4.4318484119379598E-3</v>
      </c>
      <c r="D32">
        <f>IF(Model!$AF$1&gt;=Chart!B32,NORMDIST(A32,0,1,FALSE),NA())</f>
        <v>4.4318484119379598E-3</v>
      </c>
      <c r="E32">
        <f>0.6*NORMDIST((B32*Model!$AA$1+Model!$Z$1-Model!$AB$1)/Model!$AD$1,0,1,FALSE)</f>
        <v>1.0811459848327316E-3</v>
      </c>
      <c r="F32">
        <f>0.4*NORMDIST((B32*Model!$AA$1+Model!$Z$1-Model!$AC$1)/Model!$AE$1,0,1,FALSE)</f>
        <v>3.0168455428979197E-5</v>
      </c>
    </row>
    <row r="33" spans="1:6" x14ac:dyDescent="0.25">
      <c r="A33">
        <f t="shared" si="2"/>
        <v>-2.9666666666666703</v>
      </c>
      <c r="B33">
        <f t="shared" si="0"/>
        <v>-2.9666666666666703</v>
      </c>
      <c r="C33">
        <f t="shared" si="1"/>
        <v>4.8952296505888797E-3</v>
      </c>
      <c r="D33">
        <f>IF(Model!$AF$1&gt;=Chart!B33,NORMDIST(A33,0,1,FALSE),NA())</f>
        <v>4.8952296505888797E-3</v>
      </c>
      <c r="E33">
        <f>0.6*NORMDIST((B33*Model!$AA$1+Model!$Z$1-Model!$AB$1)/Model!$AD$1,0,1,FALSE)</f>
        <v>1.2530068720812892E-3</v>
      </c>
      <c r="F33">
        <f>0.4*NORMDIST((B33*Model!$AA$1+Model!$Z$1-Model!$AC$1)/Model!$AE$1,0,1,FALSE)</f>
        <v>3.6021241307129477E-5</v>
      </c>
    </row>
    <row r="34" spans="1:6" x14ac:dyDescent="0.25">
      <c r="A34">
        <f t="shared" si="2"/>
        <v>-2.9333333333333371</v>
      </c>
      <c r="B34">
        <f t="shared" si="0"/>
        <v>-2.9333333333333371</v>
      </c>
      <c r="C34">
        <f t="shared" si="1"/>
        <v>5.4010561811943178E-3</v>
      </c>
      <c r="D34">
        <f>IF(Model!$AF$1&gt;=Chart!B34,NORMDIST(A34,0,1,FALSE),NA())</f>
        <v>5.4010561811943178E-3</v>
      </c>
      <c r="E34">
        <f>0.6*NORMDIST((B34*Model!$AA$1+Model!$Z$1-Model!$AB$1)/Model!$AD$1,0,1,FALSE)</f>
        <v>1.4492230554004149E-3</v>
      </c>
      <c r="F34">
        <f>0.4*NORMDIST((B34*Model!$AA$1+Model!$Z$1-Model!$AC$1)/Model!$AE$1,0,1,FALSE)</f>
        <v>4.2929876436669281E-5</v>
      </c>
    </row>
    <row r="35" spans="1:6" x14ac:dyDescent="0.25">
      <c r="A35">
        <f t="shared" si="2"/>
        <v>-2.9000000000000039</v>
      </c>
      <c r="B35">
        <f t="shared" si="0"/>
        <v>-2.9000000000000039</v>
      </c>
      <c r="C35">
        <f t="shared" si="1"/>
        <v>5.9525324197757853E-3</v>
      </c>
      <c r="D35">
        <f>IF(Model!$AF$1&gt;=Chart!B35,NORMDIST(A35,0,1,FALSE),NA())</f>
        <v>5.9525324197757853E-3</v>
      </c>
      <c r="E35">
        <f>0.6*NORMDIST((B35*Model!$AA$1+Model!$Z$1-Model!$AB$1)/Model!$AD$1,0,1,FALSE)</f>
        <v>1.6727447854628342E-3</v>
      </c>
      <c r="F35">
        <f>0.4*NORMDIST((B35*Model!$AA$1+Model!$Z$1-Model!$AC$1)/Model!$AE$1,0,1,FALSE)</f>
        <v>5.1068836907508294E-5</v>
      </c>
    </row>
    <row r="36" spans="1:6" x14ac:dyDescent="0.25">
      <c r="A36">
        <f t="shared" si="2"/>
        <v>-2.8666666666666707</v>
      </c>
      <c r="B36">
        <f t="shared" si="0"/>
        <v>-2.8666666666666707</v>
      </c>
      <c r="C36">
        <f t="shared" si="1"/>
        <v>6.5530320890134471E-3</v>
      </c>
      <c r="D36">
        <f>IF(Model!$AF$1&gt;=Chart!B36,NORMDIST(A36,0,1,FALSE),NA())</f>
        <v>6.5530320890134471E-3</v>
      </c>
      <c r="E36">
        <f>0.6*NORMDIST((B36*Model!$AA$1+Model!$Z$1-Model!$AB$1)/Model!$AD$1,0,1,FALSE)</f>
        <v>1.9268007355090499E-3</v>
      </c>
      <c r="F36">
        <f>0.4*NORMDIST((B36*Model!$AA$1+Model!$Z$1-Model!$AC$1)/Model!$AE$1,0,1,FALSE)</f>
        <v>6.0638389741809976E-5</v>
      </c>
    </row>
    <row r="37" spans="1:6" x14ac:dyDescent="0.25">
      <c r="A37">
        <f t="shared" si="2"/>
        <v>-2.8333333333333375</v>
      </c>
      <c r="B37">
        <f t="shared" si="0"/>
        <v>-2.8333333333333375</v>
      </c>
      <c r="C37">
        <f t="shared" si="1"/>
        <v>7.2060997646091404E-3</v>
      </c>
      <c r="D37">
        <f>IF(Model!$AF$1&gt;=Chart!B37,NORMDIST(A37,0,1,FALSE),NA())</f>
        <v>7.2060997646091404E-3</v>
      </c>
      <c r="E37">
        <f>0.6*NORMDIST((B37*Model!$AA$1+Model!$Z$1-Model!$AB$1)/Model!$AD$1,0,1,FALSE)</f>
        <v>2.2149125844718727E-3</v>
      </c>
      <c r="F37">
        <f>0.4*NORMDIST((B37*Model!$AA$1+Model!$Z$1-Model!$AC$1)/Model!$AE$1,0,1,FALSE)</f>
        <v>7.1867860785619793E-5</v>
      </c>
    </row>
    <row r="38" spans="1:6" x14ac:dyDescent="0.25">
      <c r="A38">
        <f t="shared" si="2"/>
        <v>-2.8000000000000043</v>
      </c>
      <c r="B38">
        <f t="shared" si="0"/>
        <v>-2.8000000000000043</v>
      </c>
      <c r="C38">
        <f t="shared" si="1"/>
        <v>7.9154515829798697E-3</v>
      </c>
      <c r="D38">
        <f>IF(Model!$AF$1&gt;=Chart!B38,NORMDIST(A38,0,1,FALSE),NA())</f>
        <v>7.9154515829798697E-3</v>
      </c>
      <c r="E38">
        <f>0.6*NORMDIST((B38*Model!$AA$1+Model!$Z$1-Model!$AB$1)/Model!$AD$1,0,1,FALSE)</f>
        <v>2.5409086194088919E-3</v>
      </c>
      <c r="F38">
        <f>0.4*NORMDIST((B38*Model!$AA$1+Model!$Z$1-Model!$AC$1)/Model!$AE$1,0,1,FALSE)</f>
        <v>8.5019224720619697E-5</v>
      </c>
    </row>
    <row r="39" spans="1:6" x14ac:dyDescent="0.25">
      <c r="A39">
        <f t="shared" si="2"/>
        <v>-2.766666666666671</v>
      </c>
      <c r="B39">
        <f t="shared" si="0"/>
        <v>-2.766666666666671</v>
      </c>
      <c r="C39">
        <f t="shared" si="1"/>
        <v>8.6849750207787981E-3</v>
      </c>
      <c r="D39">
        <f>IF(Model!$AF$1&gt;=Chart!B39,NORMDIST(A39,0,1,FALSE),NA())</f>
        <v>8.6849750207787981E-3</v>
      </c>
      <c r="E39">
        <f>0.6*NORMDIST((B39*Model!$AA$1+Model!$Z$1-Model!$AB$1)/Model!$AD$1,0,1,FALSE)</f>
        <v>2.9089360297514491E-3</v>
      </c>
      <c r="F39">
        <f>0.4*NORMDIST((B39*Model!$AA$1+Model!$Z$1-Model!$AC$1)/Model!$AE$1,0,1,FALSE)</f>
        <v>1.0039103404627449E-4</v>
      </c>
    </row>
    <row r="40" spans="1:6" x14ac:dyDescent="0.25">
      <c r="A40">
        <f t="shared" si="2"/>
        <v>-2.7333333333333378</v>
      </c>
      <c r="B40">
        <f t="shared" si="0"/>
        <v>-2.7333333333333378</v>
      </c>
      <c r="C40">
        <f t="shared" si="1"/>
        <v>9.5187276553370722E-3</v>
      </c>
      <c r="D40">
        <f>IF(Model!$AF$1&gt;=Chart!B40,NORMDIST(A40,0,1,FALSE),NA())</f>
        <v>9.5187276553370722E-3</v>
      </c>
      <c r="E40">
        <f>0.6*NORMDIST((B40*Model!$AA$1+Model!$Z$1-Model!$AB$1)/Model!$AD$1,0,1,FALSE)</f>
        <v>3.3234715366212645E-3</v>
      </c>
      <c r="F40">
        <f>0.4*NORMDIST((B40*Model!$AA$1+Model!$Z$1-Model!$AC$1)/Model!$AE$1,0,1,FALSE)</f>
        <v>1.183227022354603E-4</v>
      </c>
    </row>
    <row r="41" spans="1:6" x14ac:dyDescent="0.25">
      <c r="A41">
        <f t="shared" si="2"/>
        <v>-2.7000000000000046</v>
      </c>
      <c r="B41">
        <f t="shared" si="0"/>
        <v>-2.7000000000000046</v>
      </c>
      <c r="C41">
        <f t="shared" si="1"/>
        <v>1.0420934814422467E-2</v>
      </c>
      <c r="D41">
        <f>IF(Model!$AF$1&gt;=Chart!B41,NORMDIST(A41,0,1,FALSE),NA())</f>
        <v>1.0420934814422467E-2</v>
      </c>
      <c r="E41">
        <f>0.6*NORMDIST((B41*Model!$AA$1+Model!$Z$1-Model!$AB$1)/Model!$AD$1,0,1,FALSE)</f>
        <v>3.7893299730783689E-3</v>
      </c>
      <c r="F41">
        <f>0.4*NORMDIST((B41*Model!$AA$1+Model!$Z$1-Model!$AC$1)/Model!$AE$1,0,1,FALSE)</f>
        <v>1.3919915406991894E-4</v>
      </c>
    </row>
    <row r="42" spans="1:6" x14ac:dyDescent="0.25">
      <c r="A42">
        <f t="shared" si="2"/>
        <v>-2.6666666666666714</v>
      </c>
      <c r="B42">
        <f t="shared" si="0"/>
        <v>-2.6666666666666714</v>
      </c>
      <c r="C42">
        <f t="shared" si="1"/>
        <v>1.1395986023797296E-2</v>
      </c>
      <c r="D42">
        <f>IF(Model!$AF$1&gt;=Chart!B42,NORMDIST(A42,0,1,FALSE),NA())</f>
        <v>1.1395986023797296E-2</v>
      </c>
      <c r="E42">
        <f>0.6*NORMDIST((B42*Model!$AA$1+Model!$Z$1-Model!$AB$1)/Model!$AD$1,0,1,FALSE)</f>
        <v>4.3116704064613751E-3</v>
      </c>
      <c r="F42">
        <f>0.4*NORMDIST((B42*Model!$AA$1+Model!$Z$1-Model!$AC$1)/Model!$AE$1,0,1,FALSE)</f>
        <v>1.6345585335431371E-4</v>
      </c>
    </row>
    <row r="43" spans="1:6" x14ac:dyDescent="0.25">
      <c r="A43">
        <f t="shared" si="2"/>
        <v>-2.6333333333333382</v>
      </c>
      <c r="B43">
        <f t="shared" si="0"/>
        <v>-2.6333333333333382</v>
      </c>
      <c r="C43">
        <f t="shared" si="1"/>
        <v>1.2448430162004046E-2</v>
      </c>
      <c r="D43">
        <f>IF(Model!$AF$1&gt;=Chart!B43,NORMDIST(A43,0,1,FALSE),NA())</f>
        <v>1.2448430162004046E-2</v>
      </c>
      <c r="E43">
        <f>0.6*NORMDIST((B43*Model!$AA$1+Model!$Z$1-Model!$AB$1)/Model!$AD$1,0,1,FALSE)</f>
        <v>4.8959993728405933E-3</v>
      </c>
      <c r="F43">
        <f>0.4*NORMDIST((B43*Model!$AA$1+Model!$Z$1-Model!$AC$1)/Model!$AE$1,0,1,FALSE)</f>
        <v>1.9158421472918462E-4</v>
      </c>
    </row>
    <row r="44" spans="1:6" x14ac:dyDescent="0.25">
      <c r="A44">
        <f t="shared" si="2"/>
        <v>-2.600000000000005</v>
      </c>
      <c r="B44">
        <f t="shared" si="0"/>
        <v>-2.600000000000005</v>
      </c>
      <c r="C44">
        <f t="shared" si="1"/>
        <v>1.3582969233685445E-2</v>
      </c>
      <c r="D44">
        <f>IF(Model!$AF$1&gt;=Chart!B44,NORMDIST(A44,0,1,FALSE),NA())</f>
        <v>1.3582969233685445E-2</v>
      </c>
      <c r="E44">
        <f>0.6*NORMDIST((B44*Model!$AA$1+Model!$Z$1-Model!$AB$1)/Model!$AD$1,0,1,FALSE)</f>
        <v>5.5481707769504049E-3</v>
      </c>
      <c r="F44">
        <f>0.4*NORMDIST((B44*Model!$AA$1+Model!$Z$1-Model!$AC$1)/Model!$AE$1,0,1,FALSE)</f>
        <v>2.241374020961254E-4</v>
      </c>
    </row>
    <row r="45" spans="1:6" x14ac:dyDescent="0.25">
      <c r="A45">
        <f t="shared" si="2"/>
        <v>-2.5666666666666718</v>
      </c>
      <c r="B45">
        <f t="shared" si="0"/>
        <v>-2.5666666666666718</v>
      </c>
      <c r="C45">
        <f t="shared" si="1"/>
        <v>1.4804450675626102E-2</v>
      </c>
      <c r="D45">
        <f>IF(Model!$AF$1&gt;=Chart!B45,NORMDIST(A45,0,1,FALSE),NA())</f>
        <v>1.4804450675626102E-2</v>
      </c>
      <c r="E45">
        <f>0.6*NORMDIST((B45*Model!$AA$1+Model!$Z$1-Model!$AB$1)/Model!$AD$1,0,1,FALSE)</f>
        <v>6.2743819997603898E-3</v>
      </c>
      <c r="F45">
        <f>0.4*NORMDIST((B45*Model!$AA$1+Model!$Z$1-Model!$AC$1)/Model!$AE$1,0,1,FALSE)</f>
        <v>2.6173651117995897E-4</v>
      </c>
    </row>
    <row r="46" spans="1:6" x14ac:dyDescent="0.25">
      <c r="A46">
        <f t="shared" si="2"/>
        <v>-2.5333333333333385</v>
      </c>
      <c r="B46">
        <f t="shared" si="0"/>
        <v>-2.5333333333333385</v>
      </c>
      <c r="C46">
        <f t="shared" si="1"/>
        <v>1.6117858113648773E-2</v>
      </c>
      <c r="D46">
        <f>IF(Model!$AF$1&gt;=Chart!B46,NORMDIST(A46,0,1,FALSE),NA())</f>
        <v>1.6117858113648773E-2</v>
      </c>
      <c r="E46">
        <f>0.6*NORMDIST((B46*Model!$AA$1+Model!$Z$1-Model!$AB$1)/Model!$AD$1,0,1,FALSE)</f>
        <v>7.0811657510592759E-3</v>
      </c>
      <c r="F46">
        <f>0.4*NORMDIST((B46*Model!$AA$1+Model!$Z$1-Model!$AC$1)/Model!$AE$1,0,1,FALSE)</f>
        <v>3.0507712793566782E-4</v>
      </c>
    </row>
    <row r="47" spans="1:6" x14ac:dyDescent="0.25">
      <c r="A47">
        <f t="shared" si="2"/>
        <v>-2.5000000000000053</v>
      </c>
      <c r="B47">
        <f t="shared" si="0"/>
        <v>-2.5000000000000053</v>
      </c>
      <c r="C47">
        <f t="shared" si="1"/>
        <v>1.7528300493568304E-2</v>
      </c>
      <c r="D47">
        <f>IF(Model!$AF$1&gt;=Chart!B47,NORMDIST(A47,0,1,FALSE),NA())</f>
        <v>1.7528300493568304E-2</v>
      </c>
      <c r="E47">
        <f>0.6*NORMDIST((B47*Model!$AA$1+Model!$Z$1-Model!$AB$1)/Model!$AD$1,0,1,FALSE)</f>
        <v>7.9753772070318904E-3</v>
      </c>
      <c r="F47">
        <f>0.4*NORMDIST((B47*Model!$AA$1+Model!$Z$1-Model!$AC$1)/Model!$AE$1,0,1,FALSE)</f>
        <v>3.5493624782396722E-4</v>
      </c>
    </row>
    <row r="48" spans="1:6" x14ac:dyDescent="0.25">
      <c r="A48">
        <f t="shared" si="2"/>
        <v>-2.4666666666666721</v>
      </c>
      <c r="B48">
        <f t="shared" si="0"/>
        <v>-2.4666666666666721</v>
      </c>
      <c r="C48">
        <f t="shared" si="1"/>
        <v>1.9040999515650015E-2</v>
      </c>
      <c r="D48">
        <f>IF(Model!$AF$1&gt;=Chart!B48,NORMDIST(A48,0,1,FALSE),NA())</f>
        <v>1.9040999515650015E-2</v>
      </c>
      <c r="E48">
        <f>0.6*NORMDIST((B48*Model!$AA$1+Model!$Z$1-Model!$AB$1)/Model!$AD$1,0,1,FALSE)</f>
        <v>8.9641759837483723E-3</v>
      </c>
      <c r="F48">
        <f>0.4*NORMDIST((B48*Model!$AA$1+Model!$Z$1-Model!$AC$1)/Model!$AE$1,0,1,FALSE)</f>
        <v>4.121795334010817E-4</v>
      </c>
    </row>
    <row r="49" spans="1:6" x14ac:dyDescent="0.25">
      <c r="A49">
        <f t="shared" si="2"/>
        <v>-2.4333333333333389</v>
      </c>
      <c r="B49">
        <f t="shared" si="0"/>
        <v>-2.4333333333333389</v>
      </c>
      <c r="C49">
        <f t="shared" si="1"/>
        <v>2.0661275309477936E-2</v>
      </c>
      <c r="D49">
        <f>IF(Model!$AF$1&gt;=Chart!B49,NORMDIST(A49,0,1,FALSE),NA())</f>
        <v>2.0661275309477936E-2</v>
      </c>
      <c r="E49">
        <f>0.6*NORMDIST((B49*Model!$AA$1+Model!$Z$1-Model!$AB$1)/Model!$AD$1,0,1,FALSE)</f>
        <v>1.005500251764074E-2</v>
      </c>
      <c r="F49">
        <f>0.4*NORMDIST((B49*Model!$AA$1+Model!$Z$1-Model!$AC$1)/Model!$AE$1,0,1,FALSE)</f>
        <v>4.7776887918096609E-4</v>
      </c>
    </row>
    <row r="50" spans="1:6" x14ac:dyDescent="0.25">
      <c r="A50">
        <f t="shared" si="2"/>
        <v>-2.4000000000000057</v>
      </c>
      <c r="B50">
        <f t="shared" si="0"/>
        <v>-2.4000000000000057</v>
      </c>
      <c r="C50">
        <f t="shared" si="1"/>
        <v>2.2394530294842594E-2</v>
      </c>
      <c r="D50">
        <f>IF(Model!$AF$1&gt;=Chart!B50,NORMDIST(A50,0,1,FALSE),NA())</f>
        <v>2.2394530294842594E-2</v>
      </c>
      <c r="E50">
        <f>0.6*NORMDIST((B50*Model!$AA$1+Model!$Z$1-Model!$AB$1)/Model!$AD$1,0,1,FALSE)</f>
        <v>1.1255548454216171E-2</v>
      </c>
      <c r="F50">
        <f>0.4*NORMDIST((B50*Model!$AA$1+Model!$Z$1-Model!$AC$1)/Model!$AE$1,0,1,FALSE)</f>
        <v>5.5277024333325519E-4</v>
      </c>
    </row>
    <row r="51" spans="1:6" x14ac:dyDescent="0.25">
      <c r="A51">
        <f t="shared" si="2"/>
        <v>-2.3666666666666725</v>
      </c>
      <c r="B51">
        <f t="shared" si="0"/>
        <v>-2.3666666666666725</v>
      </c>
      <c r="C51">
        <f t="shared" si="1"/>
        <v>2.4246231184227029E-2</v>
      </c>
      <c r="D51">
        <f>IF(Model!$AF$1&gt;=Chart!B51,NORMDIST(A51,0,1,FALSE),NA())</f>
        <v>2.4246231184227029E-2</v>
      </c>
      <c r="E51">
        <f>0.6*NORMDIST((B51*Model!$AA$1+Model!$Z$1-Model!$AB$1)/Model!$AD$1,0,1,FALSE)</f>
        <v>1.2573720687136931E-2</v>
      </c>
      <c r="F51">
        <f>0.4*NORMDIST((B51*Model!$AA$1+Model!$Z$1-Model!$AC$1)/Model!$AE$1,0,1,FALSE)</f>
        <v>6.3836169549724838E-4</v>
      </c>
    </row>
    <row r="52" spans="1:6" x14ac:dyDescent="0.25">
      <c r="A52">
        <f t="shared" si="2"/>
        <v>-2.3333333333333393</v>
      </c>
      <c r="B52">
        <f t="shared" si="0"/>
        <v>-2.3333333333333393</v>
      </c>
      <c r="C52">
        <f t="shared" si="1"/>
        <v>2.6221889093709132E-2</v>
      </c>
      <c r="D52">
        <f>IF(Model!$AF$1&gt;=Chart!B52,NORMDIST(A52,0,1,FALSE),NA())</f>
        <v>2.6221889093709132E-2</v>
      </c>
      <c r="E52">
        <f>0.6*NORMDIST((B52*Model!$AA$1+Model!$Z$1-Model!$AB$1)/Model!$AD$1,0,1,FALSE)</f>
        <v>1.4017598741923534E-2</v>
      </c>
      <c r="F52">
        <f>0.4*NORMDIST((B52*Model!$AA$1+Model!$Z$1-Model!$AC$1)/Model!$AE$1,0,1,FALSE)</f>
        <v>7.3584161886164855E-4</v>
      </c>
    </row>
    <row r="53" spans="1:6" x14ac:dyDescent="0.25">
      <c r="A53">
        <f t="shared" si="2"/>
        <v>-2.300000000000006</v>
      </c>
      <c r="B53">
        <f t="shared" si="0"/>
        <v>-2.300000000000006</v>
      </c>
      <c r="C53">
        <f t="shared" si="1"/>
        <v>2.8327037741600784E-2</v>
      </c>
      <c r="D53">
        <f>IF(Model!$AF$1&gt;=Chart!B53,NORMDIST(A53,0,1,FALSE),NA())</f>
        <v>2.8327037741600784E-2</v>
      </c>
      <c r="E53">
        <f>0.6*NORMDIST((B53*Model!$AA$1+Model!$Z$1-Model!$AB$1)/Model!$AD$1,0,1,FALSE)</f>
        <v>1.5595385262280263E-2</v>
      </c>
      <c r="F53">
        <f>0.4*NORMDIST((B53*Model!$AA$1+Model!$Z$1-Model!$AC$1)/Model!$AE$1,0,1,FALSE)</f>
        <v>8.4663699274561412E-4</v>
      </c>
    </row>
    <row r="54" spans="1:6" x14ac:dyDescent="0.25">
      <c r="A54">
        <f t="shared" si="2"/>
        <v>-2.2666666666666728</v>
      </c>
      <c r="B54">
        <f t="shared" si="0"/>
        <v>-2.2666666666666728</v>
      </c>
      <c r="C54">
        <f t="shared" si="1"/>
        <v>3.0567209727885052E-2</v>
      </c>
      <c r="D54">
        <f>IF(Model!$AF$1&gt;=Chart!B54,NORMDIST(A54,0,1,FALSE),NA())</f>
        <v>3.0567209727885052E-2</v>
      </c>
      <c r="E54">
        <f>0.6*NORMDIST((B54*Model!$AA$1+Model!$Z$1-Model!$AB$1)/Model!$AD$1,0,1,FALSE)</f>
        <v>1.7315349432557858E-2</v>
      </c>
      <c r="F54">
        <f>0.4*NORMDIST((B54*Model!$AA$1+Model!$Z$1-Model!$AC$1)/Model!$AE$1,0,1,FALSE)</f>
        <v>9.723116693085513E-4</v>
      </c>
    </row>
    <row r="55" spans="1:6" x14ac:dyDescent="0.25">
      <c r="A55">
        <f t="shared" si="2"/>
        <v>-2.2333333333333396</v>
      </c>
      <c r="B55">
        <f t="shared" si="0"/>
        <v>-2.2333333333333396</v>
      </c>
      <c r="C55">
        <f t="shared" si="1"/>
        <v>3.2947910902453817E-2</v>
      </c>
      <c r="D55">
        <f>IF(Model!$AF$1&gt;=Chart!B55,NORMDIST(A55,0,1,FALSE),NA())</f>
        <v>3.2947910902453817E-2</v>
      </c>
      <c r="E55">
        <f>0.6*NORMDIST((B55*Model!$AA$1+Model!$Z$1-Model!$AB$1)/Model!$AD$1,0,1,FALSE)</f>
        <v>1.9185763257084612E-2</v>
      </c>
      <c r="F55">
        <f>0.4*NORMDIST((B55*Model!$AA$1+Model!$Z$1-Model!$AC$1)/Model!$AE$1,0,1,FALSE)</f>
        <v>1.114574544831481E-3</v>
      </c>
    </row>
    <row r="56" spans="1:6" x14ac:dyDescent="0.25">
      <c r="A56">
        <f t="shared" si="2"/>
        <v>-2.2000000000000064</v>
      </c>
      <c r="B56">
        <f t="shared" si="0"/>
        <v>-2.2000000000000064</v>
      </c>
      <c r="C56">
        <f t="shared" si="1"/>
        <v>3.5474592846230939E-2</v>
      </c>
      <c r="D56">
        <f>IF(Model!$AF$1&gt;=Chart!B56,NORMDIST(A56,0,1,FALSE),NA())</f>
        <v>3.5474592846230939E-2</v>
      </c>
      <c r="E56">
        <f>0.6*NORMDIST((B56*Model!$AA$1+Model!$Z$1-Model!$AB$1)/Model!$AD$1,0,1,FALSE)</f>
        <v>2.1214830715679978E-2</v>
      </c>
      <c r="F56">
        <f>0.4*NORMDIST((B56*Model!$AA$1+Model!$Z$1-Model!$AC$1)/Model!$AE$1,0,1,FALSE)</f>
        <v>1.2752875123988525E-3</v>
      </c>
    </row>
    <row r="57" spans="1:6" x14ac:dyDescent="0.25">
      <c r="A57">
        <f t="shared" si="2"/>
        <v>-2.1666666666666732</v>
      </c>
      <c r="B57">
        <f t="shared" si="0"/>
        <v>-2.1666666666666732</v>
      </c>
      <c r="C57">
        <f t="shared" si="1"/>
        <v>3.8152623506417419E-2</v>
      </c>
      <c r="D57">
        <f>IF(Model!$AF$1&gt;=Chart!B57,NORMDIST(A57,0,1,FALSE),NA())</f>
        <v>3.8152623506417419E-2</v>
      </c>
      <c r="E57">
        <f>0.6*NORMDIST((B57*Model!$AA$1+Model!$Z$1-Model!$AB$1)/Model!$AD$1,0,1,FALSE)</f>
        <v>2.3410609923994245E-2</v>
      </c>
      <c r="F57">
        <f>0.4*NORMDIST((B57*Model!$AA$1+Model!$Z$1-Model!$AC$1)/Model!$AE$1,0,1,FALSE)</f>
        <v>1.4564730689445703E-3</v>
      </c>
    </row>
    <row r="58" spans="1:6" x14ac:dyDescent="0.25">
      <c r="A58">
        <f t="shared" si="2"/>
        <v>-2.13333333333334</v>
      </c>
      <c r="B58">
        <f t="shared" si="0"/>
        <v>-2.13333333333334</v>
      </c>
      <c r="C58">
        <f t="shared" si="1"/>
        <v>4.0987256045221611E-2</v>
      </c>
      <c r="D58">
        <f>IF(Model!$AF$1&gt;=Chart!B58,NORMDIST(A58,0,1,FALSE),NA())</f>
        <v>4.0987256045221611E-2</v>
      </c>
      <c r="E58">
        <f>0.6*NORMDIST((B58*Model!$AA$1+Model!$Z$1-Model!$AB$1)/Model!$AD$1,0,1,FALSE)</f>
        <v>2.5780928546478277E-2</v>
      </c>
      <c r="F58">
        <f>0.4*NORMDIST((B58*Model!$AA$1+Model!$Z$1-Model!$AC$1)/Model!$AE$1,0,1,FALSE)</f>
        <v>1.6603214357192664E-3</v>
      </c>
    </row>
    <row r="59" spans="1:6" x14ac:dyDescent="0.25">
      <c r="A59">
        <f t="shared" si="2"/>
        <v>-2.1000000000000068</v>
      </c>
      <c r="B59">
        <f t="shared" si="0"/>
        <v>-2.1000000000000068</v>
      </c>
      <c r="C59">
        <f t="shared" si="1"/>
        <v>4.3983595980426567E-2</v>
      </c>
      <c r="D59">
        <f>IF(Model!$AF$1&gt;=Chart!B59,NORMDIST(A59,0,1,FALSE),NA())</f>
        <v>4.3983595980426567E-2</v>
      </c>
      <c r="E59">
        <f>0.6*NORMDIST((B59*Model!$AA$1+Model!$Z$1-Model!$AB$1)/Model!$AD$1,0,1,FALSE)</f>
        <v>2.8333292837549918E-2</v>
      </c>
      <c r="F59">
        <f>0.4*NORMDIST((B59*Model!$AA$1+Model!$Z$1-Model!$AC$1)/Model!$AE$1,0,1,FALSE)</f>
        <v>1.889197037529625E-3</v>
      </c>
    </row>
    <row r="60" spans="1:6" x14ac:dyDescent="0.25">
      <c r="A60">
        <f t="shared" si="2"/>
        <v>-2.0666666666666735</v>
      </c>
      <c r="B60">
        <f t="shared" si="0"/>
        <v>-2.0666666666666735</v>
      </c>
      <c r="C60">
        <f t="shared" si="1"/>
        <v>4.7146566715870919E-2</v>
      </c>
      <c r="D60">
        <f>IF(Model!$AF$1&gt;=Chart!B60,NORMDIST(A60,0,1,FALSE),NA())</f>
        <v>4.7146566715870919E-2</v>
      </c>
      <c r="E60">
        <f>0.6*NORMDIST((B60*Model!$AA$1+Model!$Z$1-Model!$AB$1)/Model!$AD$1,0,1,FALSE)</f>
        <v>3.107479082133606E-2</v>
      </c>
      <c r="F60">
        <f>0.4*NORMDIST((B60*Model!$AA$1+Model!$Z$1-Model!$AC$1)/Model!$AE$1,0,1,FALSE)</f>
        <v>2.145644172867564E-3</v>
      </c>
    </row>
    <row r="61" spans="1:6" x14ac:dyDescent="0.25">
      <c r="A61">
        <f t="shared" si="2"/>
        <v>-2.0333333333333403</v>
      </c>
      <c r="B61">
        <f t="shared" si="0"/>
        <v>-2.0333333333333403</v>
      </c>
      <c r="C61">
        <f t="shared" si="1"/>
        <v>5.0480873580226987E-2</v>
      </c>
      <c r="D61">
        <f>IF(Model!$AF$1&gt;=Chart!B61,NORMDIST(A61,0,1,FALSE),NA())</f>
        <v>5.0480873580226987E-2</v>
      </c>
      <c r="E61">
        <f>0.6*NORMDIST((B61*Model!$AA$1+Model!$Z$1-Model!$AB$1)/Model!$AD$1,0,1,FALSE)</f>
        <v>3.4011990260379238E-2</v>
      </c>
      <c r="F61">
        <f>0.4*NORMDIST((B61*Model!$AA$1+Model!$Z$1-Model!$AC$1)/Model!$AE$1,0,1,FALSE)</f>
        <v>2.4323916945905239E-3</v>
      </c>
    </row>
    <row r="62" spans="1:6" x14ac:dyDescent="0.25">
      <c r="A62">
        <f t="shared" si="2"/>
        <v>-2.0000000000000071</v>
      </c>
      <c r="B62">
        <f t="shared" si="0"/>
        <v>-2.0000000000000071</v>
      </c>
      <c r="C62">
        <f t="shared" si="1"/>
        <v>5.3990966513187286E-2</v>
      </c>
      <c r="D62">
        <f>IF(Model!$AF$1&gt;=Chart!B62,NORMDIST(A62,0,1,FALSE),NA())</f>
        <v>5.3990966513187286E-2</v>
      </c>
      <c r="E62">
        <f>0.6*NORMDIST((B62*Model!$AA$1+Model!$Z$1-Model!$AB$1)/Model!$AD$1,0,1,FALSE)</f>
        <v>3.7150832206731717E-2</v>
      </c>
      <c r="F62">
        <f>0.4*NORMDIST((B62*Model!$AA$1+Model!$Z$1-Model!$AC$1)/Model!$AE$1,0,1,FALSE)</f>
        <v>2.7523565094647339E-3</v>
      </c>
    </row>
    <row r="63" spans="1:6" x14ac:dyDescent="0.25">
      <c r="A63">
        <f t="shared" si="2"/>
        <v>-1.9666666666666737</v>
      </c>
      <c r="B63">
        <f t="shared" si="0"/>
        <v>-1.9666666666666737</v>
      </c>
      <c r="C63">
        <f t="shared" si="1"/>
        <v>5.7681001559132014E-2</v>
      </c>
      <c r="D63">
        <f>IF(Model!$AF$1&gt;=Chart!B63,NORMDIST(A63,0,1,FALSE),NA())</f>
        <v>5.7681001559132014E-2</v>
      </c>
      <c r="E63">
        <f>0.6*NORMDIST((B63*Model!$AA$1+Model!$Z$1-Model!$AB$1)/Model!$AD$1,0,1,FALSE)</f>
        <v>4.0496521072476144E-2</v>
      </c>
      <c r="F63">
        <f>0.4*NORMDIST((B63*Model!$AA$1+Model!$Z$1-Model!$AC$1)/Model!$AE$1,0,1,FALSE)</f>
        <v>3.1086456949959052E-3</v>
      </c>
    </row>
    <row r="64" spans="1:6" x14ac:dyDescent="0.25">
      <c r="A64">
        <f t="shared" si="2"/>
        <v>-1.9333333333333402</v>
      </c>
      <c r="B64">
        <f t="shared" si="0"/>
        <v>-1.9333333333333402</v>
      </c>
      <c r="C64">
        <f t="shared" si="1"/>
        <v>6.1554801349346454E-2</v>
      </c>
      <c r="D64">
        <f>IF(Model!$AF$1&gt;=Chart!B64,NORMDIST(A64,0,1,FALSE),NA())</f>
        <v>6.1554801349346454E-2</v>
      </c>
      <c r="E64">
        <f>0.6*NORMDIST((B64*Model!$AA$1+Model!$Z$1-Model!$AB$1)/Model!$AD$1,0,1,FALSE)</f>
        <v>4.4053412298207008E-2</v>
      </c>
      <c r="F64">
        <f>0.4*NORMDIST((B64*Model!$AA$1+Model!$Z$1-Model!$AC$1)/Model!$AE$1,0,1,FALSE)</f>
        <v>3.504557023922052E-3</v>
      </c>
    </row>
    <row r="65" spans="1:6" x14ac:dyDescent="0.25">
      <c r="A65">
        <f t="shared" si="2"/>
        <v>-1.9000000000000068</v>
      </c>
      <c r="B65">
        <f t="shared" si="0"/>
        <v>-1.9000000000000068</v>
      </c>
      <c r="C65">
        <f t="shared" si="1"/>
        <v>6.5615814774675749E-2</v>
      </c>
      <c r="D65">
        <f>IF(Model!$AF$1&gt;=Chart!B65,NORMDIST(A65,0,1,FALSE),NA())</f>
        <v>6.5615814774675749E-2</v>
      </c>
      <c r="E65">
        <f>0.6*NORMDIST((B65*Model!$AA$1+Model!$Z$1-Model!$AB$1)/Model!$AD$1,0,1,FALSE)</f>
        <v>4.7824898834458444E-2</v>
      </c>
      <c r="F65">
        <f>0.4*NORMDIST((B65*Model!$AA$1+Model!$Z$1-Model!$AC$1)/Model!$AE$1,0,1,FALSE)</f>
        <v>3.9435776809196091E-3</v>
      </c>
    </row>
    <row r="66" spans="1:6" x14ac:dyDescent="0.25">
      <c r="A66">
        <f t="shared" si="2"/>
        <v>-1.8666666666666734</v>
      </c>
      <c r="B66">
        <f t="shared" si="0"/>
        <v>-1.8666666666666734</v>
      </c>
      <c r="C66">
        <f t="shared" si="1"/>
        <v>6.9867076070914302E-2</v>
      </c>
      <c r="D66">
        <f>IF(Model!$AF$1&gt;=Chart!B66,NORMDIST(A66,0,1,FALSE),NA())</f>
        <v>6.9867076070914302E-2</v>
      </c>
      <c r="E66">
        <f>0.6*NORMDIST((B66*Model!$AA$1+Model!$Z$1-Model!$AB$1)/Model!$AD$1,0,1,FALSE)</f>
        <v>5.1813297779394758E-2</v>
      </c>
      <c r="F66">
        <f>0.4*NORMDIST((B66*Model!$AA$1+Model!$Z$1-Model!$AC$1)/Model!$AE$1,0,1,FALSE)</f>
        <v>4.4293809528765478E-3</v>
      </c>
    </row>
    <row r="67" spans="1:6" x14ac:dyDescent="0.25">
      <c r="A67">
        <f t="shared" si="2"/>
        <v>-1.8333333333333399</v>
      </c>
      <c r="B67">
        <f t="shared" ref="B67:B130" si="3">A67</f>
        <v>-1.8333333333333399</v>
      </c>
      <c r="C67">
        <f t="shared" ref="C67:C130" si="4">NORMDIST(A67,0,1,FALSE)</f>
        <v>7.4311163558992199E-2</v>
      </c>
      <c r="D67">
        <f>IF(Model!$AF$1&gt;=Chart!B67,NORMDIST(A67,0,1,FALSE),NA())</f>
        <v>7.4311163558992199E-2</v>
      </c>
      <c r="E67">
        <f>0.6*NORMDIST((B67*Model!$AA$1+Model!$Z$1-Model!$AB$1)/Model!$AD$1,0,1,FALSE)</f>
        <v>5.6019738633081094E-2</v>
      </c>
      <c r="F67">
        <f>0.4*NORMDIST((B67*Model!$AA$1+Model!$Z$1-Model!$AC$1)/Model!$AE$1,0,1,FALSE)</f>
        <v>4.9658206739109055E-3</v>
      </c>
    </row>
    <row r="68" spans="1:6" x14ac:dyDescent="0.25">
      <c r="A68">
        <f t="shared" ref="A68:A131" si="5">A67+1/30</f>
        <v>-1.8000000000000065</v>
      </c>
      <c r="B68">
        <f t="shared" si="3"/>
        <v>-1.8000000000000065</v>
      </c>
      <c r="C68">
        <f t="shared" si="4"/>
        <v>7.8950158300893247E-2</v>
      </c>
      <c r="D68">
        <f>IF(Model!$AF$1&gt;=Chart!B68,NORMDIST(A68,0,1,FALSE),NA())</f>
        <v>7.8950158300893247E-2</v>
      </c>
      <c r="E68">
        <f>0.6*NORMDIST((B68*Model!$AA$1+Model!$Z$1-Model!$AB$1)/Model!$AD$1,0,1,FALSE)</f>
        <v>6.0444054731091511E-2</v>
      </c>
      <c r="F68">
        <f>0.4*NORMDIST((B68*Model!$AA$1+Model!$Z$1-Model!$AC$1)/Model!$AE$1,0,1,FALSE)</f>
        <v>5.5569232095533253E-3</v>
      </c>
    </row>
    <row r="69" spans="1:6" x14ac:dyDescent="0.25">
      <c r="A69">
        <f t="shared" si="5"/>
        <v>-1.766666666666673</v>
      </c>
      <c r="B69">
        <f t="shared" si="3"/>
        <v>-1.766666666666673</v>
      </c>
      <c r="C69">
        <f t="shared" si="4"/>
        <v>8.3785602949963789E-2</v>
      </c>
      <c r="D69">
        <f>IF(Model!$AF$1&gt;=Chart!B69,NORMDIST(A69,0,1,FALSE),NA())</f>
        <v>8.3785602949963789E-2</v>
      </c>
      <c r="E69">
        <f>0.6*NORMDIST((B69*Model!$AA$1+Model!$Z$1-Model!$AB$1)/Model!$AD$1,0,1,FALSE)</f>
        <v>6.5084679504861076E-2</v>
      </c>
      <c r="F69">
        <f>0.4*NORMDIST((B69*Model!$AA$1+Model!$Z$1-Model!$AC$1)/Model!$AE$1,0,1,FALSE)</f>
        <v>6.2068767715394669E-3</v>
      </c>
    </row>
    <row r="70" spans="1:6" x14ac:dyDescent="0.25">
      <c r="A70">
        <f t="shared" si="5"/>
        <v>-1.7333333333333396</v>
      </c>
      <c r="B70">
        <f t="shared" si="3"/>
        <v>-1.7333333333333396</v>
      </c>
      <c r="C70">
        <f t="shared" si="4"/>
        <v>8.8818461090590911E-2</v>
      </c>
      <c r="D70">
        <f>IF(Model!$AF$1&gt;=Chart!B70,NORMDIST(A70,0,1,FALSE),NA())</f>
        <v>8.8818461090590911E-2</v>
      </c>
      <c r="E70">
        <f>0.6*NORMDIST((B70*Model!$AA$1+Model!$Z$1-Model!$AB$1)/Model!$AD$1,0,1,FALSE)</f>
        <v>6.9938549279936923E-2</v>
      </c>
      <c r="F70">
        <f>0.4*NORMDIST((B70*Model!$AA$1+Model!$Z$1-Model!$AC$1)/Model!$AE$1,0,1,FALSE)</f>
        <v>6.9200178658190255E-3</v>
      </c>
    </row>
    <row r="71" spans="1:6" x14ac:dyDescent="0.25">
      <c r="A71">
        <f t="shared" si="5"/>
        <v>-1.7000000000000062</v>
      </c>
      <c r="B71">
        <f t="shared" si="3"/>
        <v>-1.7000000000000062</v>
      </c>
      <c r="C71">
        <f t="shared" si="4"/>
        <v>9.4049077376885934E-2</v>
      </c>
      <c r="D71">
        <f>IF(Model!$AF$1&gt;=Chart!B71,NORMDIST(A71,0,1,FALSE),NA())</f>
        <v>9.4049077376885934E-2</v>
      </c>
      <c r="E71">
        <f>0.6*NORMDIST((B71*Model!$AA$1+Model!$Z$1-Model!$AB$1)/Model!$AD$1,0,1,FALSE)</f>
        <v>7.5001014363193355E-2</v>
      </c>
      <c r="F71">
        <f>0.4*NORMDIST((B71*Model!$AA$1+Model!$Z$1-Model!$AC$1)/Model!$AE$1,0,1,FALSE)</f>
        <v>7.7008146919904374E-3</v>
      </c>
    </row>
    <row r="72" spans="1:6" x14ac:dyDescent="0.25">
      <c r="A72">
        <f t="shared" si="5"/>
        <v>-1.6666666666666727</v>
      </c>
      <c r="B72">
        <f t="shared" si="3"/>
        <v>-1.6666666666666727</v>
      </c>
      <c r="C72">
        <f t="shared" si="4"/>
        <v>9.947713879274768E-2</v>
      </c>
      <c r="D72">
        <f>IF(Model!$AF$1&gt;=Chart!B72,NORMDIST(A72,0,1,FALSE),NA())</f>
        <v>9.947713879274768E-2</v>
      </c>
      <c r="E72">
        <f>0.6*NORMDIST((B72*Model!$AA$1+Model!$Z$1-Model!$AB$1)/Model!$AD$1,0,1,FALSE)</f>
        <v>8.0265760183488147E-2</v>
      </c>
      <c r="F72">
        <f>0.4*NORMDIST((B72*Model!$AA$1+Model!$Z$1-Model!$AC$1)/Model!$AE$1,0,1,FALSE)</f>
        <v>8.5538473326715412E-3</v>
      </c>
    </row>
    <row r="73" spans="1:6" x14ac:dyDescent="0.25">
      <c r="A73">
        <f t="shared" si="5"/>
        <v>-1.6333333333333393</v>
      </c>
      <c r="B73">
        <f t="shared" si="3"/>
        <v>-1.6333333333333393</v>
      </c>
      <c r="C73">
        <f t="shared" si="4"/>
        <v>0.10510163736624914</v>
      </c>
      <c r="D73" t="e">
        <f>IF(Model!$AF$1&gt;=Chart!B73,NORMDIST(A73,0,1,FALSE),NA())</f>
        <v>#N/A</v>
      </c>
      <c r="E73">
        <f>0.6*NORMDIST((B73*Model!$AA$1+Model!$Z$1-Model!$AB$1)/Model!$AD$1,0,1,FALSE)</f>
        <v>8.5724740234823377E-2</v>
      </c>
      <c r="F73">
        <f>0.4*NORMDIST((B73*Model!$AA$1+Model!$Z$1-Model!$AC$1)/Model!$AE$1,0,1,FALSE)</f>
        <v>9.4837845965127458E-3</v>
      </c>
    </row>
    <row r="74" spans="1:6" x14ac:dyDescent="0.25">
      <c r="A74">
        <f t="shared" si="5"/>
        <v>-1.6000000000000059</v>
      </c>
      <c r="B74">
        <f t="shared" si="3"/>
        <v>-1.6000000000000059</v>
      </c>
      <c r="C74">
        <f t="shared" si="4"/>
        <v>0.11092083467945453</v>
      </c>
      <c r="D74" t="e">
        <f>IF(Model!$AF$1&gt;=Chart!B74,NORMDIST(A74,0,1,FALSE),NA())</f>
        <v>#N/A</v>
      </c>
      <c r="E74">
        <f>0.6*NORMDIST((B74*Model!$AA$1+Model!$Z$1-Model!$AB$1)/Model!$AD$1,0,1,FALSE)</f>
        <v>9.1368122524966552E-2</v>
      </c>
      <c r="F74">
        <f>0.4*NORMDIST((B74*Model!$AA$1+Model!$Z$1-Model!$AC$1)/Model!$AE$1,0,1,FALSE)</f>
        <v>1.0495357408776138E-2</v>
      </c>
    </row>
    <row r="75" spans="1:6" x14ac:dyDescent="0.25">
      <c r="A75">
        <f t="shared" si="5"/>
        <v>-1.5666666666666724</v>
      </c>
      <c r="B75">
        <f t="shared" si="3"/>
        <v>-1.5666666666666724</v>
      </c>
      <c r="C75">
        <f t="shared" si="4"/>
        <v>0.11693222852029943</v>
      </c>
      <c r="D75" t="e">
        <f>IF(Model!$AF$1&gt;=Chart!B75,NORMDIST(A75,0,1,FALSE),NA())</f>
        <v>#N/A</v>
      </c>
      <c r="E75">
        <f>0.6*NORMDIST((B75*Model!$AA$1+Model!$Z$1-Model!$AB$1)/Model!$AD$1,0,1,FALSE)</f>
        <v>9.718425115429348E-2</v>
      </c>
      <c r="F75">
        <f>0.4*NORMDIST((B75*Model!$AA$1+Model!$Z$1-Model!$AC$1)/Model!$AE$1,0,1,FALSE)</f>
        <v>1.1593328678679316E-2</v>
      </c>
    </row>
    <row r="76" spans="1:6" x14ac:dyDescent="0.25">
      <c r="A76">
        <f t="shared" si="5"/>
        <v>-1.533333333333339</v>
      </c>
      <c r="B76">
        <f t="shared" si="3"/>
        <v>-1.533333333333339</v>
      </c>
      <c r="C76">
        <f t="shared" si="4"/>
        <v>0.12313252202584851</v>
      </c>
      <c r="D76" t="e">
        <f>IF(Model!$AF$1&gt;=Chart!B76,NORMDIST(A76,0,1,FALSE),NA())</f>
        <v>#N/A</v>
      </c>
      <c r="E76">
        <f>0.6*NORMDIST((B76*Model!$AA$1+Model!$Z$1-Model!$AB$1)/Model!$AD$1,0,1,FALSE)</f>
        <v>0.10315962453854588</v>
      </c>
      <c r="F76">
        <f>0.4*NORMDIST((B76*Model!$AA$1+Model!$Z$1-Model!$AC$1)/Model!$AE$1,0,1,FALSE)</f>
        <v>1.2782459612985643E-2</v>
      </c>
    </row>
    <row r="77" spans="1:6" x14ac:dyDescent="0.25">
      <c r="A77">
        <f t="shared" si="5"/>
        <v>-1.5000000000000056</v>
      </c>
      <c r="B77">
        <f t="shared" si="3"/>
        <v>-1.5000000000000056</v>
      </c>
      <c r="C77">
        <f t="shared" si="4"/>
        <v>0.12951759566589063</v>
      </c>
      <c r="D77" t="e">
        <f>IF(Model!$AF$1&gt;=Chart!B77,NORMDIST(A77,0,1,FALSE),NA())</f>
        <v>#N/A</v>
      </c>
      <c r="E77">
        <f>0.6*NORMDIST((B77*Model!$AA$1+Model!$Z$1-Model!$AB$1)/Model!$AD$1,0,1,FALSE)</f>
        <v>0.1092788916450828</v>
      </c>
      <c r="F77">
        <f>0.4*NORMDIST((B77*Model!$AA$1+Model!$Z$1-Model!$AC$1)/Model!$AE$1,0,1,FALSE)</f>
        <v>1.4067472490452938E-2</v>
      </c>
    </row>
    <row r="78" spans="1:6" x14ac:dyDescent="0.25">
      <c r="A78">
        <f t="shared" si="5"/>
        <v>-1.4666666666666721</v>
      </c>
      <c r="B78">
        <f t="shared" si="3"/>
        <v>-1.4666666666666721</v>
      </c>
      <c r="C78">
        <f t="shared" si="4"/>
        <v>0.13608248241227697</v>
      </c>
      <c r="D78" t="e">
        <f>IF(Model!$AF$1&gt;=Chart!B78,NORMDIST(A78,0,1,FALSE),NA())</f>
        <v>#N/A</v>
      </c>
      <c r="E78">
        <f>0.6*NORMDIST((B78*Model!$AA$1+Model!$Z$1-Model!$AB$1)/Model!$AD$1,0,1,FALSE)</f>
        <v>0.11552486743557197</v>
      </c>
      <c r="F78">
        <f>0.4*NORMDIST((B78*Model!$AA$1+Model!$Z$1-Model!$AC$1)/Model!$AE$1,0,1,FALSE)</f>
        <v>1.5453009961464146E-2</v>
      </c>
    </row>
    <row r="79" spans="1:6" x14ac:dyDescent="0.25">
      <c r="A79">
        <f t="shared" si="5"/>
        <v>-1.4333333333333387</v>
      </c>
      <c r="B79">
        <f t="shared" si="3"/>
        <v>-1.4333333333333387</v>
      </c>
      <c r="C79">
        <f t="shared" si="4"/>
        <v>0.14282134643250921</v>
      </c>
      <c r="D79" t="e">
        <f>IF(Model!$AF$1&gt;=Chart!B79,NORMDIST(A79,0,1,FALSE),NA())</f>
        <v>#N/A</v>
      </c>
      <c r="E79">
        <f>0.6*NORMDIST((B79*Model!$AA$1+Model!$Z$1-Model!$AB$1)/Model!$AD$1,0,1,FALSE)</f>
        <v>0.12187856850015094</v>
      </c>
      <c r="F79">
        <f>0.4*NORMDIST((B79*Model!$AA$1+Model!$Z$1-Model!$AC$1)/Model!$AE$1,0,1,FALSE)</f>
        <v>1.6943590991068912E-2</v>
      </c>
    </row>
    <row r="80" spans="1:6" x14ac:dyDescent="0.25">
      <c r="A80">
        <f t="shared" si="5"/>
        <v>-1.4000000000000052</v>
      </c>
      <c r="B80">
        <f t="shared" si="3"/>
        <v>-1.4000000000000052</v>
      </c>
      <c r="C80">
        <f t="shared" si="4"/>
        <v>0.14972746563574377</v>
      </c>
      <c r="D80" t="e">
        <f>IF(Model!$AF$1&gt;=Chart!B80,NORMDIST(A80,0,1,FALSE),NA())</f>
        <v>#N/A</v>
      </c>
      <c r="E80">
        <f>0.6*NORMDIST((B80*Model!$AA$1+Model!$Z$1-Model!$AB$1)/Model!$AD$1,0,1,FALSE)</f>
        <v>0.12831926963086393</v>
      </c>
      <c r="F80">
        <f>0.4*NORMDIST((B80*Model!$AA$1+Model!$Z$1-Model!$AC$1)/Model!$AE$1,0,1,FALSE)</f>
        <v>1.8543563621256125E-2</v>
      </c>
    </row>
    <row r="81" spans="1:6" x14ac:dyDescent="0.25">
      <c r="A81">
        <f t="shared" si="5"/>
        <v>-1.3666666666666718</v>
      </c>
      <c r="B81">
        <f t="shared" si="3"/>
        <v>-1.3666666666666718</v>
      </c>
      <c r="C81">
        <f t="shared" si="4"/>
        <v>0.1567932183855075</v>
      </c>
      <c r="D81" t="e">
        <f>IF(Model!$AF$1&gt;=Chart!B81,NORMDIST(A81,0,1,FALSE),NA())</f>
        <v>#N/A</v>
      </c>
      <c r="E81">
        <f>0.6*NORMDIST((B81*Model!$AA$1+Model!$Z$1-Model!$AB$1)/Model!$AD$1,0,1,FALSE)</f>
        <v>0.13482458181835905</v>
      </c>
      <c r="F81">
        <f>0.4*NORMDIST((B81*Model!$AA$1+Model!$Z$1-Model!$AC$1)/Model!$AE$1,0,1,FALSE)</f>
        <v>2.0257054788923288E-2</v>
      </c>
    </row>
    <row r="82" spans="1:6" x14ac:dyDescent="0.25">
      <c r="A82">
        <f t="shared" si="5"/>
        <v>-1.3333333333333384</v>
      </c>
      <c r="B82">
        <f t="shared" si="3"/>
        <v>-1.3333333333333384</v>
      </c>
      <c r="C82">
        <f t="shared" si="4"/>
        <v>0.16401007467599252</v>
      </c>
      <c r="D82" t="e">
        <f>IF(Model!$AF$1&gt;=Chart!B82,NORMDIST(A82,0,1,FALSE),NA())</f>
        <v>#N/A</v>
      </c>
      <c r="E82">
        <f>0.6*NORMDIST((B82*Model!$AA$1+Model!$Z$1-Model!$AB$1)/Model!$AD$1,0,1,FALSE)</f>
        <v>0.14137055186884101</v>
      </c>
      <c r="F82">
        <f>0.4*NORMDIST((B82*Model!$AA$1+Model!$Z$1-Model!$AC$1)/Model!$AE$1,0,1,FALSE)</f>
        <v>2.2087917498955546E-2</v>
      </c>
    </row>
    <row r="83" spans="1:6" x14ac:dyDescent="0.25">
      <c r="A83">
        <f t="shared" si="5"/>
        <v>-1.3000000000000049</v>
      </c>
      <c r="B83">
        <f t="shared" si="3"/>
        <v>-1.3000000000000049</v>
      </c>
      <c r="C83">
        <f t="shared" si="4"/>
        <v>0.17136859204780627</v>
      </c>
      <c r="D83" t="e">
        <f>IF(Model!$AF$1&gt;=Chart!B83,NORMDIST(A83,0,1,FALSE),NA())</f>
        <v>#N/A</v>
      </c>
      <c r="E83">
        <f>0.6*NORMDIST((B83*Model!$AA$1+Model!$Z$1-Model!$AB$1)/Model!$AD$1,0,1,FALSE)</f>
        <v>0.14793178353222189</v>
      </c>
      <c r="F83">
        <f>0.4*NORMDIST((B83*Model!$AA$1+Model!$Z$1-Model!$AC$1)/Model!$AE$1,0,1,FALSE)</f>
        <v>2.4039675716200064E-2</v>
      </c>
    </row>
    <row r="84" spans="1:6" x14ac:dyDescent="0.25">
      <c r="A84">
        <f t="shared" si="5"/>
        <v>-1.2666666666666715</v>
      </c>
      <c r="B84">
        <f t="shared" si="3"/>
        <v>-1.2666666666666715</v>
      </c>
      <c r="C84">
        <f t="shared" si="4"/>
        <v>0.17885841649453946</v>
      </c>
      <c r="D84" t="e">
        <f>IF(Model!$AF$1&gt;=Chart!B84,NORMDIST(A84,0,1,FALSE),NA())</f>
        <v>#N/A</v>
      </c>
      <c r="E84">
        <f>0.6*NORMDIST((B84*Model!$AA$1+Model!$Z$1-Model!$AB$1)/Model!$AD$1,0,1,FALSE)</f>
        <v>0.15448157971204099</v>
      </c>
      <c r="F84">
        <f>0.4*NORMDIST((B84*Model!$AA$1+Model!$Z$1-Model!$AC$1)/Model!$AE$1,0,1,FALSE)</f>
        <v>2.611546740494099E-2</v>
      </c>
    </row>
    <row r="85" spans="1:6" x14ac:dyDescent="0.25">
      <c r="A85">
        <f t="shared" si="5"/>
        <v>-1.2333333333333381</v>
      </c>
      <c r="B85">
        <f t="shared" si="3"/>
        <v>-1.2333333333333381</v>
      </c>
      <c r="C85">
        <f t="shared" si="4"/>
        <v>0.18646828858356465</v>
      </c>
      <c r="D85" t="e">
        <f>IF(Model!$AF$1&gt;=Chart!B85,NORMDIST(A85,0,1,FALSE),NA())</f>
        <v>#N/A</v>
      </c>
      <c r="E85">
        <f>0.6*NORMDIST((B85*Model!$AA$1+Model!$Z$1-Model!$AB$1)/Model!$AD$1,0,1,FALSE)</f>
        <v>0.16099210499829533</v>
      </c>
      <c r="F85">
        <f>0.4*NORMDIST((B85*Model!$AA$1+Model!$Z$1-Model!$AC$1)/Model!$AE$1,0,1,FALSE)</f>
        <v>2.8317986208652276E-2</v>
      </c>
    </row>
    <row r="86" spans="1:6" x14ac:dyDescent="0.25">
      <c r="A86">
        <f t="shared" si="5"/>
        <v>-1.2000000000000046</v>
      </c>
      <c r="B86">
        <f t="shared" si="3"/>
        <v>-1.2000000000000046</v>
      </c>
      <c r="C86">
        <f t="shared" si="4"/>
        <v>0.19418605498321187</v>
      </c>
      <c r="D86" t="e">
        <f>IF(Model!$AF$1&gt;=Chart!B86,NORMDIST(A86,0,1,FALSE),NA())</f>
        <v>#N/A</v>
      </c>
      <c r="E86">
        <f>0.6*NORMDIST((B86*Model!$AA$1+Model!$Z$1-Model!$AB$1)/Model!$AD$1,0,1,FALSE)</f>
        <v>0.16743456743160143</v>
      </c>
      <c r="F86">
        <f>0.4*NORMDIST((B86*Model!$AA$1+Model!$Z$1-Model!$AC$1)/Model!$AE$1,0,1,FALSE)</f>
        <v>3.0649422325166931E-2</v>
      </c>
    </row>
    <row r="87" spans="1:6" x14ac:dyDescent="0.25">
      <c r="A87">
        <f t="shared" si="5"/>
        <v>-1.1666666666666712</v>
      </c>
      <c r="B87">
        <f t="shared" si="3"/>
        <v>-1.1666666666666712</v>
      </c>
      <c r="C87">
        <f t="shared" si="4"/>
        <v>0.20199868555405784</v>
      </c>
      <c r="D87" t="e">
        <f>IF(Model!$AF$1&gt;=Chart!B87,NORMDIST(A87,0,1,FALSE),NA())</f>
        <v>#N/A</v>
      </c>
      <c r="E87">
        <f>0.6*NORMDIST((B87*Model!$AA$1+Model!$Z$1-Model!$AB$1)/Model!$AD$1,0,1,FALSE)</f>
        <v>0.17377941807715605</v>
      </c>
      <c r="F87">
        <f>0.4*NORMDIST((B87*Model!$AA$1+Model!$Z$1-Model!$AC$1)/Model!$AE$1,0,1,FALSE)</f>
        <v>3.3111403191697891E-2</v>
      </c>
    </row>
    <row r="88" spans="1:6" x14ac:dyDescent="0.25">
      <c r="A88">
        <f t="shared" si="5"/>
        <v>-1.1333333333333377</v>
      </c>
      <c r="B88">
        <f t="shared" si="3"/>
        <v>-1.1333333333333377</v>
      </c>
      <c r="C88">
        <f t="shared" si="4"/>
        <v>0.20989229612472315</v>
      </c>
      <c r="D88" t="e">
        <f>IF(Model!$AF$1&gt;=Chart!B88,NORMDIST(A88,0,1,FALSE),NA())</f>
        <v>#N/A</v>
      </c>
      <c r="E88">
        <f>0.6*NORMDIST((B88*Model!$AA$1+Model!$Z$1-Model!$AB$1)/Model!$AD$1,0,1,FALSE)</f>
        <v>0.17999656666610306</v>
      </c>
      <c r="F88">
        <f>0.4*NORMDIST((B88*Model!$AA$1+Model!$Z$1-Model!$AC$1)/Model!$AE$1,0,1,FALSE)</f>
        <v>3.570493464908904E-2</v>
      </c>
    </row>
    <row r="89" spans="1:6" x14ac:dyDescent="0.25">
      <c r="A89">
        <f t="shared" si="5"/>
        <v>-1.1000000000000043</v>
      </c>
      <c r="B89">
        <f t="shared" si="3"/>
        <v>-1.1000000000000043</v>
      </c>
      <c r="C89">
        <f t="shared" si="4"/>
        <v>0.21785217703254953</v>
      </c>
      <c r="D89" t="e">
        <f>IF(Model!$AF$1&gt;=Chart!B89,NORMDIST(A89,0,1,FALSE),NA())</f>
        <v>#N/A</v>
      </c>
      <c r="E89">
        <f>0.6*NORMDIST((B89*Model!$AA$1+Model!$Z$1-Model!$AB$1)/Model!$AD$1,0,1,FALSE)</f>
        <v>0.18605561125654155</v>
      </c>
      <c r="F89">
        <f>0.4*NORMDIST((B89*Model!$AA$1+Model!$Z$1-Model!$AC$1)/Model!$AE$1,0,1,FALSE)</f>
        <v>3.8430343303937742E-2</v>
      </c>
    </row>
    <row r="90" spans="1:6" x14ac:dyDescent="0.25">
      <c r="A90">
        <f t="shared" si="5"/>
        <v>-1.0666666666666709</v>
      </c>
      <c r="B90">
        <f t="shared" si="3"/>
        <v>-1.0666666666666709</v>
      </c>
      <c r="C90">
        <f t="shared" si="4"/>
        <v>0.22586282746712347</v>
      </c>
      <c r="D90" t="e">
        <f>IF(Model!$AF$1&gt;=Chart!B90,NORMDIST(A90,0,1,FALSE),NA())</f>
        <v>#N/A</v>
      </c>
      <c r="E90">
        <f>0.6*NORMDIST((B90*Model!$AA$1+Model!$Z$1-Model!$AB$1)/Model!$AD$1,0,1,FALSE)</f>
        <v>0.19192607958286761</v>
      </c>
      <c r="F90">
        <f>0.4*NORMDIST((B90*Model!$AA$1+Model!$Z$1-Model!$AC$1)/Model!$AE$1,0,1,FALSE)</f>
        <v>4.128722084948995E-2</v>
      </c>
    </row>
    <row r="91" spans="1:6" x14ac:dyDescent="0.25">
      <c r="A91">
        <f t="shared" si="5"/>
        <v>-1.0333333333333374</v>
      </c>
      <c r="B91">
        <f t="shared" si="3"/>
        <v>-1.0333333333333374</v>
      </c>
      <c r="C91">
        <f t="shared" si="4"/>
        <v>0.23390799561016204</v>
      </c>
      <c r="D91" t="e">
        <f>IF(Model!$AF$1&gt;=Chart!B91,NORMDIST(A91,0,1,FALSE),NA())</f>
        <v>#N/A</v>
      </c>
      <c r="E91">
        <f>0.6*NORMDIST((B91*Model!$AA$1+Model!$Z$1-Model!$AB$1)/Model!$AD$1,0,1,FALSE)</f>
        <v>0.19757767950658833</v>
      </c>
      <c r="F91">
        <f>0.4*NORMDIST((B91*Model!$AA$1+Model!$Z$1-Model!$AC$1)/Model!$AE$1,0,1,FALSE)</f>
        <v>4.4274371140165761E-2</v>
      </c>
    </row>
    <row r="92" spans="1:6" x14ac:dyDescent="0.25">
      <c r="A92">
        <f t="shared" si="5"/>
        <v>-1.000000000000004</v>
      </c>
      <c r="B92">
        <f t="shared" si="3"/>
        <v>-1.000000000000004</v>
      </c>
      <c r="C92">
        <f t="shared" si="4"/>
        <v>0.24197072451914239</v>
      </c>
      <c r="D92" t="e">
        <f>IF(Model!$AF$1&gt;=Chart!B92,NORMDIST(A92,0,1,FALSE),NA())</f>
        <v>#N/A</v>
      </c>
      <c r="E92">
        <f>0.6*NORMDIST((B92*Model!$AA$1+Model!$Z$1-Model!$AB$1)/Model!$AD$1,0,1,FALSE)</f>
        <v>0.20298055575995855</v>
      </c>
      <c r="F92">
        <f>0.4*NORMDIST((B92*Model!$AA$1+Model!$Z$1-Model!$AC$1)/Model!$AE$1,0,1,FALSE)</f>
        <v>4.7389760838978806E-2</v>
      </c>
    </row>
    <row r="93" spans="1:6" x14ac:dyDescent="0.25">
      <c r="A93">
        <f t="shared" si="5"/>
        <v>-0.96666666666667067</v>
      </c>
      <c r="B93">
        <f t="shared" si="3"/>
        <v>-0.96666666666667067</v>
      </c>
      <c r="C93">
        <f t="shared" si="4"/>
        <v>0.25003340365465748</v>
      </c>
      <c r="D93" t="e">
        <f>IF(Model!$AF$1&gt;=Chart!B93,NORMDIST(A93,0,1,FALSE),NA())</f>
        <v>#N/A</v>
      </c>
      <c r="E93">
        <f>0.6*NORMDIST((B93*Model!$AA$1+Model!$Z$1-Model!$AB$1)/Model!$AD$1,0,1,FALSE)</f>
        <v>0.20810554999110456</v>
      </c>
      <c r="F93">
        <f>0.4*NORMDIST((B93*Model!$AA$1+Model!$Z$1-Model!$AC$1)/Model!$AE$1,0,1,FALSE)</f>
        <v>5.0630474470816617E-2</v>
      </c>
    </row>
    <row r="94" spans="1:6" x14ac:dyDescent="0.25">
      <c r="A94">
        <f t="shared" si="5"/>
        <v>-0.93333333333333734</v>
      </c>
      <c r="B94">
        <f t="shared" si="3"/>
        <v>-0.93333333333333734</v>
      </c>
      <c r="C94">
        <f t="shared" si="4"/>
        <v>0.25807782590323669</v>
      </c>
      <c r="D94" t="e">
        <f>IF(Model!$AF$1&gt;=Chart!B94,NORMDIST(A94,0,1,FALSE),NA())</f>
        <v>#N/A</v>
      </c>
      <c r="E94">
        <f>0.6*NORMDIST((B94*Model!$AA$1+Model!$Z$1-Model!$AB$1)/Model!$AD$1,0,1,FALSE)</f>
        <v>0.21292446098035969</v>
      </c>
      <c r="F94">
        <f>0.4*NORMDIST((B94*Model!$AA$1+Model!$Z$1-Model!$AC$1)/Model!$AE$1,0,1,FALSE)</f>
        <v>5.3992674716500239E-2</v>
      </c>
    </row>
    <row r="95" spans="1:6" x14ac:dyDescent="0.25">
      <c r="A95">
        <f t="shared" si="5"/>
        <v>-0.90000000000000402</v>
      </c>
      <c r="B95">
        <f t="shared" si="3"/>
        <v>-0.90000000000000402</v>
      </c>
      <c r="C95">
        <f t="shared" si="4"/>
        <v>0.26608524989875387</v>
      </c>
      <c r="D95" t="e">
        <f>IF(Model!$AF$1&gt;=Chart!B95,NORMDIST(A95,0,1,FALSE),NA())</f>
        <v>#N/A</v>
      </c>
      <c r="E95">
        <f>0.6*NORMDIST((B95*Model!$AA$1+Model!$Z$1-Model!$AB$1)/Model!$AD$1,0,1,FALSE)</f>
        <v>0.21741030180628299</v>
      </c>
      <c r="F95">
        <f>0.4*NORMDIST((B95*Model!$AA$1+Model!$Z$1-Model!$AC$1)/Model!$AE$1,0,1,FALSE)</f>
        <v>5.7471568771853124E-2</v>
      </c>
    </row>
    <row r="96" spans="1:6" x14ac:dyDescent="0.25">
      <c r="A96">
        <f t="shared" si="5"/>
        <v>-0.86666666666667069</v>
      </c>
      <c r="B96">
        <f t="shared" si="3"/>
        <v>-0.86666666666667069</v>
      </c>
      <c r="C96">
        <f t="shared" si="4"/>
        <v>0.27403646739702747</v>
      </c>
      <c r="D96" t="e">
        <f>IF(Model!$AF$1&gt;=Chart!B96,NORMDIST(A96,0,1,FALSE),NA())</f>
        <v>#N/A</v>
      </c>
      <c r="E96">
        <f>0.6*NORMDIST((B96*Model!$AA$1+Model!$Z$1-Model!$AB$1)/Model!$AD$1,0,1,FALSE)</f>
        <v>0.22153755069930245</v>
      </c>
      <c r="F96">
        <f>0.4*NORMDIST((B96*Model!$AA$1+Model!$Z$1-Model!$AC$1)/Model!$AE$1,0,1,FALSE)</f>
        <v>6.1061381571959783E-2</v>
      </c>
    </row>
    <row r="97" spans="1:6" x14ac:dyDescent="0.25">
      <c r="A97">
        <f t="shared" si="5"/>
        <v>-0.83333333333333737</v>
      </c>
      <c r="B97">
        <f t="shared" si="3"/>
        <v>-0.83333333333333737</v>
      </c>
      <c r="C97">
        <f t="shared" si="4"/>
        <v>0.2819118754103016</v>
      </c>
      <c r="D97" t="e">
        <f>IF(Model!$AF$1&gt;=Chart!B97,NORMDIST(A97,0,1,FALSE),NA())</f>
        <v>#N/A</v>
      </c>
      <c r="E97">
        <f>0.6*NORMDIST((B97*Model!$AA$1+Model!$Z$1-Model!$AB$1)/Model!$AD$1,0,1,FALSE)</f>
        <v>0.22528239233320624</v>
      </c>
      <c r="F97">
        <f>0.4*NORMDIST((B97*Model!$AA$1+Model!$Z$1-Model!$AC$1)/Model!$AE$1,0,1,FALSE)</f>
        <v>6.4755336642876402E-2</v>
      </c>
    </row>
    <row r="98" spans="1:6" x14ac:dyDescent="0.25">
      <c r="A98">
        <f t="shared" si="5"/>
        <v>-0.80000000000000404</v>
      </c>
      <c r="B98">
        <f t="shared" si="3"/>
        <v>-0.80000000000000404</v>
      </c>
      <c r="C98">
        <f t="shared" si="4"/>
        <v>0.28969155276148184</v>
      </c>
      <c r="D98" t="e">
        <f>IF(Model!$AF$1&gt;=Chart!B98,NORMDIST(A98,0,1,FALSE),NA())</f>
        <v>#N/A</v>
      </c>
      <c r="E98">
        <f>0.6*NORMDIST((B98*Model!$AA$1+Model!$Z$1-Model!$AB$1)/Model!$AD$1,0,1,FALSE)</f>
        <v>0.22862294637084479</v>
      </c>
      <c r="F98">
        <f>0.4*NORMDIST((B98*Model!$AA$1+Model!$Z$1-Model!$AC$1)/Model!$AE$1,0,1,FALSE)</f>
        <v>6.8545645290980992E-2</v>
      </c>
    </row>
    <row r="99" spans="1:6" x14ac:dyDescent="0.25">
      <c r="A99">
        <f t="shared" si="5"/>
        <v>-0.76666666666667072</v>
      </c>
      <c r="B99">
        <f t="shared" si="3"/>
        <v>-0.76666666666667072</v>
      </c>
      <c r="C99">
        <f t="shared" si="4"/>
        <v>0.29735534067280167</v>
      </c>
      <c r="D99" t="e">
        <f>IF(Model!$AF$1&gt;=Chart!B99,NORMDIST(A99,0,1,FALSE),NA())</f>
        <v>#N/A</v>
      </c>
      <c r="E99">
        <f>0.6*NORMDIST((B99*Model!$AA$1+Model!$Z$1-Model!$AB$1)/Model!$AD$1,0,1,FALSE)</f>
        <v>0.23153948020037035</v>
      </c>
      <c r="F99">
        <f>0.4*NORMDIST((B99*Model!$AA$1+Model!$Z$1-Model!$AC$1)/Model!$AE$1,0,1,FALSE)</f>
        <v>7.242350477389578E-2</v>
      </c>
    </row>
    <row r="100" spans="1:6" x14ac:dyDescent="0.25">
      <c r="A100">
        <f t="shared" si="5"/>
        <v>-0.73333333333333739</v>
      </c>
      <c r="B100">
        <f t="shared" si="3"/>
        <v>-0.73333333333333739</v>
      </c>
      <c r="C100">
        <f t="shared" si="4"/>
        <v>0.30488292696051628</v>
      </c>
      <c r="D100" t="e">
        <f>IF(Model!$AF$1&gt;=Chart!B100,NORMDIST(A100,0,1,FALSE),NA())</f>
        <v>#N/A</v>
      </c>
      <c r="E100">
        <f>0.6*NORMDIST((B100*Model!$AA$1+Model!$Z$1-Model!$AB$1)/Model!$AD$1,0,1,FALSE)</f>
        <v>0.23401460297098142</v>
      </c>
      <c r="F100">
        <f>0.4*NORMDIST((B100*Model!$AA$1+Model!$Z$1-Model!$AC$1)/Model!$AE$1,0,1,FALSE)</f>
        <v>7.6379106016709289E-2</v>
      </c>
    </row>
    <row r="101" spans="1:6" x14ac:dyDescent="0.25">
      <c r="A101">
        <f t="shared" si="5"/>
        <v>-0.70000000000000406</v>
      </c>
      <c r="B101">
        <f t="shared" si="3"/>
        <v>-0.70000000000000406</v>
      </c>
      <c r="C101">
        <f t="shared" si="4"/>
        <v>0.31225393336676038</v>
      </c>
      <c r="D101" t="e">
        <f>IF(Model!$AF$1&gt;=Chart!B101,NORMDIST(A101,0,1,FALSE),NA())</f>
        <v>#N/A</v>
      </c>
      <c r="E101">
        <f>0.6*NORMDIST((B101*Model!$AA$1+Model!$Z$1-Model!$AB$1)/Model!$AD$1,0,1,FALSE)</f>
        <v>0.23603343826020906</v>
      </c>
      <c r="F101">
        <f>0.4*NORMDIST((B101*Model!$AA$1+Model!$Z$1-Model!$AC$1)/Model!$AE$1,0,1,FALSE)</f>
        <v>8.0401651343595365E-2</v>
      </c>
    </row>
    <row r="102" spans="1:6" x14ac:dyDescent="0.25">
      <c r="A102">
        <f t="shared" si="5"/>
        <v>-0.66666666666667074</v>
      </c>
      <c r="B102">
        <f t="shared" si="3"/>
        <v>-0.66666666666667074</v>
      </c>
      <c r="C102">
        <f t="shared" si="4"/>
        <v>0.31944800552235136</v>
      </c>
      <c r="D102" t="e">
        <f>IF(Model!$AF$1&gt;=Chart!B102,NORMDIST(A102,0,1,FALSE),NA())</f>
        <v>#N/A</v>
      </c>
      <c r="E102">
        <f>0.6*NORMDIST((B102*Model!$AA$1+Model!$Z$1-Model!$AB$1)/Model!$AD$1,0,1,FALSE)</f>
        <v>0.23758377297495897</v>
      </c>
      <c r="F102">
        <f>0.4*NORMDIST((B102*Model!$AA$1+Model!$Z$1-Model!$AC$1)/Model!$AE$1,0,1,FALSE)</f>
        <v>8.4479382588667995E-2</v>
      </c>
    </row>
    <row r="103" spans="1:6" x14ac:dyDescent="0.25">
      <c r="A103">
        <f t="shared" si="5"/>
        <v>-0.63333333333333741</v>
      </c>
      <c r="B103">
        <f t="shared" si="3"/>
        <v>-0.63333333333333741</v>
      </c>
      <c r="C103">
        <f t="shared" si="4"/>
        <v>0.32644490500052514</v>
      </c>
      <c r="D103" t="e">
        <f>IF(Model!$AF$1&gt;=Chart!B103,NORMDIST(A103,0,1,FALSE),NA())</f>
        <v>#N/A</v>
      </c>
      <c r="E103">
        <f>0.6*NORMDIST((B103*Model!$AA$1+Model!$Z$1-Model!$AB$1)/Model!$AD$1,0,1,FALSE)</f>
        <v>0.23865618040147038</v>
      </c>
      <c r="F103">
        <f>0.4*NORMDIST((B103*Model!$AA$1+Model!$Z$1-Model!$AC$1)/Model!$AE$1,0,1,FALSE)</f>
        <v>8.8599619832123111E-2</v>
      </c>
    </row>
    <row r="104" spans="1:6" x14ac:dyDescent="0.25">
      <c r="A104">
        <f t="shared" si="5"/>
        <v>-0.60000000000000409</v>
      </c>
      <c r="B104">
        <f t="shared" si="3"/>
        <v>-0.60000000000000409</v>
      </c>
      <c r="C104">
        <f t="shared" si="4"/>
        <v>0.33322460289179884</v>
      </c>
      <c r="D104" t="e">
        <f>IF(Model!$AF$1&gt;=Chart!B104,NORMDIST(A104,0,1,FALSE),NA())</f>
        <v>#N/A</v>
      </c>
      <c r="E104">
        <f>0.6*NORMDIST((B104*Model!$AA$1+Model!$Z$1-Model!$AB$1)/Model!$AD$1,0,1,FALSE)</f>
        <v>0.23924411566979845</v>
      </c>
      <c r="F104">
        <f>0.4*NORMDIST((B104*Model!$AA$1+Model!$Z$1-Model!$AC$1)/Model!$AE$1,0,1,FALSE)</f>
        <v>9.2748810879767551E-2</v>
      </c>
    </row>
    <row r="105" spans="1:6" x14ac:dyDescent="0.25">
      <c r="A105">
        <f t="shared" si="5"/>
        <v>-0.56666666666667076</v>
      </c>
      <c r="B105">
        <f t="shared" si="3"/>
        <v>-0.56666666666667076</v>
      </c>
      <c r="C105">
        <f t="shared" si="4"/>
        <v>0.33976737430475729</v>
      </c>
      <c r="D105" t="e">
        <f>IF(Model!$AF$1&gt;=Chart!B105,NORMDIST(A105,0,1,FALSE),NA())</f>
        <v>#N/A</v>
      </c>
      <c r="E105">
        <f>0.6*NORMDIST((B105*Model!$AA$1+Model!$Z$1-Model!$AB$1)/Model!$AD$1,0,1,FALSE)</f>
        <v>0.23934398228028303</v>
      </c>
      <c r="F105">
        <f>0.4*NORMDIST((B105*Model!$AA$1+Model!$Z$1-Model!$AC$1)/Model!$AE$1,0,1,FALSE)</f>
        <v>9.6912591467563813E-2</v>
      </c>
    </row>
    <row r="106" spans="1:6" x14ac:dyDescent="0.25">
      <c r="A106">
        <f t="shared" si="5"/>
        <v>-0.53333333333333743</v>
      </c>
      <c r="B106">
        <f t="shared" si="3"/>
        <v>-0.53333333333333743</v>
      </c>
      <c r="C106">
        <f t="shared" si="4"/>
        <v>0.34605389317692214</v>
      </c>
      <c r="D106" t="e">
        <f>IF(Model!$AF$1&gt;=Chart!B106,NORMDIST(A106,0,1,FALSE),NA())</f>
        <v>#N/A</v>
      </c>
      <c r="E106">
        <f>0.6*NORMDIST((B106*Model!$AA$1+Model!$Z$1-Model!$AB$1)/Model!$AD$1,0,1,FALSE)</f>
        <v>0.23895516874594211</v>
      </c>
      <c r="F106">
        <f>0.4*NORMDIST((B106*Model!$AA$1+Model!$Z$1-Model!$AC$1)/Model!$AE$1,0,1,FALSE)</f>
        <v>0.10107585602971324</v>
      </c>
    </row>
    <row r="107" spans="1:6" x14ac:dyDescent="0.25">
      <c r="A107">
        <f t="shared" si="5"/>
        <v>-0.50000000000000411</v>
      </c>
      <c r="B107">
        <f t="shared" si="3"/>
        <v>-0.50000000000000411</v>
      </c>
      <c r="C107">
        <f t="shared" si="4"/>
        <v>0.35206532676429875</v>
      </c>
      <c r="D107" t="e">
        <f>IF(Model!$AF$1&gt;=Chart!B107,NORMDIST(A107,0,1,FALSE),NA())</f>
        <v>#N/A</v>
      </c>
      <c r="E107">
        <f>0.6*NORMDIST((B107*Model!$AA$1+Model!$Z$1-Model!$AB$1)/Model!$AD$1,0,1,FALSE)</f>
        <v>0.23808005482848854</v>
      </c>
      <c r="F107">
        <f>0.4*NORMDIST((B107*Model!$AA$1+Model!$Z$1-Model!$AC$1)/Model!$AE$1,0,1,FALSE)</f>
        <v>0.10522283872116843</v>
      </c>
    </row>
    <row r="108" spans="1:6" x14ac:dyDescent="0.25">
      <c r="A108">
        <f t="shared" si="5"/>
        <v>-0.46666666666667078</v>
      </c>
      <c r="B108">
        <f t="shared" si="3"/>
        <v>-0.46666666666667078</v>
      </c>
      <c r="C108">
        <f t="shared" si="4"/>
        <v>0.35778342916796829</v>
      </c>
      <c r="D108" t="e">
        <f>IF(Model!$AF$1&gt;=Chart!B108,NORMDIST(A108,0,1,FALSE),NA())</f>
        <v>#N/A</v>
      </c>
      <c r="E108">
        <f>0.6*NORMDIST((B108*Model!$AA$1+Model!$Z$1-Model!$AB$1)/Model!$AD$1,0,1,FALSE)</f>
        <v>0.2367239872789984</v>
      </c>
      <c r="F108">
        <f>0.4*NORMDIST((B108*Model!$AA$1+Model!$Z$1-Model!$AC$1)/Model!$AE$1,0,1,FALSE)</f>
        <v>0.10933720423560452</v>
      </c>
    </row>
    <row r="109" spans="1:6" x14ac:dyDescent="0.25">
      <c r="A109">
        <f t="shared" si="5"/>
        <v>-0.43333333333333746</v>
      </c>
      <c r="B109">
        <f t="shared" si="3"/>
        <v>-0.43333333333333746</v>
      </c>
      <c r="C109">
        <f t="shared" si="4"/>
        <v>0.36319063325141737</v>
      </c>
      <c r="D109" t="e">
        <f>IF(Model!$AF$1&gt;=Chart!B109,NORMDIST(A109,0,1,FALSE),NA())</f>
        <v>#N/A</v>
      </c>
      <c r="E109">
        <f>0.6*NORMDIST((B109*Model!$AA$1+Model!$Z$1-Model!$AB$1)/Model!$AD$1,0,1,FALSE)</f>
        <v>0.23489522542921379</v>
      </c>
      <c r="F109">
        <f>0.4*NORMDIST((B109*Model!$AA$1+Model!$Z$1-Model!$AC$1)/Model!$AE$1,0,1,FALSE)</f>
        <v>0.11340214781023446</v>
      </c>
    </row>
    <row r="110" spans="1:6" x14ac:dyDescent="0.25">
      <c r="A110">
        <f t="shared" si="5"/>
        <v>-0.40000000000000413</v>
      </c>
      <c r="B110">
        <f t="shared" si="3"/>
        <v>-0.40000000000000413</v>
      </c>
      <c r="C110">
        <f t="shared" si="4"/>
        <v>0.36827014030332272</v>
      </c>
      <c r="D110" t="e">
        <f>IF(Model!$AF$1&gt;=Chart!B110,NORMDIST(A110,0,1,FALSE),NA())</f>
        <v>#N/A</v>
      </c>
      <c r="E110">
        <f>0.6*NORMDIST((B110*Model!$AA$1+Model!$Z$1-Model!$AB$1)/Model!$AD$1,0,1,FALSE)</f>
        <v>0.23260485740808423</v>
      </c>
      <c r="F110">
        <f>0.4*NORMDIST((B110*Model!$AA$1+Model!$Z$1-Model!$AC$1)/Model!$AE$1,0,1,FALSE)</f>
        <v>0.11740050366197692</v>
      </c>
    </row>
    <row r="111" spans="1:6" x14ac:dyDescent="0.25">
      <c r="A111">
        <f t="shared" si="5"/>
        <v>-0.3666666666666708</v>
      </c>
      <c r="B111">
        <f t="shared" si="3"/>
        <v>-0.3666666666666708</v>
      </c>
      <c r="C111">
        <f t="shared" si="4"/>
        <v>0.37300600680732798</v>
      </c>
      <c r="D111" t="e">
        <f>IF(Model!$AF$1&gt;=Chart!B111,NORMDIST(A111,0,1,FALSE),NA())</f>
        <v>#N/A</v>
      </c>
      <c r="E111">
        <f>0.6*NORMDIST((B111*Model!$AA$1+Model!$Z$1-Model!$AB$1)/Model!$AD$1,0,1,FALSE)</f>
        <v>0.2298666881725982</v>
      </c>
      <c r="F111">
        <f>0.4*NORMDIST((B111*Model!$AA$1+Model!$Z$1-Model!$AC$1)/Model!$AE$1,0,1,FALSE)</f>
        <v>0.12131486095798767</v>
      </c>
    </row>
    <row r="112" spans="1:6" x14ac:dyDescent="0.25">
      <c r="A112">
        <f t="shared" si="5"/>
        <v>-0.33333333333333748</v>
      </c>
      <c r="B112">
        <f t="shared" si="3"/>
        <v>-0.33333333333333748</v>
      </c>
      <c r="C112">
        <f t="shared" si="4"/>
        <v>0.37738322769299271</v>
      </c>
      <c r="D112" t="e">
        <f>IF(Model!$AF$1&gt;=Chart!B112,NORMDIST(A112,0,1,FALSE),NA())</f>
        <v>#N/A</v>
      </c>
      <c r="E112">
        <f>0.6*NORMDIST((B112*Model!$AA$1+Model!$Z$1-Model!$AB$1)/Model!$AD$1,0,1,FALSE)</f>
        <v>0.22669710093472403</v>
      </c>
      <c r="F112">
        <f>0.4*NORMDIST((B112*Model!$AA$1+Model!$Z$1-Model!$AC$1)/Model!$AE$1,0,1,FALSE)</f>
        <v>0.12512768629005694</v>
      </c>
    </row>
    <row r="113" spans="1:6" x14ac:dyDescent="0.25">
      <c r="A113">
        <f t="shared" si="5"/>
        <v>-0.30000000000000415</v>
      </c>
      <c r="B113">
        <f t="shared" si="3"/>
        <v>-0.30000000000000415</v>
      </c>
      <c r="C113">
        <f t="shared" si="4"/>
        <v>0.38138781546052364</v>
      </c>
      <c r="D113" t="e">
        <f>IF(Model!$AF$1&gt;=Chart!B113,NORMDIST(A113,0,1,FALSE),NA())</f>
        <v>#N/A</v>
      </c>
      <c r="E113">
        <f>0.6*NORMDIST((B113*Model!$AA$1+Model!$Z$1-Model!$AB$1)/Model!$AD$1,0,1,FALSE)</f>
        <v>0.22311489393033709</v>
      </c>
      <c r="F113">
        <f>0.4*NORMDIST((B113*Model!$AA$1+Model!$Z$1-Model!$AC$1)/Model!$AE$1,0,1,FALSE)</f>
        <v>0.12882145149942723</v>
      </c>
    </row>
    <row r="114" spans="1:6" x14ac:dyDescent="0.25">
      <c r="A114">
        <f t="shared" si="5"/>
        <v>-0.26666666666667083</v>
      </c>
      <c r="B114">
        <f t="shared" si="3"/>
        <v>-0.26666666666667083</v>
      </c>
      <c r="C114">
        <f t="shared" si="4"/>
        <v>0.38500687459601352</v>
      </c>
      <c r="D114" t="e">
        <f>IF(Model!$AF$1&gt;=Chart!B114,NORMDIST(A114,0,1,FALSE),NA())</f>
        <v>#N/A</v>
      </c>
      <c r="E114">
        <f>0.6*NORMDIST((B114*Model!$AA$1+Model!$Z$1-Model!$AB$1)/Model!$AD$1,0,1,FALSE)</f>
        <v>0.21914109480496086</v>
      </c>
      <c r="F114">
        <f>0.4*NORMDIST((B114*Model!$AA$1+Model!$Z$1-Model!$AC$1)/Model!$AE$1,0,1,FALSE)</f>
        <v>0.13237876558865616</v>
      </c>
    </row>
    <row r="115" spans="1:6" x14ac:dyDescent="0.25">
      <c r="A115">
        <f t="shared" si="5"/>
        <v>-0.2333333333333375</v>
      </c>
      <c r="B115">
        <f t="shared" si="3"/>
        <v>-0.2333333333333375</v>
      </c>
      <c r="C115">
        <f t="shared" si="4"/>
        <v>0.3882286707235465</v>
      </c>
      <c r="D115" t="e">
        <f>IF(Model!$AF$1&gt;=Chart!B115,NORMDIST(A115,0,1,FALSE),NA())</f>
        <v>#N/A</v>
      </c>
      <c r="E115">
        <f>0.6*NORMDIST((B115*Model!$AA$1+Model!$Z$1-Model!$AB$1)/Model!$AD$1,0,1,FALSE)</f>
        <v>0.21479875517937916</v>
      </c>
      <c r="F115">
        <f>0.4*NORMDIST((B115*Model!$AA$1+Model!$Z$1-Model!$AC$1)/Model!$AE$1,0,1,FALSE)</f>
        <v>0.13578250936254618</v>
      </c>
    </row>
    <row r="116" spans="1:6" x14ac:dyDescent="0.25">
      <c r="A116">
        <f t="shared" si="5"/>
        <v>-0.20000000000000417</v>
      </c>
      <c r="B116">
        <f t="shared" si="3"/>
        <v>-0.20000000000000417</v>
      </c>
      <c r="C116">
        <f t="shared" si="4"/>
        <v>0.39104269397545555</v>
      </c>
      <c r="D116" t="e">
        <f>IF(Model!$AF$1&gt;=Chart!B116,NORMDIST(A116,0,1,FALSE),NA())</f>
        <v>#N/A</v>
      </c>
      <c r="E116">
        <f>0.6*NORMDIST((B116*Model!$AA$1+Model!$Z$1-Model!$AB$1)/Model!$AD$1,0,1,FALSE)</f>
        <v>0.21011272820095039</v>
      </c>
      <c r="F116">
        <f>0.4*NORMDIST((B116*Model!$AA$1+Model!$Z$1-Model!$AC$1)/Model!$AE$1,0,1,FALSE)</f>
        <v>0.13901597136297783</v>
      </c>
    </row>
    <row r="117" spans="1:6" x14ac:dyDescent="0.25">
      <c r="A117">
        <f t="shared" si="5"/>
        <v>-0.16666666666667085</v>
      </c>
      <c r="B117">
        <f t="shared" si="3"/>
        <v>-0.16666666666667085</v>
      </c>
      <c r="C117">
        <f t="shared" si="4"/>
        <v>0.39343971610193962</v>
      </c>
      <c r="D117" t="e">
        <f>IF(Model!$AF$1&gt;=Chart!B117,NORMDIST(A117,0,1,FALSE),NA())</f>
        <v>#N/A</v>
      </c>
      <c r="E117">
        <f>0.6*NORMDIST((B117*Model!$AA$1+Model!$Z$1-Model!$AB$1)/Model!$AD$1,0,1,FALSE)</f>
        <v>0.2051094320800313</v>
      </c>
      <c r="F117">
        <f>0.4*NORMDIST((B117*Model!$AA$1+Model!$Z$1-Model!$AC$1)/Model!$AE$1,0,1,FALSE)</f>
        <v>0.14206298360455086</v>
      </c>
    </row>
    <row r="118" spans="1:6" x14ac:dyDescent="0.25">
      <c r="A118">
        <f t="shared" si="5"/>
        <v>-0.13333333333333752</v>
      </c>
      <c r="B118">
        <f t="shared" si="3"/>
        <v>-0.13333333333333752</v>
      </c>
      <c r="C118">
        <f t="shared" si="4"/>
        <v>0.39541184088581749</v>
      </c>
      <c r="D118" t="e">
        <f>IF(Model!$AF$1&gt;=Chart!B118,NORMDIST(A118,0,1,FALSE),NA())</f>
        <v>#N/A</v>
      </c>
      <c r="E118">
        <f>0.6*NORMDIST((B118*Model!$AA$1+Model!$Z$1-Model!$AB$1)/Model!$AD$1,0,1,FALSE)</f>
        <v>0.1998166027526026</v>
      </c>
      <c r="F118">
        <f>0.4*NORMDIST((B118*Model!$AA$1+Model!$Z$1-Model!$AC$1)/Model!$AE$1,0,1,FALSE)</f>
        <v>0.14490805558078226</v>
      </c>
    </row>
    <row r="119" spans="1:6" x14ac:dyDescent="0.25">
      <c r="A119">
        <f t="shared" si="5"/>
        <v>-0.1000000000000042</v>
      </c>
      <c r="B119">
        <f t="shared" si="3"/>
        <v>-0.1000000000000042</v>
      </c>
      <c r="C119">
        <f t="shared" si="4"/>
        <v>0.39695254747701164</v>
      </c>
      <c r="D119" t="e">
        <f>IF(Model!$AF$1&gt;=Chart!B119,NORMDIST(A119,0,1,FALSE),NA())</f>
        <v>#N/A</v>
      </c>
      <c r="E119">
        <f>0.6*NORMDIST((B119*Model!$AA$1+Model!$Z$1-Model!$AB$1)/Model!$AD$1,0,1,FALSE)</f>
        <v>0.19426303889838162</v>
      </c>
      <c r="F119">
        <f>0.4*NORMDIST((B119*Model!$AA$1+Model!$Z$1-Model!$AC$1)/Model!$AE$1,0,1,FALSE)</f>
        <v>0.14753650499541246</v>
      </c>
    </row>
    <row r="120" spans="1:6" x14ac:dyDescent="0.25">
      <c r="A120">
        <f t="shared" si="5"/>
        <v>-6.6666666666670871E-2</v>
      </c>
      <c r="B120">
        <f t="shared" si="3"/>
        <v>-6.6666666666670871E-2</v>
      </c>
      <c r="C120">
        <f t="shared" si="4"/>
        <v>0.39805672631395211</v>
      </c>
      <c r="D120" t="e">
        <f>IF(Model!$AF$1&gt;=Chart!B120,NORMDIST(A120,0,1,FALSE),NA())</f>
        <v>#N/A</v>
      </c>
      <c r="E120">
        <f>0.6*NORMDIST((B120*Model!$AA$1+Model!$Z$1-Model!$AB$1)/Model!$AD$1,0,1,FALSE)</f>
        <v>0.18847834257792934</v>
      </c>
      <c r="F120">
        <f>0.4*NORMDIST((B120*Model!$AA$1+Model!$Z$1-Model!$AC$1)/Model!$AE$1,0,1,FALSE)</f>
        <v>0.14993458368092827</v>
      </c>
    </row>
    <row r="121" spans="1:6" x14ac:dyDescent="0.25">
      <c r="A121">
        <f t="shared" si="5"/>
        <v>-3.3333333333337538E-2</v>
      </c>
      <c r="B121">
        <f t="shared" si="3"/>
        <v>-3.3333333333337538E-2</v>
      </c>
      <c r="C121">
        <f t="shared" si="4"/>
        <v>0.398720707354977</v>
      </c>
      <c r="D121" t="e">
        <f>IF(Model!$AF$1&gt;=Chart!B121,NORMDIST(A121,0,1,FALSE),NA())</f>
        <v>#N/A</v>
      </c>
      <c r="E121">
        <f>0.6*NORMDIST((B121*Model!$AA$1+Model!$Z$1-Model!$AB$1)/Model!$AD$1,0,1,FALSE)</f>
        <v>0.18249265873310547</v>
      </c>
      <c r="F121">
        <f>0.4*NORMDIST((B121*Model!$AA$1+Model!$Z$1-Model!$AC$1)/Model!$AE$1,0,1,FALSE)</f>
        <v>0.15208959719711798</v>
      </c>
    </row>
    <row r="122" spans="1:6" x14ac:dyDescent="0.25">
      <c r="A122">
        <f t="shared" si="5"/>
        <v>-4.2049697057677804E-15</v>
      </c>
      <c r="B122">
        <f t="shared" si="3"/>
        <v>-4.2049697057677804E-15</v>
      </c>
      <c r="C122">
        <f t="shared" si="4"/>
        <v>0.3989422804014327</v>
      </c>
      <c r="D122" t="e">
        <f>IF(Model!$AF$1&gt;=Chart!B122,NORMDIST(A122,0,1,FALSE),NA())</f>
        <v>#N/A</v>
      </c>
      <c r="E122">
        <f>0.6*NORMDIST((B122*Model!$AA$1+Model!$Z$1-Model!$AB$1)/Model!$AD$1,0,1,FALSE)</f>
        <v>0.17633641672438033</v>
      </c>
      <c r="F122">
        <f>0.4*NORMDIST((B122*Model!$AA$1+Model!$Z$1-Model!$AC$1)/Model!$AE$1,0,1,FALSE)</f>
        <v>0.15399001665629514</v>
      </c>
    </row>
    <row r="123" spans="1:6" x14ac:dyDescent="0.25">
      <c r="A123">
        <f t="shared" si="5"/>
        <v>3.3333333333329128E-2</v>
      </c>
      <c r="B123">
        <f t="shared" si="3"/>
        <v>3.3333333333329128E-2</v>
      </c>
      <c r="C123">
        <f t="shared" si="4"/>
        <v>0.39872070735497706</v>
      </c>
      <c r="D123" t="e">
        <f>IF(Model!$AF$1&gt;=Chart!B123,NORMDIST(A123,0,1,FALSE),NA())</f>
        <v>#N/A</v>
      </c>
      <c r="E123">
        <f>0.6*NORMDIST((B123*Model!$AA$1+Model!$Z$1-Model!$AB$1)/Model!$AD$1,0,1,FALSE)</f>
        <v>0.17004007695862802</v>
      </c>
      <c r="F123">
        <f>0.4*NORMDIST((B123*Model!$AA$1+Model!$Z$1-Model!$AC$1)/Model!$AE$1,0,1,FALSE)</f>
        <v>0.15562558139830768</v>
      </c>
    </row>
    <row r="124" spans="1:6" x14ac:dyDescent="0.25">
      <c r="A124">
        <f t="shared" si="5"/>
        <v>6.6666666666662461E-2</v>
      </c>
      <c r="B124">
        <f t="shared" si="3"/>
        <v>6.6666666666662461E-2</v>
      </c>
      <c r="C124">
        <f t="shared" si="4"/>
        <v>0.39805672631395234</v>
      </c>
      <c r="D124" t="e">
        <f>IF(Model!$AF$1&gt;=Chart!B124,NORMDIST(A124,0,1,FALSE),NA())</f>
        <v>#N/A</v>
      </c>
      <c r="E124">
        <f>0.6*NORMDIST((B124*Model!$AA$1+Model!$Z$1-Model!$AB$1)/Model!$AD$1,0,1,FALSE)</f>
        <v>0.163633885495683</v>
      </c>
      <c r="F124">
        <f>0.4*NORMDIST((B124*Model!$AA$1+Model!$Z$1-Model!$AC$1)/Model!$AE$1,0,1,FALSE)</f>
        <v>0.15698739123668437</v>
      </c>
    </row>
    <row r="125" spans="1:6" x14ac:dyDescent="0.25">
      <c r="A125">
        <f t="shared" si="5"/>
        <v>9.9999999999995787E-2</v>
      </c>
      <c r="B125">
        <f t="shared" si="3"/>
        <v>9.9999999999995787E-2</v>
      </c>
      <c r="C125">
        <f t="shared" si="4"/>
        <v>0.39695254747701197</v>
      </c>
      <c r="D125" t="e">
        <f>IF(Model!$AF$1&gt;=Chart!B125,NORMDIST(A125,0,1,FALSE),NA())</f>
        <v>#N/A</v>
      </c>
      <c r="E125">
        <f>0.6*NORMDIST((B125*Model!$AA$1+Model!$Z$1-Model!$AB$1)/Model!$AD$1,0,1,FALSE)</f>
        <v>0.15714763931552359</v>
      </c>
      <c r="F125">
        <f>0.4*NORMDIST((B125*Model!$AA$1+Model!$Z$1-Model!$AC$1)/Model!$AE$1,0,1,FALSE)</f>
        <v>0.15806798711595896</v>
      </c>
    </row>
    <row r="126" spans="1:6" x14ac:dyDescent="0.25">
      <c r="A126">
        <f t="shared" si="5"/>
        <v>0.13333333333332911</v>
      </c>
      <c r="B126">
        <f t="shared" si="3"/>
        <v>0.13333333333332911</v>
      </c>
      <c r="C126">
        <f t="shared" si="4"/>
        <v>0.39541184088581793</v>
      </c>
      <c r="D126" t="e">
        <f>IF(Model!$AF$1&gt;=Chart!B126,NORMDIST(A126,0,1,FALSE),NA())</f>
        <v>#N/A</v>
      </c>
      <c r="E126">
        <f>0.6*NORMDIST((B126*Model!$AA$1+Model!$Z$1-Model!$AB$1)/Model!$AD$1,0,1,FALSE)</f>
        <v>0.15061046468550726</v>
      </c>
      <c r="F126">
        <f>0.4*NORMDIST((B126*Model!$AA$1+Model!$Z$1-Model!$AC$1)/Model!$AE$1,0,1,FALSE)</f>
        <v>0.15886141915763344</v>
      </c>
    </row>
    <row r="127" spans="1:6" x14ac:dyDescent="0.25">
      <c r="A127">
        <f t="shared" si="5"/>
        <v>0.16666666666666244</v>
      </c>
      <c r="B127">
        <f t="shared" si="3"/>
        <v>0.16666666666666244</v>
      </c>
      <c r="C127">
        <f t="shared" si="4"/>
        <v>0.39343971610194017</v>
      </c>
      <c r="D127" t="e">
        <f>IF(Model!$AF$1&gt;=Chart!B127,NORMDIST(A127,0,1,FALSE),NA())</f>
        <v>#N/A</v>
      </c>
      <c r="E127">
        <f>0.6*NORMDIST((B127*Model!$AA$1+Model!$Z$1-Model!$AB$1)/Model!$AD$1,0,1,FALSE)</f>
        <v>0.14405061079425011</v>
      </c>
      <c r="F127">
        <f>0.4*NORMDIST((B127*Model!$AA$1+Model!$Z$1-Model!$AC$1)/Model!$AE$1,0,1,FALSE)</f>
        <v>0.15936330122631803</v>
      </c>
    </row>
    <row r="128" spans="1:6" x14ac:dyDescent="0.25">
      <c r="A128">
        <f t="shared" si="5"/>
        <v>0.19999999999999576</v>
      </c>
      <c r="B128">
        <f t="shared" si="3"/>
        <v>0.19999999999999576</v>
      </c>
      <c r="C128">
        <f t="shared" si="4"/>
        <v>0.39104269397545621</v>
      </c>
      <c r="D128" t="e">
        <f>IF(Model!$AF$1&gt;=Chart!B128,NORMDIST(A128,0,1,FALSE),NA())</f>
        <v>#N/A</v>
      </c>
      <c r="E128">
        <f>0.6*NORMDIST((B128*Model!$AA$1+Model!$Z$1-Model!$AB$1)/Model!$AD$1,0,1,FALSE)</f>
        <v>0.13749526052152808</v>
      </c>
      <c r="F128">
        <f>0.4*NORMDIST((B128*Model!$AA$1+Model!$Z$1-Model!$AC$1)/Model!$AE$1,0,1,FALSE)</f>
        <v>0.15957085131590282</v>
      </c>
    </row>
    <row r="129" spans="1:6" x14ac:dyDescent="0.25">
      <c r="A129">
        <f t="shared" si="5"/>
        <v>0.23333333333332909</v>
      </c>
      <c r="B129">
        <f t="shared" si="3"/>
        <v>0.23333333333332909</v>
      </c>
      <c r="C129">
        <f t="shared" si="4"/>
        <v>0.38822867072354722</v>
      </c>
      <c r="D129" t="e">
        <f>IF(Model!$AF$1&gt;=Chart!B129,NORMDIST(A129,0,1,FALSE),NA())</f>
        <v>#N/A</v>
      </c>
      <c r="E129">
        <f>0.6*NORMDIST((B129*Model!$AA$1+Model!$Z$1-Model!$AB$1)/Model!$AD$1,0,1,FALSE)</f>
        <v>0.13097035989827188</v>
      </c>
      <c r="F129">
        <f>0.4*NORMDIST((B129*Model!$AA$1+Model!$Z$1-Model!$AC$1)/Model!$AE$1,0,1,FALSE)</f>
        <v>0.15948291723547678</v>
      </c>
    </row>
    <row r="130" spans="1:6" x14ac:dyDescent="0.25">
      <c r="A130">
        <f t="shared" si="5"/>
        <v>0.26666666666666244</v>
      </c>
      <c r="B130">
        <f t="shared" si="3"/>
        <v>0.26666666666666244</v>
      </c>
      <c r="C130">
        <f t="shared" si="4"/>
        <v>0.38500687459601435</v>
      </c>
      <c r="D130" t="e">
        <f>IF(Model!$AF$1&gt;=Chart!B130,NORMDIST(A130,0,1,FALSE),NA())</f>
        <v>#N/A</v>
      </c>
      <c r="E130">
        <f>0.6*NORMDIST((B130*Model!$AA$1+Model!$Z$1-Model!$AB$1)/Model!$AD$1,0,1,FALSE)</f>
        <v>0.12450046748371915</v>
      </c>
      <c r="F130">
        <f>0.4*NORMDIST((B130*Model!$AA$1+Model!$Z$1-Model!$AC$1)/Model!$AE$1,0,1,FALSE)</f>
        <v>0.15909998726318134</v>
      </c>
    </row>
    <row r="131" spans="1:6" x14ac:dyDescent="0.25">
      <c r="A131">
        <f t="shared" si="5"/>
        <v>0.29999999999999577</v>
      </c>
      <c r="B131">
        <f t="shared" ref="B131:B194" si="6">A131</f>
        <v>0.29999999999999577</v>
      </c>
      <c r="C131">
        <f t="shared" ref="C131:C194" si="7">NORMDIST(A131,0,1,FALSE)</f>
        <v>0.38138781546052458</v>
      </c>
      <c r="D131" t="e">
        <f>IF(Model!$AF$1&gt;=Chart!B131,NORMDIST(A131,0,1,FALSE),NA())</f>
        <v>#N/A</v>
      </c>
      <c r="E131">
        <f>0.6*NORMDIST((B131*Model!$AA$1+Model!$Z$1-Model!$AB$1)/Model!$AD$1,0,1,FALSE)</f>
        <v>0.11810862455444469</v>
      </c>
      <c r="F131">
        <f>0.4*NORMDIST((B131*Model!$AA$1+Model!$Z$1-Model!$AC$1)/Model!$AE$1,0,1,FALSE)</f>
        <v>0.15842418563016783</v>
      </c>
    </row>
    <row r="132" spans="1:6" x14ac:dyDescent="0.25">
      <c r="A132">
        <f t="shared" ref="A132:A195" si="8">A131+1/30</f>
        <v>0.3333333333333291</v>
      </c>
      <c r="B132">
        <f t="shared" si="6"/>
        <v>0.3333333333333291</v>
      </c>
      <c r="C132">
        <f t="shared" si="7"/>
        <v>0.37738322769299371</v>
      </c>
      <c r="D132" t="e">
        <f>IF(Model!$AF$1&gt;=Chart!B132,NORMDIST(A132,0,1,FALSE),NA())</f>
        <v>#N/A</v>
      </c>
      <c r="E132">
        <f>0.6*NORMDIST((B132*Model!$AA$1+Model!$Z$1-Model!$AB$1)/Model!$AD$1,0,1,FALSE)</f>
        <v>0.11181624666850111</v>
      </c>
      <c r="F132">
        <f>0.4*NORMDIST((B132*Model!$AA$1+Model!$Z$1-Model!$AC$1)/Model!$AE$1,0,1,FALSE)</f>
        <v>0.15745925289309742</v>
      </c>
    </row>
    <row r="133" spans="1:6" x14ac:dyDescent="0.25">
      <c r="A133">
        <f t="shared" si="8"/>
        <v>0.36666666666666242</v>
      </c>
      <c r="B133">
        <f t="shared" si="6"/>
        <v>0.36666666666666242</v>
      </c>
      <c r="C133">
        <f t="shared" si="7"/>
        <v>0.37300600680732915</v>
      </c>
      <c r="D133" t="e">
        <f>IF(Model!$AF$1&gt;=Chart!B133,NORMDIST(A133,0,1,FALSE),NA())</f>
        <v>#N/A</v>
      </c>
      <c r="E133">
        <f>0.6*NORMDIST((B133*Model!$AA$1+Model!$Z$1-Model!$AB$1)/Model!$AD$1,0,1,FALSE)</f>
        <v>0.10564303684316477</v>
      </c>
      <c r="F133">
        <f>0.4*NORMDIST((B133*Model!$AA$1+Model!$Z$1-Model!$AC$1)/Model!$AE$1,0,1,FALSE)</f>
        <v>0.15621051144892428</v>
      </c>
    </row>
    <row r="134" spans="1:6" x14ac:dyDescent="0.25">
      <c r="A134">
        <f t="shared" si="8"/>
        <v>0.39999999999999575</v>
      </c>
      <c r="B134">
        <f t="shared" si="6"/>
        <v>0.39999999999999575</v>
      </c>
      <c r="C134">
        <f t="shared" si="7"/>
        <v>0.36827014030332395</v>
      </c>
      <c r="D134" t="e">
        <f>IF(Model!$AF$1&gt;=Chart!B134,NORMDIST(A134,0,1,FALSE),NA())</f>
        <v>#N/A</v>
      </c>
      <c r="E134">
        <f>0.6*NORMDIST((B134*Model!$AA$1+Model!$Z$1-Model!$AB$1)/Model!$AD$1,0,1,FALSE)</f>
        <v>9.9606920272272664E-2</v>
      </c>
      <c r="F134">
        <f>0.4*NORMDIST((B134*Model!$AA$1+Model!$Z$1-Model!$AC$1)/Model!$AE$1,0,1,FALSE)</f>
        <v>0.15468481663678602</v>
      </c>
    </row>
    <row r="135" spans="1:6" x14ac:dyDescent="0.25">
      <c r="A135">
        <f t="shared" si="8"/>
        <v>0.43333333333332907</v>
      </c>
      <c r="B135">
        <f t="shared" si="6"/>
        <v>0.43333333333332907</v>
      </c>
      <c r="C135">
        <f t="shared" si="7"/>
        <v>0.36319063325141865</v>
      </c>
      <c r="D135" t="e">
        <f>IF(Model!$AF$1&gt;=Chart!B135,NORMDIST(A135,0,1,FALSE),NA())</f>
        <v>#N/A</v>
      </c>
      <c r="E135">
        <f>0.6*NORMDIST((B135*Model!$AA$1+Model!$Z$1-Model!$AB$1)/Model!$AD$1,0,1,FALSE)</f>
        <v>9.372400021382718E-2</v>
      </c>
      <c r="F135">
        <f>0.4*NORMDIST((B135*Model!$AA$1+Model!$Z$1-Model!$AC$1)/Model!$AE$1,0,1,FALSE)</f>
        <v>0.15289049405553834</v>
      </c>
    </row>
    <row r="136" spans="1:6" x14ac:dyDescent="0.25">
      <c r="A136">
        <f t="shared" si="8"/>
        <v>0.4666666666666624</v>
      </c>
      <c r="B136">
        <f t="shared" si="6"/>
        <v>0.4666666666666624</v>
      </c>
      <c r="C136">
        <f t="shared" si="7"/>
        <v>0.35778342916796968</v>
      </c>
      <c r="D136" t="e">
        <f>IF(Model!$AF$1&gt;=Chart!B136,NORMDIST(A136,0,1,FALSE),NA())</f>
        <v>#N/A</v>
      </c>
      <c r="E136">
        <f>0.6*NORMDIST((B136*Model!$AA$1+Model!$Z$1-Model!$AB$1)/Model!$AD$1,0,1,FALSE)</f>
        <v>8.8008534404805203E-2</v>
      </c>
      <c r="F136">
        <f>0.4*NORMDIST((B136*Model!$AA$1+Model!$Z$1-Model!$AC$1)/Model!$AE$1,0,1,FALSE)</f>
        <v>0.15083726389880237</v>
      </c>
    </row>
    <row r="137" spans="1:6" x14ac:dyDescent="0.25">
      <c r="A137">
        <f t="shared" si="8"/>
        <v>0.49999999999999573</v>
      </c>
      <c r="B137">
        <f t="shared" si="6"/>
        <v>0.49999999999999573</v>
      </c>
      <c r="C137">
        <f t="shared" si="7"/>
        <v>0.35206532676430025</v>
      </c>
      <c r="D137" t="e">
        <f>IF(Model!$AF$1&gt;=Chart!B137,NORMDIST(A137,0,1,FALSE),NA())</f>
        <v>#N/A</v>
      </c>
      <c r="E137">
        <f>0.6*NORMDIST((B137*Model!$AA$1+Model!$Z$1-Model!$AB$1)/Model!$AD$1,0,1,FALSE)</f>
        <v>8.2472931111649384E-2</v>
      </c>
      <c r="F137">
        <f>0.4*NORMDIST((B137*Model!$AA$1+Model!$Z$1-Model!$AC$1)/Model!$AE$1,0,1,FALSE)</f>
        <v>0.14853615326954403</v>
      </c>
    </row>
    <row r="138" spans="1:6" x14ac:dyDescent="0.25">
      <c r="A138">
        <f t="shared" si="8"/>
        <v>0.53333333333332911</v>
      </c>
      <c r="B138">
        <f t="shared" si="6"/>
        <v>0.53333333333332911</v>
      </c>
      <c r="C138">
        <f t="shared" si="7"/>
        <v>0.3460538931769237</v>
      </c>
      <c r="D138" t="e">
        <f>IF(Model!$AF$1&gt;=Chart!B138,NORMDIST(A138,0,1,FALSE),NA())</f>
        <v>#N/A</v>
      </c>
      <c r="E138">
        <f>0.6*NORMDIST((B138*Model!$AA$1+Model!$Z$1-Model!$AB$1)/Model!$AD$1,0,1,FALSE)</f>
        <v>7.7127763704749983E-2</v>
      </c>
      <c r="F138">
        <f>0.4*NORMDIST((B138*Model!$AA$1+Model!$Z$1-Model!$AC$1)/Model!$AE$1,0,1,FALSE)</f>
        <v>0.14599939758064207</v>
      </c>
    </row>
    <row r="139" spans="1:6" x14ac:dyDescent="0.25">
      <c r="A139">
        <f t="shared" si="8"/>
        <v>0.56666666666666243</v>
      </c>
      <c r="B139">
        <f t="shared" si="6"/>
        <v>0.56666666666666243</v>
      </c>
      <c r="C139">
        <f t="shared" si="7"/>
        <v>0.3397673743047589</v>
      </c>
      <c r="D139" t="e">
        <f>IF(Model!$AF$1&gt;=Chart!B139,NORMDIST(A139,0,1,FALSE),NA())</f>
        <v>#N/A</v>
      </c>
      <c r="E139">
        <f>0.6*NORMDIST((B139*Model!$AA$1+Model!$Z$1-Model!$AB$1)/Model!$AD$1,0,1,FALSE)</f>
        <v>7.1981802455621899E-2</v>
      </c>
      <c r="F139">
        <f>0.4*NORMDIST((B139*Model!$AA$1+Model!$Z$1-Model!$AC$1)/Model!$AE$1,0,1,FALSE)</f>
        <v>0.14324033227440239</v>
      </c>
    </row>
    <row r="140" spans="1:6" x14ac:dyDescent="0.25">
      <c r="A140">
        <f t="shared" si="8"/>
        <v>0.59999999999999576</v>
      </c>
      <c r="B140">
        <f t="shared" si="6"/>
        <v>0.59999999999999576</v>
      </c>
      <c r="C140">
        <f t="shared" si="7"/>
        <v>0.3332246028918005</v>
      </c>
      <c r="D140" t="e">
        <f>IF(Model!$AF$1&gt;=Chart!B140,NORMDIST(A140,0,1,FALSE),NA())</f>
        <v>#N/A</v>
      </c>
      <c r="E140">
        <f>0.6*NORMDIST((B140*Model!$AA$1+Model!$Z$1-Model!$AB$1)/Model!$AD$1,0,1,FALSE)</f>
        <v>6.7042062097979124E-2</v>
      </c>
      <c r="F140">
        <f>0.4*NORMDIST((B140*Model!$AA$1+Model!$Z$1-Model!$AC$1)/Model!$AE$1,0,1,FALSE)</f>
        <v>0.14027327620067748</v>
      </c>
    </row>
    <row r="141" spans="1:6" x14ac:dyDescent="0.25">
      <c r="A141">
        <f t="shared" si="8"/>
        <v>0.63333333333332908</v>
      </c>
      <c r="B141">
        <f t="shared" si="6"/>
        <v>0.63333333333332908</v>
      </c>
      <c r="C141">
        <f t="shared" si="7"/>
        <v>0.32644490500052686</v>
      </c>
      <c r="D141" t="e">
        <f>IF(Model!$AF$1&gt;=Chart!B141,NORMDIST(A141,0,1,FALSE),NA())</f>
        <v>#N/A</v>
      </c>
      <c r="E141">
        <f>0.6*NORMDIST((B141*Model!$AA$1+Model!$Z$1-Model!$AB$1)/Model!$AD$1,0,1,FALSE)</f>
        <v>6.2313863569322593E-2</v>
      </c>
      <c r="F141">
        <f>0.4*NORMDIST((B141*Model!$AA$1+Model!$Z$1-Model!$AC$1)/Model!$AE$1,0,1,FALSE)</f>
        <v>0.13711340807867037</v>
      </c>
    </row>
    <row r="142" spans="1:6" x14ac:dyDescent="0.25">
      <c r="A142">
        <f t="shared" si="8"/>
        <v>0.66666666666666241</v>
      </c>
      <c r="B142">
        <f t="shared" si="6"/>
        <v>0.66666666666666241</v>
      </c>
      <c r="C142">
        <f t="shared" si="7"/>
        <v>0.31944800552235314</v>
      </c>
      <c r="D142" t="e">
        <f>IF(Model!$AF$1&gt;=Chart!B142,NORMDIST(A142,0,1,FALSE),NA())</f>
        <v>#N/A</v>
      </c>
      <c r="E142">
        <f>0.6*NORMDIST((B142*Model!$AA$1+Model!$Z$1-Model!$AB$1)/Model!$AD$1,0,1,FALSE)</f>
        <v>5.7800908258095848E-2</v>
      </c>
      <c r="F142">
        <f>0.4*NORMDIST((B142*Model!$AA$1+Model!$Z$1-Model!$AC$1)/Model!$AE$1,0,1,FALSE)</f>
        <v>0.13377663753058106</v>
      </c>
    </row>
    <row r="143" spans="1:6" x14ac:dyDescent="0.25">
      <c r="A143">
        <f t="shared" si="8"/>
        <v>0.69999999999999574</v>
      </c>
      <c r="B143">
        <f t="shared" si="6"/>
        <v>0.69999999999999574</v>
      </c>
      <c r="C143">
        <f t="shared" si="7"/>
        <v>0.31225393336676222</v>
      </c>
      <c r="D143" t="e">
        <f>IF(Model!$AF$1&gt;=Chart!B143,NORMDIST(A143,0,1,FALSE),NA())</f>
        <v>#N/A</v>
      </c>
      <c r="E143">
        <f>0.6*NORMDIST((B143*Model!$AA$1+Model!$Z$1-Model!$AB$1)/Model!$AD$1,0,1,FALSE)</f>
        <v>5.3505363022380792E-2</v>
      </c>
      <c r="F143">
        <f>0.4*NORMDIST((B143*Model!$AA$1+Model!$Z$1-Model!$AC$1)/Model!$AE$1,0,1,FALSE)</f>
        <v>0.13027947221534791</v>
      </c>
    </row>
    <row r="144" spans="1:6" x14ac:dyDescent="0.25">
      <c r="A144">
        <f t="shared" si="8"/>
        <v>0.73333333333332906</v>
      </c>
      <c r="B144">
        <f t="shared" si="6"/>
        <v>0.73333333333332906</v>
      </c>
      <c r="C144">
        <f t="shared" si="7"/>
        <v>0.30488292696051811</v>
      </c>
      <c r="D144" t="e">
        <f>IF(Model!$AF$1&gt;=Chart!B144,NORMDIST(A144,0,1,FALSE),NA())</f>
        <v>#N/A</v>
      </c>
      <c r="E144">
        <f>0.6*NORMDIST((B144*Model!$AA$1+Model!$Z$1-Model!$AB$1)/Model!$AD$1,0,1,FALSE)</f>
        <v>4.9427954218353755E-2</v>
      </c>
      <c r="F144">
        <f>0.4*NORMDIST((B144*Model!$AA$1+Model!$Z$1-Model!$AC$1)/Model!$AE$1,0,1,FALSE)</f>
        <v>0.12663888260764603</v>
      </c>
    </row>
    <row r="145" spans="1:6" x14ac:dyDescent="0.25">
      <c r="A145">
        <f t="shared" si="8"/>
        <v>0.76666666666666239</v>
      </c>
      <c r="B145">
        <f t="shared" si="6"/>
        <v>0.76666666666666239</v>
      </c>
      <c r="C145">
        <f t="shared" si="7"/>
        <v>0.29735534067280356</v>
      </c>
      <c r="D145" t="e">
        <f>IF(Model!$AF$1&gt;=Chart!B145,NORMDIST(A145,0,1,FALSE),NA())</f>
        <v>#N/A</v>
      </c>
      <c r="E145">
        <f>0.6*NORMDIST((B145*Model!$AA$1+Model!$Z$1-Model!$AB$1)/Model!$AD$1,0,1,FALSE)</f>
        <v>4.5568068978616809E-2</v>
      </c>
      <c r="F145">
        <f>0.4*NORMDIST((B145*Model!$AA$1+Model!$Z$1-Model!$AC$1)/Model!$AE$1,0,1,FALSE)</f>
        <v>0.12287216596124716</v>
      </c>
    </row>
    <row r="146" spans="1:6" x14ac:dyDescent="0.25">
      <c r="A146">
        <f t="shared" si="8"/>
        <v>0.79999999999999571</v>
      </c>
      <c r="B146">
        <f t="shared" si="6"/>
        <v>0.79999999999999571</v>
      </c>
      <c r="C146">
        <f t="shared" si="7"/>
        <v>0.28969155276148373</v>
      </c>
      <c r="D146" t="e">
        <f>IF(Model!$AF$1&gt;=Chart!B146,NORMDIST(A146,0,1,FALSE),NA())</f>
        <v>#N/A</v>
      </c>
      <c r="E146">
        <f>0.6*NORMDIST((B146*Model!$AA$1+Model!$Z$1-Model!$AB$1)/Model!$AD$1,0,1,FALSE)</f>
        <v>4.1923862009905923E-2</v>
      </c>
      <c r="F146">
        <f>0.4*NORMDIST((B146*Model!$AA$1+Model!$Z$1-Model!$AC$1)/Model!$AE$1,0,1,FALSE)</f>
        <v>0.11899681096746212</v>
      </c>
    </row>
    <row r="147" spans="1:6" x14ac:dyDescent="0.25">
      <c r="A147">
        <f t="shared" si="8"/>
        <v>0.83333333333332904</v>
      </c>
      <c r="B147">
        <f t="shared" si="6"/>
        <v>0.83333333333332904</v>
      </c>
      <c r="C147">
        <f t="shared" si="7"/>
        <v>0.28191187541030355</v>
      </c>
      <c r="D147" t="e">
        <f>IF(Model!$AF$1&gt;=Chart!B147,NORMDIST(A147,0,1,FALSE),NA())</f>
        <v>#N/A</v>
      </c>
      <c r="E147">
        <f>0.6*NORMDIST((B147*Model!$AA$1+Model!$Z$1-Model!$AB$1)/Model!$AD$1,0,1,FALSE)</f>
        <v>3.8492366234030531E-2</v>
      </c>
      <c r="F147">
        <f>0.4*NORMDIST((B147*Model!$AA$1+Model!$Z$1-Model!$AC$1)/Model!$AE$1,0,1,FALSE)</f>
        <v>0.11503036456970267</v>
      </c>
    </row>
    <row r="148" spans="1:6" x14ac:dyDescent="0.25">
      <c r="A148">
        <f t="shared" si="8"/>
        <v>0.86666666666666237</v>
      </c>
      <c r="B148">
        <f t="shared" si="6"/>
        <v>0.86666666666666237</v>
      </c>
      <c r="C148">
        <f t="shared" si="7"/>
        <v>0.27403646739702947</v>
      </c>
      <c r="D148" t="e">
        <f>IF(Model!$AF$1&gt;=Chart!B148,NORMDIST(A148,0,1,FALSE),NA())</f>
        <v>#N/A</v>
      </c>
      <c r="E148">
        <f>0.6*NORMDIST((B148*Model!$AA$1+Model!$Z$1-Model!$AB$1)/Model!$AD$1,0,1,FALSE)</f>
        <v>3.5269605672376914E-2</v>
      </c>
      <c r="F148">
        <f>0.4*NORMDIST((B148*Model!$AA$1+Model!$Z$1-Model!$AC$1)/Model!$AE$1,0,1,FALSE)</f>
        <v>0.11099030232560757</v>
      </c>
    </row>
    <row r="149" spans="1:6" x14ac:dyDescent="0.25">
      <c r="A149">
        <f t="shared" si="8"/>
        <v>0.89999999999999569</v>
      </c>
      <c r="B149">
        <f t="shared" si="6"/>
        <v>0.89999999999999569</v>
      </c>
      <c r="C149">
        <f t="shared" si="7"/>
        <v>0.26608524989875587</v>
      </c>
      <c r="D149" t="e">
        <f>IF(Model!$AF$1&gt;=Chart!B149,NORMDIST(A149,0,1,FALSE),NA())</f>
        <v>#N/A</v>
      </c>
      <c r="E149">
        <f>0.6*NORMDIST((B149*Model!$AA$1+Model!$Z$1-Model!$AB$1)/Model!$AD$1,0,1,FALSE)</f>
        <v>3.225070906986522E-2</v>
      </c>
      <c r="F149">
        <f>0.4*NORMDIST((B149*Model!$AA$1+Model!$Z$1-Model!$AC$1)/Model!$AE$1,0,1,FALSE)</f>
        <v>0.106893903620389</v>
      </c>
    </row>
    <row r="150" spans="1:6" x14ac:dyDescent="0.25">
      <c r="A150">
        <f t="shared" si="8"/>
        <v>0.93333333333332902</v>
      </c>
      <c r="B150">
        <f t="shared" si="6"/>
        <v>0.93333333333332902</v>
      </c>
      <c r="C150">
        <f t="shared" si="7"/>
        <v>0.25807782590323874</v>
      </c>
      <c r="D150" t="e">
        <f>IF(Model!$AF$1&gt;=Chart!B150,NORMDIST(A150,0,1,FALSE),NA())</f>
        <v>#N/A</v>
      </c>
      <c r="E150">
        <f>0.6*NORMDIST((B150*Model!$AA$1+Model!$Z$1-Model!$AB$1)/Model!$AD$1,0,1,FALSE)</f>
        <v>2.9430022865693888E-2</v>
      </c>
      <c r="F150">
        <f>0.4*NORMDIST((B150*Model!$AA$1+Model!$Z$1-Model!$AC$1)/Model!$AE$1,0,1,FALSE)</f>
        <v>0.10275813293106664</v>
      </c>
    </row>
    <row r="151" spans="1:6" x14ac:dyDescent="0.25">
      <c r="A151">
        <f t="shared" si="8"/>
        <v>0.96666666666666234</v>
      </c>
      <c r="B151">
        <f t="shared" si="6"/>
        <v>0.96666666666666234</v>
      </c>
      <c r="C151">
        <f t="shared" si="7"/>
        <v>0.25003340365465954</v>
      </c>
      <c r="D151" t="e">
        <f>IF(Model!$AF$1&gt;=Chart!B151,NORMDIST(A151,0,1,FALSE),NA())</f>
        <v>#N/A</v>
      </c>
      <c r="E151">
        <f>0.6*NORMDIST((B151*Model!$AA$1+Model!$Z$1-Model!$AB$1)/Model!$AD$1,0,1,FALSE)</f>
        <v>2.6801222242299059E-2</v>
      </c>
      <c r="F151">
        <f>0.4*NORMDIST((B151*Model!$AA$1+Model!$Z$1-Model!$AC$1)/Model!$AE$1,0,1,FALSE)</f>
        <v>9.8599528223290989E-2</v>
      </c>
    </row>
    <row r="152" spans="1:6" x14ac:dyDescent="0.25">
      <c r="A152">
        <f t="shared" si="8"/>
        <v>0.99999999999999567</v>
      </c>
      <c r="B152">
        <f t="shared" si="6"/>
        <v>0.99999999999999567</v>
      </c>
      <c r="C152">
        <f t="shared" si="7"/>
        <v>0.24197072451914442</v>
      </c>
      <c r="D152" t="e">
        <f>IF(Model!$AF$1&gt;=Chart!B152,NORMDIST(A152,0,1,FALSE),NA())</f>
        <v>#N/A</v>
      </c>
      <c r="E152">
        <f>0.6*NORMDIST((B152*Model!$AA$1+Model!$Z$1-Model!$AB$1)/Model!$AD$1,0,1,FALSE)</f>
        <v>2.4357419117469806E-2</v>
      </c>
      <c r="F152">
        <f>0.4*NORMDIST((B152*Model!$AA$1+Model!$Z$1-Model!$AC$1)/Model!$AE$1,0,1,FALSE)</f>
        <v>9.4434097432921138E-2</v>
      </c>
    </row>
    <row r="153" spans="1:6" x14ac:dyDescent="0.25">
      <c r="A153">
        <f t="shared" si="8"/>
        <v>1.033333333333329</v>
      </c>
      <c r="B153">
        <f t="shared" si="6"/>
        <v>1.033333333333329</v>
      </c>
      <c r="C153">
        <f t="shared" si="7"/>
        <v>0.23390799561016404</v>
      </c>
      <c r="D153" t="e">
        <f>IF(Model!$AF$1&gt;=Chart!B153,NORMDIST(A153,0,1,FALSE),NA())</f>
        <v>#N/A</v>
      </c>
      <c r="E153">
        <f>0.6*NORMDIST((B153*Model!$AA$1+Model!$Z$1-Model!$AB$1)/Model!$AD$1,0,1,FALSE)</f>
        <v>2.2091266084359164E-2</v>
      </c>
      <c r="F153">
        <f>0.4*NORMDIST((B153*Model!$AA$1+Model!$Z$1-Model!$AC$1)/Model!$AE$1,0,1,FALSE)</f>
        <v>9.0277223845946553E-2</v>
      </c>
    </row>
    <row r="154" spans="1:6" x14ac:dyDescent="0.25">
      <c r="A154">
        <f t="shared" si="8"/>
        <v>1.0666666666666624</v>
      </c>
      <c r="B154">
        <f t="shared" si="6"/>
        <v>1.0666666666666624</v>
      </c>
      <c r="C154">
        <f t="shared" si="7"/>
        <v>0.22586282746712549</v>
      </c>
      <c r="D154" t="e">
        <f>IF(Model!$AF$1&gt;=Chart!B154,NORMDIST(A154,0,1,FALSE),NA())</f>
        <v>#N/A</v>
      </c>
      <c r="E154">
        <f>0.6*NORMDIST((B154*Model!$AA$1+Model!$Z$1-Model!$AB$1)/Model!$AD$1,0,1,FALSE)</f>
        <v>1.9995055447219547E-2</v>
      </c>
      <c r="F154">
        <f>0.4*NORMDIST((B154*Model!$AA$1+Model!$Z$1-Model!$AC$1)/Model!$AE$1,0,1,FALSE)</f>
        <v>8.614358104532957E-2</v>
      </c>
    </row>
    <row r="155" spans="1:6" x14ac:dyDescent="0.25">
      <c r="A155">
        <f t="shared" si="8"/>
        <v>1.0999999999999959</v>
      </c>
      <c r="B155">
        <f t="shared" si="6"/>
        <v>1.0999999999999959</v>
      </c>
      <c r="C155">
        <f t="shared" si="7"/>
        <v>0.21785217703255155</v>
      </c>
      <c r="D155" t="e">
        <f>IF(Model!$AF$1&gt;=Chart!B155,NORMDIST(A155,0,1,FALSE),NA())</f>
        <v>#N/A</v>
      </c>
      <c r="E155">
        <f>0.6*NORMDIST((B155*Model!$AA$1+Model!$Z$1-Model!$AB$1)/Model!$AD$1,0,1,FALSE)</f>
        <v>1.806081264427371E-2</v>
      </c>
      <c r="F155">
        <f>0.4*NORMDIST((B155*Model!$AA$1+Model!$Z$1-Model!$AC$1)/Model!$AE$1,0,1,FALSE)</f>
        <v>8.2047057944507118E-2</v>
      </c>
    </row>
    <row r="156" spans="1:6" x14ac:dyDescent="0.25">
      <c r="A156">
        <f t="shared" si="8"/>
        <v>1.1333333333333293</v>
      </c>
      <c r="B156">
        <f t="shared" si="6"/>
        <v>1.1333333333333293</v>
      </c>
      <c r="C156">
        <f t="shared" si="7"/>
        <v>0.20989229612472518</v>
      </c>
      <c r="D156" t="e">
        <f>IF(Model!$AF$1&gt;=Chart!B156,NORMDIST(A156,0,1,FALSE),NA())</f>
        <v>#N/A</v>
      </c>
      <c r="E156">
        <f>0.6*NORMDIST((B156*Model!$AA$1+Model!$Z$1-Model!$AB$1)/Model!$AD$1,0,1,FALSE)</f>
        <v>1.6280383490656102E-2</v>
      </c>
      <c r="F156">
        <f>0.4*NORMDIST((B156*Model!$AA$1+Model!$Z$1-Model!$AC$1)/Model!$AE$1,0,1,FALSE)</f>
        <v>7.8000694277217231E-2</v>
      </c>
    </row>
    <row r="157" spans="1:6" x14ac:dyDescent="0.25">
      <c r="A157">
        <f t="shared" si="8"/>
        <v>1.1666666666666627</v>
      </c>
      <c r="B157">
        <f t="shared" si="6"/>
        <v>1.1666666666666627</v>
      </c>
      <c r="C157">
        <f t="shared" si="7"/>
        <v>0.20199868555405981</v>
      </c>
      <c r="D157" t="e">
        <f>IF(Model!$AF$1&gt;=Chart!B157,NORMDIST(A157,0,1,FALSE),NA())</f>
        <v>#N/A</v>
      </c>
      <c r="E157">
        <f>0.6*NORMDIST((B157*Model!$AA$1+Model!$Z$1-Model!$AB$1)/Model!$AD$1,0,1,FALSE)</f>
        <v>1.4645514811538233E-2</v>
      </c>
      <c r="F157">
        <f>0.4*NORMDIST((B157*Model!$AA$1+Model!$Z$1-Model!$AC$1)/Model!$AE$1,0,1,FALSE)</f>
        <v>7.4016626764495538E-2</v>
      </c>
    </row>
    <row r="158" spans="1:6" x14ac:dyDescent="0.25">
      <c r="A158">
        <f t="shared" si="8"/>
        <v>1.1999999999999962</v>
      </c>
      <c r="B158">
        <f t="shared" si="6"/>
        <v>1.1999999999999962</v>
      </c>
      <c r="C158">
        <f t="shared" si="7"/>
        <v>0.19418605498321384</v>
      </c>
      <c r="D158" t="e">
        <f>IF(Model!$AF$1&gt;=Chart!B158,NORMDIST(A158,0,1,FALSE),NA())</f>
        <v>#N/A</v>
      </c>
      <c r="E158">
        <f>0.6*NORMDIST((B158*Model!$AA$1+Model!$Z$1-Model!$AB$1)/Model!$AD$1,0,1,FALSE)</f>
        <v>1.3147928166398393E-2</v>
      </c>
      <c r="F158">
        <f>0.4*NORMDIST((B158*Model!$AA$1+Model!$Z$1-Model!$AC$1)/Model!$AE$1,0,1,FALSE)</f>
        <v>7.0106046034480937E-2</v>
      </c>
    </row>
    <row r="159" spans="1:6" x14ac:dyDescent="0.25">
      <c r="A159">
        <f t="shared" si="8"/>
        <v>1.2333333333333296</v>
      </c>
      <c r="B159">
        <f t="shared" si="6"/>
        <v>1.2333333333333296</v>
      </c>
      <c r="C159">
        <f t="shared" si="7"/>
        <v>0.18646828858356659</v>
      </c>
      <c r="D159" t="e">
        <f>IF(Model!$AF$1&gt;=Chart!B159,NORMDIST(A159,0,1,FALSE),NA())</f>
        <v>#N/A</v>
      </c>
      <c r="E159">
        <f>0.6*NORMDIST((B159*Model!$AA$1+Model!$Z$1-Model!$AB$1)/Model!$AD$1,0,1,FALSE)</f>
        <v>1.1779386488237001E-2</v>
      </c>
      <c r="F159">
        <f>0.4*NORMDIST((B159*Model!$AA$1+Model!$Z$1-Model!$AC$1)/Model!$AE$1,0,1,FALSE)</f>
        <v>6.6279164231271712E-2</v>
      </c>
    </row>
    <row r="160" spans="1:6" x14ac:dyDescent="0.25">
      <c r="A160">
        <f t="shared" si="8"/>
        <v>1.2666666666666631</v>
      </c>
      <c r="B160">
        <f t="shared" si="6"/>
        <v>1.2666666666666631</v>
      </c>
      <c r="C160">
        <f t="shared" si="7"/>
        <v>0.17885841649454137</v>
      </c>
      <c r="D160" t="e">
        <f>IF(Model!$AF$1&gt;=Chart!B160,NORMDIST(A160,0,1,FALSE),NA())</f>
        <v>#N/A</v>
      </c>
      <c r="E160">
        <f>0.6*NORMDIST((B160*Model!$AA$1+Model!$Z$1-Model!$AB$1)/Model!$AD$1,0,1,FALSE)</f>
        <v>1.053175357501351E-2</v>
      </c>
      <c r="F160">
        <f>0.4*NORMDIST((B160*Model!$AA$1+Model!$Z$1-Model!$AC$1)/Model!$AE$1,0,1,FALSE)</f>
        <v>6.2545193117459971E-2</v>
      </c>
    </row>
    <row r="161" spans="1:6" x14ac:dyDescent="0.25">
      <c r="A161">
        <f t="shared" si="8"/>
        <v>1.2999999999999965</v>
      </c>
      <c r="B161">
        <f t="shared" si="6"/>
        <v>1.2999999999999965</v>
      </c>
      <c r="C161">
        <f t="shared" si="7"/>
        <v>0.17136859204780813</v>
      </c>
      <c r="D161" t="e">
        <f>IF(Model!$AF$1&gt;=Chart!B161,NORMDIST(A161,0,1,FALSE),NA())</f>
        <v>#N/A</v>
      </c>
      <c r="E161">
        <f>0.6*NORMDIST((B161*Model!$AA$1+Model!$Z$1-Model!$AB$1)/Model!$AD$1,0,1,FALSE)</f>
        <v>9.3970464736452038E-3</v>
      </c>
      <c r="F161">
        <f>0.4*NORMDIST((B161*Model!$AA$1+Model!$Z$1-Model!$AC$1)/Model!$AE$1,0,1,FALSE)</f>
        <v>5.8912332352887731E-2</v>
      </c>
    </row>
    <row r="162" spans="1:6" x14ac:dyDescent="0.25">
      <c r="A162">
        <f t="shared" si="8"/>
        <v>1.3333333333333299</v>
      </c>
      <c r="B162">
        <f t="shared" si="6"/>
        <v>1.3333333333333299</v>
      </c>
      <c r="C162">
        <f t="shared" si="7"/>
        <v>0.16401007467599438</v>
      </c>
      <c r="D162" t="e">
        <f>IF(Model!$AF$1&gt;=Chart!B162,NORMDIST(A162,0,1,FALSE),NA())</f>
        <v>#N/A</v>
      </c>
      <c r="E162">
        <f>0.6*NORMDIST((B162*Model!$AA$1+Model!$Z$1-Model!$AB$1)/Model!$AD$1,0,1,FALSE)</f>
        <v>8.3674808888233015E-3</v>
      </c>
      <c r="F162">
        <f>0.4*NORMDIST((B162*Model!$AA$1+Model!$Z$1-Model!$AC$1)/Model!$AE$1,0,1,FALSE)</f>
        <v>5.5387767521092861E-2</v>
      </c>
    </row>
    <row r="163" spans="1:6" x14ac:dyDescent="0.25">
      <c r="A163">
        <f t="shared" si="8"/>
        <v>1.3666666666666634</v>
      </c>
      <c r="B163">
        <f t="shared" si="6"/>
        <v>1.3666666666666634</v>
      </c>
      <c r="C163">
        <f t="shared" si="7"/>
        <v>0.15679321838550928</v>
      </c>
      <c r="D163" t="e">
        <f>IF(Model!$AF$1&gt;=Chart!B163,NORMDIST(A163,0,1,FALSE),NA())</f>
        <v>#N/A</v>
      </c>
      <c r="E163">
        <f>0.6*NORMDIST((B163*Model!$AA$1+Model!$Z$1-Model!$AB$1)/Model!$AD$1,0,1,FALSE)</f>
        <v>7.4355098292218647E-3</v>
      </c>
      <c r="F163">
        <f>0.4*NORMDIST((B163*Model!$AA$1+Model!$Z$1-Model!$AC$1)/Model!$AE$1,0,1,FALSE)</f>
        <v>5.1977677376055957E-2</v>
      </c>
    </row>
    <row r="164" spans="1:6" x14ac:dyDescent="0.25">
      <c r="A164">
        <f t="shared" si="8"/>
        <v>1.3999999999999968</v>
      </c>
      <c r="B164">
        <f t="shared" si="6"/>
        <v>1.3999999999999968</v>
      </c>
      <c r="C164">
        <f t="shared" si="7"/>
        <v>0.14972746563574554</v>
      </c>
      <c r="D164" t="e">
        <f>IF(Model!$AF$1&gt;=Chart!B164,NORMDIST(A164,0,1,FALSE),NA())</f>
        <v>#N/A</v>
      </c>
      <c r="E164">
        <f>0.6*NORMDIST((B164*Model!$AA$1+Model!$Z$1-Model!$AB$1)/Model!$AD$1,0,1,FALSE)</f>
        <v>6.5938557722193683E-3</v>
      </c>
      <c r="F164">
        <f>0.4*NORMDIST((B164*Model!$AA$1+Model!$Z$1-Model!$AC$1)/Model!$AE$1,0,1,FALSE)</f>
        <v>4.8687249696138656E-2</v>
      </c>
    </row>
    <row r="165" spans="1:6" x14ac:dyDescent="0.25">
      <c r="A165">
        <f t="shared" si="8"/>
        <v>1.4333333333333302</v>
      </c>
      <c r="B165">
        <f t="shared" si="6"/>
        <v>1.4333333333333302</v>
      </c>
      <c r="C165">
        <f t="shared" si="7"/>
        <v>0.14282134643251093</v>
      </c>
      <c r="D165" t="e">
        <f>IF(Model!$AF$1&gt;=Chart!B165,NORMDIST(A165,0,1,FALSE),NA())</f>
        <v>#N/A</v>
      </c>
      <c r="E165">
        <f>0.6*NORMDIST((B165*Model!$AA$1+Model!$Z$1-Model!$AB$1)/Model!$AD$1,0,1,FALSE)</f>
        <v>5.8355366850922725E-3</v>
      </c>
      <c r="F165">
        <f>0.4*NORMDIST((B165*Model!$AA$1+Model!$Z$1-Model!$AC$1)/Model!$AE$1,0,1,FALSE)</f>
        <v>4.5520705060155174E-2</v>
      </c>
    </row>
    <row r="166" spans="1:6" x14ac:dyDescent="0.25">
      <c r="A166">
        <f t="shared" si="8"/>
        <v>1.4666666666666637</v>
      </c>
      <c r="B166">
        <f t="shared" si="6"/>
        <v>1.4666666666666637</v>
      </c>
      <c r="C166">
        <f t="shared" si="7"/>
        <v>0.13608248241227866</v>
      </c>
      <c r="D166" t="e">
        <f>IF(Model!$AF$1&gt;=Chart!B166,NORMDIST(A166,0,1,FALSE),NA())</f>
        <v>#N/A</v>
      </c>
      <c r="E166">
        <f>0.6*NORMDIST((B166*Model!$AA$1+Model!$Z$1-Model!$AB$1)/Model!$AD$1,0,1,FALSE)</f>
        <v>5.1538862860584763E-3</v>
      </c>
      <c r="F166">
        <f>0.4*NORMDIST((B166*Model!$AA$1+Model!$Z$1-Model!$AC$1)/Model!$AE$1,0,1,FALSE)</f>
        <v>4.248132780269151E-2</v>
      </c>
    </row>
    <row r="167" spans="1:6" x14ac:dyDescent="0.25">
      <c r="A167">
        <f t="shared" si="8"/>
        <v>1.4999999999999971</v>
      </c>
      <c r="B167">
        <f t="shared" si="6"/>
        <v>1.4999999999999971</v>
      </c>
      <c r="C167">
        <f t="shared" si="7"/>
        <v>0.12951759566589233</v>
      </c>
      <c r="D167" t="e">
        <f>IF(Model!$AF$1&gt;=Chart!B167,NORMDIST(A167,0,1,FALSE),NA())</f>
        <v>#N/A</v>
      </c>
      <c r="E167">
        <f>0.6*NORMDIST((B167*Model!$AA$1+Model!$Z$1-Model!$AB$1)/Model!$AD$1,0,1,FALSE)</f>
        <v>4.5425689630203313E-3</v>
      </c>
      <c r="F167">
        <f>0.4*NORMDIST((B167*Model!$AA$1+Model!$Z$1-Model!$AC$1)/Model!$AE$1,0,1,FALSE)</f>
        <v>3.9571503362153121E-2</v>
      </c>
    </row>
    <row r="168" spans="1:6" x14ac:dyDescent="0.25">
      <c r="A168">
        <f t="shared" si="8"/>
        <v>1.5333333333333306</v>
      </c>
      <c r="B168">
        <f t="shared" si="6"/>
        <v>1.5333333333333306</v>
      </c>
      <c r="C168">
        <f t="shared" si="7"/>
        <v>0.12313252202585011</v>
      </c>
      <c r="D168" t="e">
        <f>IF(Model!$AF$1&gt;=Chart!B168,NORMDIST(A168,0,1,FALSE),NA())</f>
        <v>#N/A</v>
      </c>
      <c r="E168">
        <f>0.6*NORMDIST((B168*Model!$AA$1+Model!$Z$1-Model!$AB$1)/Model!$AD$1,0,1,FALSE)</f>
        <v>3.9955897920158894E-3</v>
      </c>
      <c r="F168">
        <f>0.4*NORMDIST((B168*Model!$AA$1+Model!$Z$1-Model!$AC$1)/Model!$AE$1,0,1,FALSE)</f>
        <v>3.6792761205409488E-2</v>
      </c>
    </row>
    <row r="169" spans="1:6" x14ac:dyDescent="0.25">
      <c r="A169">
        <f t="shared" si="8"/>
        <v>1.566666666666664</v>
      </c>
      <c r="B169">
        <f t="shared" si="6"/>
        <v>1.566666666666664</v>
      </c>
      <c r="C169">
        <f t="shared" si="7"/>
        <v>0.11693222852030101</v>
      </c>
      <c r="D169" t="e">
        <f>IF(Model!$AF$1&gt;=Chart!B169,NORMDIST(A169,0,1,FALSE),NA())</f>
        <v>#N/A</v>
      </c>
      <c r="E169">
        <f>0.6*NORMDIST((B169*Model!$AA$1+Model!$Z$1-Model!$AB$1)/Model!$AD$1,0,1,FALSE)</f>
        <v>3.5073001119871367E-3</v>
      </c>
      <c r="F169">
        <f>0.4*NORMDIST((B169*Model!$AA$1+Model!$Z$1-Model!$AC$1)/Model!$AE$1,0,1,FALSE)</f>
        <v>3.4145822496875901E-2</v>
      </c>
    </row>
    <row r="170" spans="1:6" x14ac:dyDescent="0.25">
      <c r="A170">
        <f t="shared" si="8"/>
        <v>1.5999999999999974</v>
      </c>
      <c r="B170">
        <f t="shared" si="6"/>
        <v>1.5999999999999974</v>
      </c>
      <c r="C170">
        <f t="shared" si="7"/>
        <v>0.11092083467945603</v>
      </c>
      <c r="D170" t="e">
        <f>IF(Model!$AF$1&gt;=Chart!B170,NORMDIST(A170,0,1,FALSE),NA())</f>
        <v>#N/A</v>
      </c>
      <c r="E170">
        <f>0.6*NORMDIST((B170*Model!$AA$1+Model!$Z$1-Model!$AB$1)/Model!$AD$1,0,1,FALSE)</f>
        <v>3.0723991183741542E-3</v>
      </c>
      <c r="F170">
        <f>0.4*NORMDIST((B170*Model!$AA$1+Model!$Z$1-Model!$AC$1)/Model!$AE$1,0,1,FALSE)</f>
        <v>3.1630651676806475E-2</v>
      </c>
    </row>
    <row r="171" spans="1:6" x14ac:dyDescent="0.25">
      <c r="A171">
        <f t="shared" si="8"/>
        <v>1.6333333333333309</v>
      </c>
      <c r="B171">
        <f t="shared" si="6"/>
        <v>1.6333333333333309</v>
      </c>
      <c r="C171">
        <f t="shared" si="7"/>
        <v>0.10510163736625058</v>
      </c>
      <c r="D171" t="e">
        <f>IF(Model!$AF$1&gt;=Chart!B171,NORMDIST(A171,0,1,FALSE),NA())</f>
        <v>#N/A</v>
      </c>
      <c r="E171">
        <f>0.6*NORMDIST((B171*Model!$AA$1+Model!$Z$1-Model!$AB$1)/Model!$AD$1,0,1,FALSE)</f>
        <v>2.6859319361617526E-3</v>
      </c>
      <c r="F171">
        <f>0.4*NORMDIST((B171*Model!$AA$1+Model!$Z$1-Model!$AC$1)/Model!$AE$1,0,1,FALSE)</f>
        <v>2.9246511122633378E-2</v>
      </c>
    </row>
    <row r="172" spans="1:6" x14ac:dyDescent="0.25">
      <c r="A172">
        <f t="shared" si="8"/>
        <v>1.6666666666666643</v>
      </c>
      <c r="B172">
        <f t="shared" si="6"/>
        <v>1.6666666666666643</v>
      </c>
      <c r="C172">
        <f t="shared" si="7"/>
        <v>9.9477138792749095E-2</v>
      </c>
      <c r="D172" t="e">
        <f>IF(Model!$AF$1&gt;=Chart!B172,NORMDIST(A172,0,1,FALSE),NA())</f>
        <v>#N/A</v>
      </c>
      <c r="E172">
        <f>0.6*NORMDIST((B172*Model!$AA$1+Model!$Z$1-Model!$AB$1)/Model!$AD$1,0,1,FALSE)</f>
        <v>2.3432846243037998E-3</v>
      </c>
      <c r="F172">
        <f>0.4*NORMDIST((B172*Model!$AA$1+Model!$Z$1-Model!$AC$1)/Model!$AE$1,0,1,FALSE)</f>
        <v>2.6992018087393124E-2</v>
      </c>
    </row>
    <row r="173" spans="1:6" x14ac:dyDescent="0.25">
      <c r="A173">
        <f t="shared" si="8"/>
        <v>1.6999999999999977</v>
      </c>
      <c r="B173">
        <f t="shared" si="6"/>
        <v>1.6999999999999977</v>
      </c>
      <c r="C173">
        <f t="shared" si="7"/>
        <v>9.4049077376887308E-2</v>
      </c>
      <c r="D173" t="e">
        <f>IF(Model!$AF$1&gt;=Chart!B173,NORMDIST(A173,0,1,FALSE),NA())</f>
        <v>#N/A</v>
      </c>
      <c r="E173">
        <f>0.6*NORMDIST((B173*Model!$AA$1+Model!$Z$1-Model!$AB$1)/Model!$AD$1,0,1,FALSE)</f>
        <v>2.0401765489040883E-3</v>
      </c>
      <c r="F173">
        <f>0.4*NORMDIST((B173*Model!$AA$1+Model!$Z$1-Model!$AC$1)/Model!$AE$1,0,1,FALSE)</f>
        <v>2.4865203139514364E-2</v>
      </c>
    </row>
    <row r="174" spans="1:6" x14ac:dyDescent="0.25">
      <c r="A174">
        <f t="shared" si="8"/>
        <v>1.7333333333333312</v>
      </c>
      <c r="B174">
        <f t="shared" si="6"/>
        <v>1.7333333333333312</v>
      </c>
      <c r="C174">
        <f t="shared" si="7"/>
        <v>8.8818461090592188E-2</v>
      </c>
      <c r="D174" t="e">
        <f>IF(Model!$AF$1&gt;=Chart!B174,NORMDIST(A174,0,1,FALSE),NA())</f>
        <v>#N/A</v>
      </c>
      <c r="E174">
        <f>0.6*NORMDIST((B174*Model!$AA$1+Model!$Z$1-Model!$AB$1)/Model!$AD$1,0,1,FALSE)</f>
        <v>1.7726505431111675E-3</v>
      </c>
      <c r="F174">
        <f>0.4*NORMDIST((B174*Model!$AA$1+Model!$Z$1-Model!$AC$1)/Model!$AE$1,0,1,FALSE)</f>
        <v>2.2863569367295025E-2</v>
      </c>
    </row>
    <row r="175" spans="1:6" x14ac:dyDescent="0.25">
      <c r="A175">
        <f t="shared" si="8"/>
        <v>1.7666666666666646</v>
      </c>
      <c r="B175">
        <f t="shared" si="6"/>
        <v>1.7666666666666646</v>
      </c>
      <c r="C175">
        <f t="shared" si="7"/>
        <v>8.3785602949965052E-2</v>
      </c>
      <c r="D175" t="e">
        <f>IF(Model!$AF$1&gt;=Chart!B175,NORMDIST(A175,0,1,FALSE),NA())</f>
        <v>#N/A</v>
      </c>
      <c r="E175">
        <f>0.6*NORMDIST((B175*Model!$AA$1+Model!$Z$1-Model!$AB$1)/Model!$AD$1,0,1,FALSE)</f>
        <v>1.5370612483277838E-3</v>
      </c>
      <c r="F175">
        <f>0.4*NORMDIST((B175*Model!$AA$1+Model!$Z$1-Model!$AC$1)/Model!$AE$1,0,1,FALSE)</f>
        <v>2.0984151657979913E-2</v>
      </c>
    </row>
    <row r="176" spans="1:6" x14ac:dyDescent="0.25">
      <c r="A176">
        <f t="shared" si="8"/>
        <v>1.799999999999998</v>
      </c>
      <c r="B176">
        <f t="shared" si="6"/>
        <v>1.799999999999998</v>
      </c>
      <c r="C176">
        <f t="shared" si="7"/>
        <v>7.8950158300894427E-2</v>
      </c>
      <c r="D176" t="e">
        <f>IF(Model!$AF$1&gt;=Chart!B176,NORMDIST(A176,0,1,FALSE),NA())</f>
        <v>#N/A</v>
      </c>
      <c r="E176">
        <f>0.6*NORMDIST((B176*Model!$AA$1+Model!$Z$1-Model!$AB$1)/Model!$AD$1,0,1,FALSE)</f>
        <v>1.3300620049429125E-3</v>
      </c>
      <c r="F176">
        <f>0.4*NORMDIST((B176*Model!$AA$1+Model!$Z$1-Model!$AC$1)/Model!$AE$1,0,1,FALSE)</f>
        <v>1.9223575414154592E-2</v>
      </c>
    </row>
    <row r="177" spans="1:6" x14ac:dyDescent="0.25">
      <c r="A177">
        <f t="shared" si="8"/>
        <v>1.8333333333333315</v>
      </c>
      <c r="B177">
        <f t="shared" si="6"/>
        <v>1.8333333333333315</v>
      </c>
      <c r="C177">
        <f t="shared" si="7"/>
        <v>7.4311163558993323E-2</v>
      </c>
      <c r="D177" t="e">
        <f>IF(Model!$AF$1&gt;=Chart!B177,NORMDIST(A177,0,1,FALSE),NA())</f>
        <v>#N/A</v>
      </c>
      <c r="E177">
        <f>0.6*NORMDIST((B177*Model!$AA$1+Model!$Z$1-Model!$AB$1)/Model!$AD$1,0,1,FALSE)</f>
        <v>1.1485906322066556E-3</v>
      </c>
      <c r="F177">
        <f>0.4*NORMDIST((B177*Model!$AA$1+Model!$Z$1-Model!$AC$1)/Model!$AE$1,0,1,FALSE)</f>
        <v>1.757811412786275E-2</v>
      </c>
    </row>
    <row r="178" spans="1:6" x14ac:dyDescent="0.25">
      <c r="A178">
        <f t="shared" si="8"/>
        <v>1.8666666666666649</v>
      </c>
      <c r="B178">
        <f t="shared" si="6"/>
        <v>1.8666666666666649</v>
      </c>
      <c r="C178">
        <f t="shared" si="7"/>
        <v>6.9867076070915399E-2</v>
      </c>
      <c r="D178" t="e">
        <f>IF(Model!$AF$1&gt;=Chart!B178,NORMDIST(A178,0,1,FALSE),NA())</f>
        <v>#N/A</v>
      </c>
      <c r="E178">
        <f>0.6*NORMDIST((B178*Model!$AA$1+Model!$Z$1-Model!$AB$1)/Model!$AD$1,0,1,FALSE)</f>
        <v>9.898544068602771E-4</v>
      </c>
      <c r="F178">
        <f>0.4*NORMDIST((B178*Model!$AA$1+Model!$Z$1-Model!$AC$1)/Model!$AE$1,0,1,FALSE)</f>
        <v>1.6043745294127245E-2</v>
      </c>
    </row>
    <row r="179" spans="1:6" x14ac:dyDescent="0.25">
      <c r="A179">
        <f t="shared" si="8"/>
        <v>1.8999999999999984</v>
      </c>
      <c r="B179">
        <f t="shared" si="6"/>
        <v>1.8999999999999984</v>
      </c>
      <c r="C179">
        <f t="shared" si="7"/>
        <v>6.5615814774676803E-2</v>
      </c>
      <c r="D179" t="e">
        <f>IF(Model!$AF$1&gt;=Chart!B179,NORMDIST(A179,0,1,FALSE),NA())</f>
        <v>#N/A</v>
      </c>
      <c r="E179">
        <f>0.6*NORMDIST((B179*Model!$AA$1+Model!$Z$1-Model!$AB$1)/Model!$AD$1,0,1,FALSE)</f>
        <v>8.5131451940542897E-4</v>
      </c>
      <c r="F179">
        <f>0.4*NORMDIST((B179*Model!$AA$1+Model!$Z$1-Model!$AC$1)/Model!$AE$1,0,1,FALSE)</f>
        <v>1.4616204209140416E-2</v>
      </c>
    </row>
    <row r="180" spans="1:6" x14ac:dyDescent="0.25">
      <c r="A180">
        <f t="shared" si="8"/>
        <v>1.9333333333333318</v>
      </c>
      <c r="B180">
        <f t="shared" si="6"/>
        <v>1.9333333333333318</v>
      </c>
      <c r="C180">
        <f t="shared" si="7"/>
        <v>6.1554801349347453E-2</v>
      </c>
      <c r="D180" t="e">
        <f>IF(Model!$AF$1&gt;=Chart!B180,NORMDIST(A180,0,1,FALSE),NA())</f>
        <v>#N/A</v>
      </c>
      <c r="E180">
        <f>0.6*NORMDIST((B180*Model!$AA$1+Model!$Z$1-Model!$AB$1)/Model!$AD$1,0,1,FALSE)</f>
        <v>7.3067025606928524E-4</v>
      </c>
      <c r="F180">
        <f>0.4*NORMDIST((B180*Model!$AA$1+Model!$Z$1-Model!$AC$1)/Model!$AE$1,0,1,FALSE)</f>
        <v>1.3291035263081924E-2</v>
      </c>
    </row>
    <row r="181" spans="1:6" x14ac:dyDescent="0.25">
      <c r="A181">
        <f t="shared" si="8"/>
        <v>1.9666666666666652</v>
      </c>
      <c r="B181">
        <f t="shared" si="6"/>
        <v>1.9666666666666652</v>
      </c>
      <c r="C181">
        <f t="shared" si="7"/>
        <v>5.7681001559132972E-2</v>
      </c>
      <c r="D181" t="e">
        <f>IF(Model!$AF$1&gt;=Chart!B181,NORMDIST(A181,0,1,FALSE),NA())</f>
        <v>#N/A</v>
      </c>
      <c r="E181">
        <f>0.6*NORMDIST((B181*Model!$AA$1+Model!$Z$1-Model!$AB$1)/Model!$AD$1,0,1,FALSE)</f>
        <v>6.2584312413488938E-4</v>
      </c>
      <c r="F181">
        <f>0.4*NORMDIST((B181*Model!$AA$1+Model!$Z$1-Model!$AC$1)/Model!$AE$1,0,1,FALSE)</f>
        <v>1.2063640402201309E-2</v>
      </c>
    </row>
    <row r="182" spans="1:6" x14ac:dyDescent="0.25">
      <c r="A182">
        <f t="shared" si="8"/>
        <v>1.9999999999999987</v>
      </c>
      <c r="B182">
        <f t="shared" si="6"/>
        <v>1.9999999999999987</v>
      </c>
      <c r="C182">
        <f t="shared" si="7"/>
        <v>5.3990966513188202E-2</v>
      </c>
      <c r="D182" t="e">
        <f>IF(Model!$AF$1&gt;=Chart!B182,NORMDIST(A182,0,1,FALSE),NA())</f>
        <v>#N/A</v>
      </c>
      <c r="E182">
        <f>0.6*NORMDIST((B182*Model!$AA$1+Model!$Z$1-Model!$AB$1)/Model!$AD$1,0,1,FALSE)</f>
        <v>5.3496110881624923E-4</v>
      </c>
      <c r="F182">
        <f>0.4*NORMDIST((B182*Model!$AA$1+Model!$Z$1-Model!$AC$1)/Model!$AE$1,0,1,FALSE)</f>
        <v>1.09293244984383E-2</v>
      </c>
    </row>
    <row r="183" spans="1:6" x14ac:dyDescent="0.25">
      <c r="A183">
        <f t="shared" si="8"/>
        <v>2.0333333333333319</v>
      </c>
      <c r="B183">
        <f t="shared" si="6"/>
        <v>2.0333333333333319</v>
      </c>
      <c r="C183">
        <f t="shared" si="7"/>
        <v>5.0480873580227827E-2</v>
      </c>
      <c r="D183" t="e">
        <f>IF(Model!$AF$1&gt;=Chart!B183,NORMDIST(A183,0,1,FALSE),NA())</f>
        <v>#N/A</v>
      </c>
      <c r="E183">
        <f>0.6*NORMDIST((B183*Model!$AA$1+Model!$Z$1-Model!$AB$1)/Model!$AD$1,0,1,FALSE)</f>
        <v>4.5634322164287235E-4</v>
      </c>
      <c r="F183">
        <f>0.4*NORMDIST((B183*Model!$AA$1+Model!$Z$1-Model!$AC$1)/Model!$AE$1,0,1,FALSE)</f>
        <v>9.8833374265289847E-3</v>
      </c>
    </row>
    <row r="184" spans="1:6" x14ac:dyDescent="0.25">
      <c r="A184">
        <f t="shared" si="8"/>
        <v>2.0666666666666651</v>
      </c>
      <c r="B184">
        <f t="shared" si="6"/>
        <v>2.0666666666666651</v>
      </c>
      <c r="C184">
        <f t="shared" si="7"/>
        <v>4.7146566715871738E-2</v>
      </c>
      <c r="D184" t="e">
        <f>IF(Model!$AF$1&gt;=Chart!B184,NORMDIST(A184,0,1,FALSE),NA())</f>
        <v>#N/A</v>
      </c>
      <c r="E184">
        <f>0.6*NORMDIST((B184*Model!$AA$1+Model!$Z$1-Model!$AB$1)/Model!$AD$1,0,1,FALSE)</f>
        <v>3.8848447367908963E-4</v>
      </c>
      <c r="F184">
        <f>0.4*NORMDIST((B184*Model!$AA$1+Model!$Z$1-Model!$AC$1)/Model!$AE$1,0,1,FALSE)</f>
        <v>8.920912707457743E-3</v>
      </c>
    </row>
    <row r="185" spans="1:6" x14ac:dyDescent="0.25">
      <c r="A185">
        <f t="shared" si="8"/>
        <v>2.0999999999999983</v>
      </c>
      <c r="B185">
        <f t="shared" si="6"/>
        <v>2.0999999999999983</v>
      </c>
      <c r="C185">
        <f t="shared" si="7"/>
        <v>4.3983595980427351E-2</v>
      </c>
      <c r="D185" t="e">
        <f>IF(Model!$AF$1&gt;=Chart!B185,NORMDIST(A185,0,1,FALSE),NA())</f>
        <v>#N/A</v>
      </c>
      <c r="E185">
        <f>0.6*NORMDIST((B185*Model!$AA$1+Model!$Z$1-Model!$AB$1)/Model!$AD$1,0,1,FALSE)</f>
        <v>3.3004138206802169E-4</v>
      </c>
      <c r="F185">
        <f>0.4*NORMDIST((B185*Model!$AA$1+Model!$Z$1-Model!$AC$1)/Model!$AE$1,0,1,FALSE)</f>
        <v>8.0373026325807652E-3</v>
      </c>
    </row>
    <row r="186" spans="1:6" x14ac:dyDescent="0.25">
      <c r="A186">
        <f t="shared" si="8"/>
        <v>2.1333333333333315</v>
      </c>
      <c r="B186">
        <f t="shared" si="6"/>
        <v>2.1333333333333315</v>
      </c>
      <c r="C186">
        <f t="shared" si="7"/>
        <v>4.098725604522236E-2</v>
      </c>
      <c r="D186" t="e">
        <f>IF(Model!$AF$1&gt;=Chart!B186,NORMDIST(A186,0,1,FALSE),NA())</f>
        <v>#N/A</v>
      </c>
      <c r="E186">
        <f>0.6*NORMDIST((B186*Model!$AA$1+Model!$Z$1-Model!$AB$1)/Model!$AD$1,0,1,FALSE)</f>
        <v>2.798180955198385E-4</v>
      </c>
      <c r="F186">
        <f>0.4*NORMDIST((B186*Model!$AA$1+Model!$Z$1-Model!$AC$1)/Model!$AE$1,0,1,FALSE)</f>
        <v>7.2278098342098878E-3</v>
      </c>
    </row>
    <row r="187" spans="1:6" x14ac:dyDescent="0.25">
      <c r="A187">
        <f t="shared" si="8"/>
        <v>2.1666666666666647</v>
      </c>
      <c r="B187">
        <f t="shared" si="6"/>
        <v>2.1666666666666647</v>
      </c>
      <c r="C187">
        <f t="shared" si="7"/>
        <v>3.8152623506418133E-2</v>
      </c>
      <c r="D187" t="e">
        <f>IF(Model!$AF$1&gt;=Chart!B187,NORMDIST(A187,0,1,FALSE),NA())</f>
        <v>#N/A</v>
      </c>
      <c r="E187">
        <f>0.6*NORMDIST((B187*Model!$AA$1+Model!$Z$1-Model!$AB$1)/Model!$AD$1,0,1,FALSE)</f>
        <v>2.3675320356029067E-4</v>
      </c>
      <c r="F187">
        <f>0.4*NORMDIST((B187*Model!$AA$1+Model!$Z$1-Model!$AC$1)/Model!$AE$1,0,1,FALSE)</f>
        <v>6.4878153154706549E-3</v>
      </c>
    </row>
    <row r="188" spans="1:6" x14ac:dyDescent="0.25">
      <c r="A188">
        <f t="shared" si="8"/>
        <v>2.199999999999998</v>
      </c>
      <c r="B188">
        <f t="shared" si="6"/>
        <v>2.199999999999998</v>
      </c>
      <c r="C188">
        <f t="shared" si="7"/>
        <v>3.5474592846231598E-2</v>
      </c>
      <c r="D188" t="e">
        <f>IF(Model!$AF$1&gt;=Chart!B188,NORMDIST(A188,0,1,FALSE),NA())</f>
        <v>#N/A</v>
      </c>
      <c r="E188">
        <f>0.6*NORMDIST((B188*Model!$AA$1+Model!$Z$1-Model!$AB$1)/Model!$AD$1,0,1,FALSE)</f>
        <v>1.9990727566560336E-4</v>
      </c>
      <c r="F188">
        <f>0.4*NORMDIST((B188*Model!$AA$1+Model!$Z$1-Model!$AC$1)/Model!$AE$1,0,1,FALSE)</f>
        <v>5.8128029945187908E-3</v>
      </c>
    </row>
    <row r="189" spans="1:6" x14ac:dyDescent="0.25">
      <c r="A189">
        <f t="shared" si="8"/>
        <v>2.2333333333333312</v>
      </c>
      <c r="B189">
        <f t="shared" si="6"/>
        <v>2.2333333333333312</v>
      </c>
      <c r="C189">
        <f t="shared" si="7"/>
        <v>3.2947910902454448E-2</v>
      </c>
      <c r="D189" t="e">
        <f>IF(Model!$AF$1&gt;=Chart!B189,NORMDIST(A189,0,1,FALSE),NA())</f>
        <v>#N/A</v>
      </c>
      <c r="E189">
        <f>0.6*NORMDIST((B189*Model!$AA$1+Model!$Z$1-Model!$AB$1)/Model!$AD$1,0,1,FALSE)</f>
        <v>1.6845115983432608E-4</v>
      </c>
      <c r="F189">
        <f>0.4*NORMDIST((B189*Model!$AA$1+Model!$Z$1-Model!$AC$1)/Model!$AE$1,0,1,FALSE)</f>
        <v>5.1983808555152141E-3</v>
      </c>
    </row>
    <row r="190" spans="1:6" x14ac:dyDescent="0.25">
      <c r="A190">
        <f t="shared" si="8"/>
        <v>2.2666666666666644</v>
      </c>
      <c r="B190">
        <f t="shared" si="6"/>
        <v>2.2666666666666644</v>
      </c>
      <c r="C190">
        <f t="shared" si="7"/>
        <v>3.0567209727885639E-2</v>
      </c>
      <c r="D190" t="e">
        <f>IF(Model!$AF$1&gt;=Chart!B190,NORMDIST(A190,0,1,FALSE),NA())</f>
        <v>#N/A</v>
      </c>
      <c r="E190">
        <f>0.6*NORMDIST((B190*Model!$AA$1+Model!$Z$1-Model!$AB$1)/Model!$AD$1,0,1,FALSE)</f>
        <v>1.4165505564644803E-4</v>
      </c>
      <c r="F190">
        <f>0.4*NORMDIST((B190*Model!$AA$1+Model!$Z$1-Model!$AC$1)/Model!$AE$1,0,1,FALSE)</f>
        <v>4.6402988310251169E-3</v>
      </c>
    </row>
    <row r="191" spans="1:6" x14ac:dyDescent="0.25">
      <c r="A191">
        <f t="shared" si="8"/>
        <v>2.2999999999999976</v>
      </c>
      <c r="B191">
        <f t="shared" si="6"/>
        <v>2.2999999999999976</v>
      </c>
      <c r="C191">
        <f t="shared" si="7"/>
        <v>2.8327037741601325E-2</v>
      </c>
      <c r="D191" t="e">
        <f>IF(Model!$AF$1&gt;=Chart!B191,NORMDIST(A191,0,1,FALSE),NA())</f>
        <v>#N/A</v>
      </c>
      <c r="E191">
        <f>0.6*NORMDIST((B191*Model!$AA$1+Model!$Z$1-Model!$AB$1)/Model!$AD$1,0,1,FALSE)</f>
        <v>1.1887836436268387E-4</v>
      </c>
      <c r="F191">
        <f>0.4*NORMDIST((B191*Model!$AA$1+Model!$Z$1-Model!$AC$1)/Model!$AE$1,0,1,FALSE)</f>
        <v>4.1344635677255607E-3</v>
      </c>
    </row>
    <row r="192" spans="1:6" x14ac:dyDescent="0.25">
      <c r="A192">
        <f t="shared" si="8"/>
        <v>2.3333333333333308</v>
      </c>
      <c r="B192">
        <f t="shared" si="6"/>
        <v>2.3333333333333308</v>
      </c>
      <c r="C192">
        <f t="shared" si="7"/>
        <v>2.6221889093709649E-2</v>
      </c>
      <c r="D192" t="e">
        <f>IF(Model!$AF$1&gt;=Chart!B192,NORMDIST(A192,0,1,FALSE),NA())</f>
        <v>#N/A</v>
      </c>
      <c r="E192">
        <f>0.6*NORMDIST((B192*Model!$AA$1+Model!$Z$1-Model!$AB$1)/Model!$AD$1,0,1,FALSE)</f>
        <v>9.9560308023735413E-5</v>
      </c>
      <c r="F192">
        <f>0.4*NORMDIST((B192*Model!$AA$1+Model!$Z$1-Model!$AC$1)/Model!$AE$1,0,1,FALSE)</f>
        <v>3.6769502495700018E-3</v>
      </c>
    </row>
    <row r="193" spans="1:6" x14ac:dyDescent="0.25">
      <c r="A193">
        <f t="shared" si="8"/>
        <v>2.366666666666664</v>
      </c>
      <c r="B193">
        <f t="shared" si="6"/>
        <v>2.366666666666664</v>
      </c>
      <c r="C193">
        <f t="shared" si="7"/>
        <v>2.4246231184227512E-2</v>
      </c>
      <c r="D193" t="e">
        <f>IF(Model!$AF$1&gt;=Chart!B193,NORMDIST(A193,0,1,FALSE),NA())</f>
        <v>#N/A</v>
      </c>
      <c r="E193">
        <f>0.6*NORMDIST((B193*Model!$AA$1+Model!$Z$1-Model!$AB$1)/Model!$AD$1,0,1,FALSE)</f>
        <v>8.3211300701446273E-5</v>
      </c>
      <c r="F193">
        <f>0.4*NORMDIST((B193*Model!$AA$1+Model!$Z$1-Model!$AC$1)/Model!$AE$1,0,1,FALSE)</f>
        <v>3.2640116700354462E-3</v>
      </c>
    </row>
    <row r="194" spans="1:6" x14ac:dyDescent="0.25">
      <c r="A194">
        <f t="shared" si="8"/>
        <v>2.3999999999999972</v>
      </c>
      <c r="B194">
        <f t="shared" si="6"/>
        <v>2.3999999999999972</v>
      </c>
      <c r="C194">
        <f t="shared" si="7"/>
        <v>2.2394530294843049E-2</v>
      </c>
      <c r="D194" t="e">
        <f>IF(Model!$AF$1&gt;=Chart!B194,NORMDIST(A194,0,1,FALSE),NA())</f>
        <v>#N/A</v>
      </c>
      <c r="E194">
        <f>0.6*NORMDIST((B194*Model!$AA$1+Model!$Z$1-Model!$AB$1)/Model!$AD$1,0,1,FALSE)</f>
        <v>6.9405047897373083E-5</v>
      </c>
      <c r="F194">
        <f>0.4*NORMDIST((B194*Model!$AA$1+Model!$Z$1-Model!$AC$1)/Model!$AE$1,0,1,FALSE)</f>
        <v>2.8920847580026117E-3</v>
      </c>
    </row>
    <row r="195" spans="1:6" x14ac:dyDescent="0.25">
      <c r="A195">
        <f t="shared" si="8"/>
        <v>2.4333333333333305</v>
      </c>
      <c r="B195">
        <f t="shared" ref="B195:B242" si="9">A195</f>
        <v>2.4333333333333305</v>
      </c>
      <c r="C195">
        <f t="shared" ref="C195:C242" si="10">NORMDIST(A195,0,1,FALSE)</f>
        <v>2.0661275309478356E-2</v>
      </c>
      <c r="D195" t="e">
        <f>IF(Model!$AF$1&gt;=Chart!B195,NORMDIST(A195,0,1,FALSE),NA())</f>
        <v>#N/A</v>
      </c>
      <c r="E195">
        <f>0.6*NORMDIST((B195*Model!$AA$1+Model!$Z$1-Model!$AB$1)/Model!$AD$1,0,1,FALSE)</f>
        <v>5.777134443608292E-5</v>
      </c>
      <c r="F195">
        <f>0.4*NORMDIST((B195*Model!$AA$1+Model!$Z$1-Model!$AC$1)/Model!$AE$1,0,1,FALSE)</f>
        <v>2.5577947704818883E-3</v>
      </c>
    </row>
    <row r="196" spans="1:6" x14ac:dyDescent="0.25">
      <c r="A196">
        <f t="shared" ref="A196:A242" si="11">A195+1/30</f>
        <v>2.4666666666666637</v>
      </c>
      <c r="B196">
        <f t="shared" si="9"/>
        <v>2.4666666666666637</v>
      </c>
      <c r="C196">
        <f t="shared" si="10"/>
        <v>1.9040999515650407E-2</v>
      </c>
      <c r="D196" t="e">
        <f>IF(Model!$AF$1&gt;=Chart!B196,NORMDIST(A196,0,1,FALSE),NA())</f>
        <v>#N/A</v>
      </c>
      <c r="E196">
        <f>0.6*NORMDIST((B196*Model!$AA$1+Model!$Z$1-Model!$AB$1)/Model!$AD$1,0,1,FALSE)</f>
        <v>4.7989536911824697E-5</v>
      </c>
      <c r="F196">
        <f>0.4*NORMDIST((B196*Model!$AA$1+Model!$Z$1-Model!$AC$1)/Model!$AE$1,0,1,FALSE)</f>
        <v>2.2579573701267128E-3</v>
      </c>
    </row>
    <row r="197" spans="1:6" x14ac:dyDescent="0.25">
      <c r="A197">
        <f t="shared" si="11"/>
        <v>2.4999999999999969</v>
      </c>
      <c r="B197">
        <f t="shared" si="9"/>
        <v>2.4999999999999969</v>
      </c>
      <c r="C197">
        <f t="shared" si="10"/>
        <v>1.7528300493568679E-2</v>
      </c>
      <c r="D197" t="e">
        <f>IF(Model!$AF$1&gt;=Chart!B197,NORMDIST(A197,0,1,FALSE),NA())</f>
        <v>#N/A</v>
      </c>
      <c r="E197">
        <f>0.6*NORMDIST((B197*Model!$AA$1+Model!$Z$1-Model!$AB$1)/Model!$AD$1,0,1,FALSE)</f>
        <v>3.9782613668467231E-5</v>
      </c>
      <c r="F197">
        <f>0.4*NORMDIST((B197*Model!$AA$1+Model!$Z$1-Model!$AC$1)/Model!$AE$1,0,1,FALSE)</f>
        <v>1.9895788066388027E-3</v>
      </c>
    </row>
    <row r="198" spans="1:6" x14ac:dyDescent="0.25">
      <c r="A198">
        <f t="shared" si="11"/>
        <v>2.5333333333333301</v>
      </c>
      <c r="B198">
        <f t="shared" si="9"/>
        <v>2.5333333333333301</v>
      </c>
      <c r="C198">
        <f t="shared" si="10"/>
        <v>1.611785811364912E-2</v>
      </c>
      <c r="D198" t="e">
        <f>IF(Model!$AF$1&gt;=Chart!B198,NORMDIST(A198,0,1,FALSE),NA())</f>
        <v>#N/A</v>
      </c>
      <c r="E198">
        <f>0.6*NORMDIST((B198*Model!$AA$1+Model!$Z$1-Model!$AB$1)/Model!$AD$1,0,1,FALSE)</f>
        <v>3.2911883275827869E-5</v>
      </c>
      <c r="F198">
        <f>0.4*NORMDIST((B198*Model!$AA$1+Model!$Z$1-Model!$AC$1)/Model!$AE$1,0,1,FALSE)</f>
        <v>1.7498544191475226E-3</v>
      </c>
    </row>
    <row r="199" spans="1:6" x14ac:dyDescent="0.25">
      <c r="A199">
        <f t="shared" si="11"/>
        <v>2.5666666666666633</v>
      </c>
      <c r="B199">
        <f t="shared" si="9"/>
        <v>2.5666666666666633</v>
      </c>
      <c r="C199">
        <f t="shared" si="10"/>
        <v>1.4804450675626423E-2</v>
      </c>
      <c r="D199" t="e">
        <f>IF(Model!$AF$1&gt;=Chart!B199,NORMDIST(A199,0,1,FALSE),NA())</f>
        <v>#N/A</v>
      </c>
      <c r="E199">
        <f>0.6*NORMDIST((B199*Model!$AA$1+Model!$Z$1-Model!$AB$1)/Model!$AD$1,0,1,FALSE)</f>
        <v>2.7172201367757575E-5</v>
      </c>
      <c r="F199">
        <f>0.4*NORMDIST((B199*Model!$AA$1+Model!$Z$1-Model!$AC$1)/Model!$AE$1,0,1,FALSE)</f>
        <v>1.5361656718377778E-3</v>
      </c>
    </row>
    <row r="200" spans="1:6" x14ac:dyDescent="0.25">
      <c r="A200">
        <f t="shared" si="11"/>
        <v>2.5999999999999965</v>
      </c>
      <c r="B200">
        <f t="shared" si="9"/>
        <v>2.5999999999999965</v>
      </c>
      <c r="C200">
        <f t="shared" si="10"/>
        <v>1.3582969233685741E-2</v>
      </c>
      <c r="D200" t="e">
        <f>IF(Model!$AF$1&gt;=Chart!B200,NORMDIST(A200,0,1,FALSE),NA())</f>
        <v>#N/A</v>
      </c>
      <c r="E200">
        <f>0.6*NORMDIST((B200*Model!$AA$1+Model!$Z$1-Model!$AB$1)/Model!$AD$1,0,1,FALSE)</f>
        <v>2.2387705392318935E-5</v>
      </c>
      <c r="F200">
        <f>0.4*NORMDIST((B200*Model!$AA$1+Model!$Z$1-Model!$AC$1)/Model!$AE$1,0,1,FALSE)</f>
        <v>1.3460759279050143E-3</v>
      </c>
    </row>
    <row r="201" spans="1:6" x14ac:dyDescent="0.25">
      <c r="A201">
        <f t="shared" si="11"/>
        <v>2.6333333333333298</v>
      </c>
      <c r="B201">
        <f t="shared" si="9"/>
        <v>2.6333333333333298</v>
      </c>
      <c r="C201">
        <f t="shared" si="10"/>
        <v>1.2448430162004321E-2</v>
      </c>
      <c r="D201" t="e">
        <f>IF(Model!$AF$1&gt;=Chart!B201,NORMDIST(A201,0,1,FALSE),NA())</f>
        <v>#N/A</v>
      </c>
      <c r="E201">
        <f>0.6*NORMDIST((B201*Model!$AA$1+Model!$Z$1-Model!$AB$1)/Model!$AD$1,0,1,FALSE)</f>
        <v>1.8408017164369038E-5</v>
      </c>
      <c r="F201">
        <f>0.4*NORMDIST((B201*Model!$AA$1+Model!$Z$1-Model!$AC$1)/Model!$AE$1,0,1,FALSE)</f>
        <v>1.1773251577264243E-3</v>
      </c>
    </row>
    <row r="202" spans="1:6" x14ac:dyDescent="0.25">
      <c r="A202">
        <f t="shared" si="11"/>
        <v>2.666666666666663</v>
      </c>
      <c r="B202">
        <f t="shared" si="9"/>
        <v>2.666666666666663</v>
      </c>
      <c r="C202">
        <f t="shared" si="10"/>
        <v>1.1395986023797555E-2</v>
      </c>
      <c r="D202" t="e">
        <f>IF(Model!$AF$1&gt;=Chart!B202,NORMDIST(A202,0,1,FALSE),NA())</f>
        <v>#N/A</v>
      </c>
      <c r="E202">
        <f>0.6*NORMDIST((B202*Model!$AA$1+Model!$Z$1-Model!$AB$1)/Model!$AD$1,0,1,FALSE)</f>
        <v>1.510487398774597E-5</v>
      </c>
      <c r="F202">
        <f>0.4*NORMDIST((B202*Model!$AA$1+Model!$Z$1-Model!$AC$1)/Model!$AE$1,0,1,FALSE)</f>
        <v>1.0278237663362739E-3</v>
      </c>
    </row>
    <row r="203" spans="1:6" x14ac:dyDescent="0.25">
      <c r="A203">
        <f t="shared" si="11"/>
        <v>2.6999999999999962</v>
      </c>
      <c r="B203">
        <f t="shared" si="9"/>
        <v>2.6999999999999962</v>
      </c>
      <c r="C203">
        <f t="shared" si="10"/>
        <v>1.0420934814422701E-2</v>
      </c>
      <c r="D203" t="e">
        <f>IF(Model!$AF$1&gt;=Chart!B203,NORMDIST(A203,0,1,FALSE),NA())</f>
        <v>#N/A</v>
      </c>
      <c r="E203">
        <f>0.6*NORMDIST((B203*Model!$AA$1+Model!$Z$1-Model!$AB$1)/Model!$AD$1,0,1,FALSE)</f>
        <v>1.236915042035959E-5</v>
      </c>
      <c r="F203">
        <f>0.4*NORMDIST((B203*Model!$AA$1+Model!$Z$1-Model!$AC$1)/Model!$AE$1,0,1,FALSE)</f>
        <v>8.9564571324360093E-4</v>
      </c>
    </row>
    <row r="204" spans="1:6" x14ac:dyDescent="0.25">
      <c r="A204">
        <f t="shared" si="11"/>
        <v>2.7333333333333294</v>
      </c>
      <c r="B204">
        <f t="shared" si="9"/>
        <v>2.7333333333333294</v>
      </c>
      <c r="C204">
        <f t="shared" si="10"/>
        <v>9.5187276553372925E-3</v>
      </c>
      <c r="D204" t="e">
        <f>IF(Model!$AF$1&gt;=Chart!B204,NORMDIST(A204,0,1,FALSE),NA())</f>
        <v>#N/A</v>
      </c>
      <c r="E204">
        <f>0.6*NORMDIST((B204*Model!$AA$1+Model!$Z$1-Model!$AB$1)/Model!$AD$1,0,1,FALSE)</f>
        <v>1.010823439392777E-5</v>
      </c>
      <c r="F204">
        <f>0.4*NORMDIST((B204*Model!$AA$1+Model!$Z$1-Model!$AC$1)/Model!$AE$1,0,1,FALSE)</f>
        <v>7.7902108467401993E-4</v>
      </c>
    </row>
    <row r="205" spans="1:6" x14ac:dyDescent="0.25">
      <c r="A205">
        <f t="shared" si="11"/>
        <v>2.7666666666666626</v>
      </c>
      <c r="B205">
        <f t="shared" si="9"/>
        <v>2.7666666666666626</v>
      </c>
      <c r="C205">
        <f t="shared" si="10"/>
        <v>8.6849750207789976E-3</v>
      </c>
      <c r="D205" t="e">
        <f>IF(Model!$AF$1&gt;=Chart!B205,NORMDIST(A205,0,1,FALSE),NA())</f>
        <v>#N/A</v>
      </c>
      <c r="E205">
        <f>0.6*NORMDIST((B205*Model!$AA$1+Model!$Z$1-Model!$AB$1)/Model!$AD$1,0,1,FALSE)</f>
        <v>8.2437232848570344E-6</v>
      </c>
      <c r="F205">
        <f>0.4*NORMDIST((B205*Model!$AA$1+Model!$Z$1-Model!$AC$1)/Model!$AE$1,0,1,FALSE)</f>
        <v>6.7632826476801504E-4</v>
      </c>
    </row>
    <row r="206" spans="1:6" x14ac:dyDescent="0.25">
      <c r="A206">
        <f t="shared" si="11"/>
        <v>2.7999999999999958</v>
      </c>
      <c r="B206">
        <f t="shared" si="9"/>
        <v>2.7999999999999958</v>
      </c>
      <c r="C206">
        <f t="shared" si="10"/>
        <v>7.9154515829800553E-3</v>
      </c>
      <c r="D206" t="e">
        <f>IF(Model!$AF$1&gt;=Chart!B206,NORMDIST(A206,0,1,FALSE),NA())</f>
        <v>#N/A</v>
      </c>
      <c r="E206">
        <f>0.6*NORMDIST((B206*Model!$AA$1+Model!$Z$1-Model!$AB$1)/Model!$AD$1,0,1,FALSE)</f>
        <v>6.7094075885559633E-6</v>
      </c>
      <c r="F206">
        <f>0.4*NORMDIST((B206*Model!$AA$1+Model!$Z$1-Model!$AC$1)/Model!$AE$1,0,1,FALSE)</f>
        <v>5.8608583841171622E-4</v>
      </c>
    </row>
    <row r="207" spans="1:6" x14ac:dyDescent="0.25">
      <c r="A207">
        <f t="shared" si="11"/>
        <v>2.833333333333329</v>
      </c>
      <c r="B207">
        <f t="shared" si="9"/>
        <v>2.833333333333329</v>
      </c>
      <c r="C207">
        <f t="shared" si="10"/>
        <v>7.206099764609313E-3</v>
      </c>
      <c r="D207" t="e">
        <f>IF(Model!$AF$1&gt;=Chart!B207,NORMDIST(A207,0,1,FALSE),NA())</f>
        <v>#N/A</v>
      </c>
      <c r="E207">
        <f>0.6*NORMDIST((B207*Model!$AA$1+Model!$Z$1-Model!$AB$1)/Model!$AD$1,0,1,FALSE)</f>
        <v>5.449512011315816E-6</v>
      </c>
      <c r="F207">
        <f>0.4*NORMDIST((B207*Model!$AA$1+Model!$Z$1-Model!$AC$1)/Model!$AE$1,0,1,FALSE)</f>
        <v>5.0694434446708219E-4</v>
      </c>
    </row>
    <row r="208" spans="1:6" x14ac:dyDescent="0.25">
      <c r="A208">
        <f t="shared" si="11"/>
        <v>2.8666666666666623</v>
      </c>
      <c r="B208">
        <f t="shared" si="9"/>
        <v>2.8666666666666623</v>
      </c>
      <c r="C208">
        <f t="shared" si="10"/>
        <v>6.5530320890136032E-3</v>
      </c>
      <c r="D208" t="e">
        <f>IF(Model!$AF$1&gt;=Chart!B208,NORMDIST(A208,0,1,FALSE),NA())</f>
        <v>#N/A</v>
      </c>
      <c r="E208">
        <f>0.6*NORMDIST((B208*Model!$AA$1+Model!$Z$1-Model!$AB$1)/Model!$AD$1,0,1,FALSE)</f>
        <v>4.417166006625519E-6</v>
      </c>
      <c r="F208">
        <f>0.4*NORMDIST((B208*Model!$AA$1+Model!$Z$1-Model!$AC$1)/Model!$AE$1,0,1,FALSE)</f>
        <v>4.3767798442953732E-4</v>
      </c>
    </row>
    <row r="209" spans="1:6" x14ac:dyDescent="0.25">
      <c r="A209">
        <f t="shared" si="11"/>
        <v>2.8999999999999955</v>
      </c>
      <c r="B209">
        <f t="shared" si="9"/>
        <v>2.8999999999999955</v>
      </c>
      <c r="C209">
        <f t="shared" si="10"/>
        <v>5.9525324197759336E-3</v>
      </c>
      <c r="D209" t="e">
        <f>IF(Model!$AF$1&gt;=Chart!B209,NORMDIST(A209,0,1,FALSE),NA())</f>
        <v>#N/A</v>
      </c>
      <c r="E209">
        <f>0.6*NORMDIST((B209*Model!$AA$1+Model!$Z$1-Model!$AB$1)/Model!$AD$1,0,1,FALSE)</f>
        <v>3.5730780003591796E-6</v>
      </c>
      <c r="F209">
        <f>0.4*NORMDIST((B209*Model!$AA$1+Model!$Z$1-Model!$AC$1)/Model!$AE$1,0,1,FALSE)</f>
        <v>3.7717637816314469E-4</v>
      </c>
    </row>
    <row r="210" spans="1:6" x14ac:dyDescent="0.25">
      <c r="A210">
        <f t="shared" si="11"/>
        <v>2.9333333333333287</v>
      </c>
      <c r="B210">
        <f t="shared" si="9"/>
        <v>2.9333333333333287</v>
      </c>
      <c r="C210">
        <f t="shared" si="10"/>
        <v>5.4010561811944522E-3</v>
      </c>
      <c r="D210" t="e">
        <f>IF(Model!$AF$1&gt;=Chart!B210,NORMDIST(A210,0,1,FALSE),NA())</f>
        <v>#N/A</v>
      </c>
      <c r="E210">
        <f>0.6*NORMDIST((B210*Model!$AA$1+Model!$Z$1-Model!$AB$1)/Model!$AD$1,0,1,FALSE)</f>
        <v>2.8843897340344409E-6</v>
      </c>
      <c r="F210">
        <f>0.4*NORMDIST((B210*Model!$AA$1+Model!$Z$1-Model!$AC$1)/Model!$AE$1,0,1,FALSE)</f>
        <v>3.2443644550607056E-4</v>
      </c>
    </row>
    <row r="211" spans="1:6" x14ac:dyDescent="0.25">
      <c r="A211">
        <f t="shared" si="11"/>
        <v>2.9666666666666619</v>
      </c>
      <c r="B211">
        <f t="shared" si="9"/>
        <v>2.9666666666666619</v>
      </c>
      <c r="C211">
        <f t="shared" si="10"/>
        <v>4.8952296505890011E-3</v>
      </c>
      <c r="D211" t="e">
        <f>IF(Model!$AF$1&gt;=Chart!B211,NORMDIST(A211,0,1,FALSE),NA())</f>
        <v>#N/A</v>
      </c>
      <c r="E211">
        <f>0.6*NORMDIST((B211*Model!$AA$1+Model!$Z$1-Model!$AB$1)/Model!$AD$1,0,1,FALSE)</f>
        <v>2.3236892772333443E-6</v>
      </c>
      <c r="F211">
        <f>0.4*NORMDIST((B211*Model!$AA$1+Model!$Z$1-Model!$AC$1)/Model!$AE$1,0,1,FALSE)</f>
        <v>2.785544803315357E-4</v>
      </c>
    </row>
    <row r="212" spans="1:6" x14ac:dyDescent="0.25">
      <c r="A212">
        <f t="shared" si="11"/>
        <v>2.9999999999999951</v>
      </c>
      <c r="B212">
        <f t="shared" si="9"/>
        <v>2.9999999999999951</v>
      </c>
      <c r="C212">
        <f t="shared" si="10"/>
        <v>4.43184841193807E-3</v>
      </c>
      <c r="D212" t="e">
        <f>IF(Model!$AF$1&gt;=Chart!B212,NORMDIST(A212,0,1,FALSE),NA())</f>
        <v>#N/A</v>
      </c>
      <c r="E212">
        <f>0.6*NORMDIST((B212*Model!$AA$1+Model!$Z$1-Model!$AB$1)/Model!$AD$1,0,1,FALSE)</f>
        <v>1.8681632960452722E-6</v>
      </c>
      <c r="F212">
        <f>0.4*NORMDIST((B212*Model!$AA$1+Model!$Z$1-Model!$AC$1)/Model!$AE$1,0,1,FALSE)</f>
        <v>2.3871847219243192E-4</v>
      </c>
    </row>
    <row r="213" spans="1:6" x14ac:dyDescent="0.25">
      <c r="A213">
        <f t="shared" si="11"/>
        <v>3.0333333333333283</v>
      </c>
      <c r="B213">
        <f t="shared" si="9"/>
        <v>3.0333333333333283</v>
      </c>
      <c r="C213">
        <f t="shared" si="10"/>
        <v>4.0078750583164057E-3</v>
      </c>
      <c r="D213" t="e">
        <f>IF(Model!$AF$1&gt;=Chart!B213,NORMDIST(A213,0,1,FALSE),NA())</f>
        <v>#N/A</v>
      </c>
      <c r="E213">
        <f>0.6*NORMDIST((B213*Model!$AA$1+Model!$Z$1-Model!$AB$1)/Model!$AD$1,0,1,FALSE)</f>
        <v>1.4988710967520229E-6</v>
      </c>
      <c r="F213">
        <f>0.4*NORMDIST((B213*Model!$AA$1+Model!$Z$1-Model!$AC$1)/Model!$AE$1,0,1,FALSE)</f>
        <v>2.0420072004543908E-4</v>
      </c>
    </row>
    <row r="214" spans="1:6" x14ac:dyDescent="0.25">
      <c r="A214">
        <f t="shared" si="11"/>
        <v>3.0666666666666615</v>
      </c>
      <c r="B214">
        <f t="shared" si="9"/>
        <v>3.0666666666666615</v>
      </c>
      <c r="C214">
        <f t="shared" si="10"/>
        <v>3.6204362280193446E-3</v>
      </c>
      <c r="D214" t="e">
        <f>IF(Model!$AF$1&gt;=Chart!B214,NORMDIST(A214,0,1,FALSE),NA())</f>
        <v>#N/A</v>
      </c>
      <c r="E214">
        <f>0.6*NORMDIST((B214*Model!$AA$1+Model!$Z$1-Model!$AB$1)/Model!$AD$1,0,1,FALSE)</f>
        <v>1.2001247808428484E-6</v>
      </c>
      <c r="F214">
        <f>0.4*NORMDIST((B214*Model!$AA$1+Model!$Z$1-Model!$AC$1)/Model!$AE$1,0,1,FALSE)</f>
        <v>1.7435077279235133E-4</v>
      </c>
    </row>
    <row r="215" spans="1:6" x14ac:dyDescent="0.25">
      <c r="A215">
        <f t="shared" si="11"/>
        <v>3.0999999999999948</v>
      </c>
      <c r="B215">
        <f t="shared" si="9"/>
        <v>3.0999999999999948</v>
      </c>
      <c r="C215">
        <f t="shared" si="10"/>
        <v>3.2668190561999737E-3</v>
      </c>
      <c r="D215" t="e">
        <f>IF(Model!$AF$1&gt;=Chart!B215,NORMDIST(A215,0,1,FALSE),NA())</f>
        <v>#N/A</v>
      </c>
      <c r="E215">
        <f>0.6*NORMDIST((B215*Model!$AA$1+Model!$Z$1-Model!$AB$1)/Model!$AD$1,0,1,FALSE)</f>
        <v>9.5896154118084131E-7</v>
      </c>
      <c r="F215">
        <f>0.4*NORMDIST((B215*Model!$AA$1+Model!$Z$1-Model!$AC$1)/Model!$AE$1,0,1,FALSE)</f>
        <v>1.4858872252038722E-4</v>
      </c>
    </row>
    <row r="216" spans="1:6" x14ac:dyDescent="0.25">
      <c r="A216">
        <f t="shared" si="11"/>
        <v>3.133333333333328</v>
      </c>
      <c r="B216">
        <f t="shared" si="9"/>
        <v>3.133333333333328</v>
      </c>
      <c r="C216">
        <f t="shared" si="10"/>
        <v>2.9444671203834086E-3</v>
      </c>
      <c r="D216" t="e">
        <f>IF(Model!$AF$1&gt;=Chart!B216,NORMDIST(A216,0,1,FALSE),NA())</f>
        <v>#N/A</v>
      </c>
      <c r="E216">
        <f>0.6*NORMDIST((B216*Model!$AA$1+Model!$Z$1-Model!$AB$1)/Model!$AD$1,0,1,FALSE)</f>
        <v>7.6469569583401555E-7</v>
      </c>
      <c r="F216">
        <f>0.4*NORMDIST((B216*Model!$AA$1+Model!$Z$1-Model!$AC$1)/Model!$AE$1,0,1,FALSE)</f>
        <v>1.2639886837763443E-4</v>
      </c>
    </row>
    <row r="217" spans="1:6" x14ac:dyDescent="0.25">
      <c r="A217">
        <f t="shared" si="11"/>
        <v>3.1666666666666612</v>
      </c>
      <c r="B217">
        <f t="shared" si="9"/>
        <v>3.1666666666666612</v>
      </c>
      <c r="C217">
        <f t="shared" si="10"/>
        <v>2.6509759544301502E-3</v>
      </c>
      <c r="D217" t="e">
        <f>IF(Model!$AF$1&gt;=Chart!B217,NORMDIST(A217,0,1,FALSE),NA())</f>
        <v>#N/A</v>
      </c>
      <c r="E217">
        <f>0.6*NORMDIST((B217*Model!$AA$1+Model!$Z$1-Model!$AB$1)/Model!$AD$1,0,1,FALSE)</f>
        <v>6.0853949492214602E-7</v>
      </c>
      <c r="F217">
        <f>0.4*NORMDIST((B217*Model!$AA$1+Model!$Z$1-Model!$AC$1)/Model!$AE$1,0,1,FALSE)</f>
        <v>1.073237619764069E-4</v>
      </c>
    </row>
    <row r="218" spans="1:6" x14ac:dyDescent="0.25">
      <c r="A218">
        <f t="shared" si="11"/>
        <v>3.1999999999999944</v>
      </c>
      <c r="B218">
        <f t="shared" si="9"/>
        <v>3.1999999999999944</v>
      </c>
      <c r="C218">
        <f t="shared" si="10"/>
        <v>2.3840882014648846E-3</v>
      </c>
      <c r="D218" t="e">
        <f>IF(Model!$AF$1&gt;=Chart!B218,NORMDIST(A218,0,1,FALSE),NA())</f>
        <v>#N/A</v>
      </c>
      <c r="E218">
        <f>0.6*NORMDIST((B218*Model!$AA$1+Model!$Z$1-Model!$AB$1)/Model!$AD$1,0,1,FALSE)</f>
        <v>4.8328304849254893E-7</v>
      </c>
      <c r="F218">
        <f>0.4*NORMDIST((B218*Model!$AA$1+Model!$Z$1-Model!$AC$1)/Model!$AE$1,0,1,FALSE)</f>
        <v>9.0958639053246755E-5</v>
      </c>
    </row>
    <row r="219" spans="1:6" x14ac:dyDescent="0.25">
      <c r="A219">
        <f t="shared" si="11"/>
        <v>3.2333333333333276</v>
      </c>
      <c r="B219">
        <f t="shared" si="9"/>
        <v>3.2333333333333276</v>
      </c>
      <c r="C219">
        <f t="shared" si="10"/>
        <v>2.1416884720328079E-3</v>
      </c>
      <c r="D219" t="e">
        <f>IF(Model!$AF$1&gt;=Chart!B219,NORMDIST(A219,0,1,FALSE),NA())</f>
        <v>#N/A</v>
      </c>
      <c r="E219">
        <f>0.6*NORMDIST((B219*Model!$AA$1+Model!$Z$1-Model!$AB$1)/Model!$AD$1,0,1,FALSE)</f>
        <v>3.8302491357659728E-7</v>
      </c>
      <c r="F219">
        <f>0.4*NORMDIST((B219*Model!$AA$1+Model!$Z$1-Model!$AC$1)/Model!$AE$1,0,1,FALSE)</f>
        <v>7.6946236795484796E-5</v>
      </c>
    </row>
    <row r="220" spans="1:6" x14ac:dyDescent="0.25">
      <c r="A220">
        <f t="shared" si="11"/>
        <v>3.2666666666666608</v>
      </c>
      <c r="B220">
        <f t="shared" si="9"/>
        <v>3.2666666666666608</v>
      </c>
      <c r="C220">
        <f t="shared" si="10"/>
        <v>1.9217979693520466E-3</v>
      </c>
      <c r="D220" t="e">
        <f>IF(Model!$AF$1&gt;=Chart!B220,NORMDIST(A220,0,1,FALSE),NA())</f>
        <v>#N/A</v>
      </c>
      <c r="E220">
        <f>0.6*NORMDIST((B220*Model!$AA$1+Model!$Z$1-Model!$AB$1)/Model!$AD$1,0,1,FALSE)</f>
        <v>3.0294595134683307E-7</v>
      </c>
      <c r="F220">
        <f>0.4*NORMDIST((B220*Model!$AA$1+Model!$Z$1-Model!$AC$1)/Model!$AE$1,0,1,FALSE)</f>
        <v>6.4971991726880628E-5</v>
      </c>
    </row>
    <row r="221" spans="1:6" x14ac:dyDescent="0.25">
      <c r="A221">
        <f t="shared" si="11"/>
        <v>3.299999999999994</v>
      </c>
      <c r="B221">
        <f t="shared" si="9"/>
        <v>3.299999999999994</v>
      </c>
      <c r="C221">
        <f t="shared" si="10"/>
        <v>1.7225689390537133E-3</v>
      </c>
      <c r="D221" t="e">
        <f>IF(Model!$AF$1&gt;=Chart!B221,NORMDIST(A221,0,1,FALSE),NA())</f>
        <v>#N/A</v>
      </c>
      <c r="E221">
        <f>0.6*NORMDIST((B221*Model!$AA$1+Model!$Z$1-Model!$AB$1)/Model!$AD$1,0,1,FALSE)</f>
        <v>2.3912002694102002E-7</v>
      </c>
      <c r="F221">
        <f>0.4*NORMDIST((B221*Model!$AA$1+Model!$Z$1-Model!$AC$1)/Model!$AE$1,0,1,FALSE)</f>
        <v>5.4759609278083181E-5</v>
      </c>
    </row>
    <row r="222" spans="1:6" x14ac:dyDescent="0.25">
      <c r="A222">
        <f t="shared" si="11"/>
        <v>3.3333333333333273</v>
      </c>
      <c r="B222">
        <f t="shared" si="9"/>
        <v>3.3333333333333273</v>
      </c>
      <c r="C222">
        <f t="shared" si="10"/>
        <v>1.5422789962911381E-3</v>
      </c>
      <c r="D222" t="e">
        <f>IF(Model!$AF$1&gt;=Chart!B222,NORMDIST(A222,0,1,FALSE),NA())</f>
        <v>#N/A</v>
      </c>
      <c r="E222">
        <f>0.6*NORMDIST((B222*Model!$AA$1+Model!$Z$1-Model!$AB$1)/Model!$AD$1,0,1,FALSE)</f>
        <v>1.8835598204291306E-7</v>
      </c>
      <c r="F222">
        <f>0.4*NORMDIST((B222*Model!$AA$1+Model!$Z$1-Model!$AC$1)/Model!$AE$1,0,1,FALSE)</f>
        <v>4.6066993095523997E-5</v>
      </c>
    </row>
    <row r="223" spans="1:6" x14ac:dyDescent="0.25">
      <c r="A223">
        <f t="shared" si="11"/>
        <v>3.3666666666666605</v>
      </c>
      <c r="B223">
        <f t="shared" si="9"/>
        <v>3.3666666666666605</v>
      </c>
      <c r="C223">
        <f t="shared" si="10"/>
        <v>1.3793253786030342E-3</v>
      </c>
      <c r="D223" t="e">
        <f>IF(Model!$AF$1&gt;=Chart!B223,NORMDIST(A223,0,1,FALSE),NA())</f>
        <v>#N/A</v>
      </c>
      <c r="E223">
        <f>0.6*NORMDIST((B223*Model!$AA$1+Model!$Z$1-Model!$AB$1)/Model!$AD$1,0,1,FALSE)</f>
        <v>1.4806607116324029E-7</v>
      </c>
      <c r="F223">
        <f>0.4*NORMDIST((B223*Model!$AA$1+Model!$Z$1-Model!$AC$1)/Model!$AE$1,0,1,FALSE)</f>
        <v>3.8682519705594782E-5</v>
      </c>
    </row>
    <row r="224" spans="1:6" x14ac:dyDescent="0.25">
      <c r="A224">
        <f t="shared" si="11"/>
        <v>3.3999999999999937</v>
      </c>
      <c r="B224">
        <f t="shared" si="9"/>
        <v>3.3999999999999937</v>
      </c>
      <c r="C224">
        <f t="shared" si="10"/>
        <v>1.2322191684730449E-3</v>
      </c>
      <c r="D224" t="e">
        <f>IF(Model!$AF$1&gt;=Chart!B224,NORMDIST(A224,0,1,FALSE),NA())</f>
        <v>#N/A</v>
      </c>
      <c r="E224">
        <f>0.6*NORMDIST((B224*Model!$AA$1+Model!$Z$1-Model!$AB$1)/Model!$AD$1,0,1,FALSE)</f>
        <v>1.1615672441435358E-7</v>
      </c>
      <c r="F224">
        <f>0.4*NORMDIST((B224*Model!$AA$1+Model!$Z$1-Model!$AC$1)/Model!$AE$1,0,1,FALSE)</f>
        <v>3.2421642288610013E-5</v>
      </c>
    </row>
    <row r="225" spans="1:6" x14ac:dyDescent="0.25">
      <c r="A225">
        <f t="shared" si="11"/>
        <v>3.4333333333333269</v>
      </c>
      <c r="B225">
        <f t="shared" si="9"/>
        <v>3.4333333333333269</v>
      </c>
      <c r="C225">
        <f t="shared" si="10"/>
        <v>1.0995795251764018E-3</v>
      </c>
      <c r="D225" t="e">
        <f>IF(Model!$AF$1&gt;=Chart!B225,NORMDIST(A225,0,1,FALSE),NA())</f>
        <v>#N/A</v>
      </c>
      <c r="E225">
        <f>0.6*NORMDIST((B225*Model!$AA$1+Model!$Z$1-Model!$AB$1)/Model!$AD$1,0,1,FALSE)</f>
        <v>9.0938090099441786E-8</v>
      </c>
      <c r="F225">
        <f>0.4*NORMDIST((B225*Model!$AA$1+Model!$Z$1-Model!$AC$1)/Model!$AE$1,0,1,FALSE)</f>
        <v>2.7123805967874486E-5</v>
      </c>
    </row>
    <row r="226" spans="1:6" x14ac:dyDescent="0.25">
      <c r="A226">
        <f t="shared" si="11"/>
        <v>3.4666666666666601</v>
      </c>
      <c r="B226">
        <f t="shared" si="9"/>
        <v>3.4666666666666601</v>
      </c>
      <c r="C226">
        <f t="shared" si="10"/>
        <v>9.8012796127539448E-4</v>
      </c>
      <c r="D226" t="e">
        <f>IF(Model!$AF$1&gt;=Chart!B226,NORMDIST(A226,0,1,FALSE),NA())</f>
        <v>#N/A</v>
      </c>
      <c r="E226">
        <f>0.6*NORMDIST((B226*Model!$AA$1+Model!$Z$1-Model!$AB$1)/Model!$AD$1,0,1,FALSE)</f>
        <v>7.1049327181943191E-8</v>
      </c>
      <c r="F226">
        <f>0.4*NORMDIST((B226*Model!$AA$1+Model!$Z$1-Model!$AC$1)/Model!$AE$1,0,1,FALSE)</f>
        <v>2.2649656122808872E-5</v>
      </c>
    </row>
    <row r="227" spans="1:6" x14ac:dyDescent="0.25">
      <c r="A227">
        <f t="shared" si="11"/>
        <v>3.4999999999999933</v>
      </c>
      <c r="B227">
        <f t="shared" si="9"/>
        <v>3.4999999999999933</v>
      </c>
      <c r="C227">
        <f t="shared" si="10"/>
        <v>8.7268269504578032E-4</v>
      </c>
      <c r="D227" t="e">
        <f>IF(Model!$AF$1&gt;=Chart!B227,NORMDIST(A227,0,1,FALSE),NA())</f>
        <v>#N/A</v>
      </c>
      <c r="E227">
        <f>0.6*NORMDIST((B227*Model!$AA$1+Model!$Z$1-Model!$AB$1)/Model!$AD$1,0,1,FALSE)</f>
        <v>5.5397067941193551E-8</v>
      </c>
      <c r="F227">
        <f>0.4*NORMDIST((B227*Model!$AA$1+Model!$Z$1-Model!$AC$1)/Model!$AE$1,0,1,FALSE)</f>
        <v>1.8878520733086864E-5</v>
      </c>
    </row>
    <row r="228" spans="1:6" x14ac:dyDescent="0.25">
      <c r="A228">
        <f t="shared" si="11"/>
        <v>3.5333333333333266</v>
      </c>
      <c r="B228">
        <f t="shared" si="9"/>
        <v>3.5333333333333266</v>
      </c>
      <c r="C228">
        <f t="shared" si="10"/>
        <v>7.7615310620892752E-4</v>
      </c>
      <c r="D228" t="e">
        <f>IF(Model!$AF$1&gt;=Chart!B228,NORMDIST(A228,0,1,FALSE),NA())</f>
        <v>#N/A</v>
      </c>
      <c r="E228">
        <f>0.6*NORMDIST((B228*Model!$AA$1+Model!$Z$1-Model!$AB$1)/Model!$AD$1,0,1,FALSE)</f>
        <v>4.3104861783610713E-8</v>
      </c>
      <c r="F228">
        <f>0.4*NORMDIST((B228*Model!$AA$1+Model!$Z$1-Model!$AC$1)/Model!$AE$1,0,1,FALSE)</f>
        <v>1.5706147597294079E-5</v>
      </c>
    </row>
    <row r="229" spans="1:6" x14ac:dyDescent="0.25">
      <c r="A229">
        <f t="shared" si="11"/>
        <v>3.5666666666666598</v>
      </c>
      <c r="B229">
        <f t="shared" si="9"/>
        <v>3.5666666666666598</v>
      </c>
      <c r="C229">
        <f t="shared" si="10"/>
        <v>6.8953431862785305E-4</v>
      </c>
      <c r="D229" t="e">
        <f>IF(Model!$AF$1&gt;=Chart!B229,NORMDIST(A229,0,1,FALSE),NA())</f>
        <v>#N/A</v>
      </c>
      <c r="E229">
        <f>0.6*NORMDIST((B229*Model!$AA$1+Model!$Z$1-Model!$AB$1)/Model!$AD$1,0,1,FALSE)</f>
        <v>3.3471748778837401E-8</v>
      </c>
      <c r="F229">
        <f>0.4*NORMDIST((B229*Model!$AA$1+Model!$Z$1-Model!$AC$1)/Model!$AE$1,0,1,FALSE)</f>
        <v>1.3042677392267238E-5</v>
      </c>
    </row>
    <row r="230" spans="1:6" x14ac:dyDescent="0.25">
      <c r="A230">
        <f t="shared" si="11"/>
        <v>3.599999999999993</v>
      </c>
      <c r="B230">
        <f t="shared" si="9"/>
        <v>3.599999999999993</v>
      </c>
      <c r="C230">
        <f t="shared" si="10"/>
        <v>6.1190193011378762E-4</v>
      </c>
      <c r="D230" t="e">
        <f>IF(Model!$AF$1&gt;=Chart!B230,NORMDIST(A230,0,1,FALSE),NA())</f>
        <v>#N/A</v>
      </c>
      <c r="E230">
        <f>0.6*NORMDIST((B230*Model!$AA$1+Model!$Z$1-Model!$AB$1)/Model!$AD$1,0,1,FALSE)</f>
        <v>2.5938402087244006E-8</v>
      </c>
      <c r="F230">
        <f>0.4*NORMDIST((B230*Model!$AA$1+Model!$Z$1-Model!$AC$1)/Model!$AE$1,0,1,FALSE)</f>
        <v>1.0810833899200102E-5</v>
      </c>
    </row>
    <row r="231" spans="1:6" x14ac:dyDescent="0.25">
      <c r="A231">
        <f t="shared" si="11"/>
        <v>3.6333333333333262</v>
      </c>
      <c r="B231">
        <f t="shared" si="9"/>
        <v>3.6333333333333262</v>
      </c>
      <c r="C231">
        <f t="shared" si="10"/>
        <v>5.4240690619421217E-4</v>
      </c>
      <c r="D231" t="e">
        <f>IF(Model!$AF$1&gt;=Chart!B231,NORMDIST(A231,0,1,FALSE),NA())</f>
        <v>#N/A</v>
      </c>
      <c r="E231">
        <f>0.6*NORMDIST((B231*Model!$AA$1+Model!$Z$1-Model!$AB$1)/Model!$AD$1,0,1,FALSE)</f>
        <v>2.0059527624105986E-8</v>
      </c>
      <c r="F231">
        <f>0.4*NORMDIST((B231*Model!$AA$1+Model!$Z$1-Model!$AC$1)/Model!$AE$1,0,1,FALSE)</f>
        <v>8.9443132750869708E-6</v>
      </c>
    </row>
    <row r="232" spans="1:6" x14ac:dyDescent="0.25">
      <c r="A232">
        <f t="shared" si="11"/>
        <v>3.6666666666666594</v>
      </c>
      <c r="B232">
        <f t="shared" si="9"/>
        <v>3.6666666666666594</v>
      </c>
      <c r="C232">
        <f t="shared" si="10"/>
        <v>4.8027065162083306E-4</v>
      </c>
      <c r="D232" t="e">
        <f>IF(Model!$AF$1&gt;=Chart!B232,NORMDIST(A232,0,1,FALSE),NA())</f>
        <v>#N/A</v>
      </c>
      <c r="E232">
        <f>0.6*NORMDIST((B232*Model!$AA$1+Model!$Z$1-Model!$AB$1)/Model!$AD$1,0,1,FALSE)</f>
        <v>1.5481422169565987E-8</v>
      </c>
      <c r="F232">
        <f>0.4*NORMDIST((B232*Model!$AA$1+Model!$Z$1-Model!$AC$1)/Model!$AE$1,0,1,FALSE)</f>
        <v>7.3863549525375739E-6</v>
      </c>
    </row>
    <row r="233" spans="1:6" x14ac:dyDescent="0.25">
      <c r="A233">
        <f t="shared" si="11"/>
        <v>3.6999999999999926</v>
      </c>
      <c r="B233">
        <f t="shared" si="9"/>
        <v>3.6999999999999926</v>
      </c>
      <c r="C233">
        <f t="shared" si="10"/>
        <v>4.2478027055076314E-4</v>
      </c>
      <c r="D233" t="e">
        <f>IF(Model!$AF$1&gt;=Chart!B233,NORMDIST(A233,0,1,FALSE),NA())</f>
        <v>#N/A</v>
      </c>
      <c r="E233">
        <f>0.6*NORMDIST((B233*Model!$AA$1+Model!$Z$1-Model!$AB$1)/Model!$AD$1,0,1,FALSE)</f>
        <v>1.1923772308632194E-8</v>
      </c>
      <c r="F233">
        <f>0.4*NORMDIST((B233*Model!$AA$1+Model!$Z$1-Model!$AC$1)/Model!$AE$1,0,1,FALSE)</f>
        <v>6.0884775711311862E-6</v>
      </c>
    </row>
    <row r="234" spans="1:6" x14ac:dyDescent="0.25">
      <c r="A234">
        <f t="shared" si="11"/>
        <v>3.7333333333333258</v>
      </c>
      <c r="B234">
        <f t="shared" si="9"/>
        <v>3.7333333333333258</v>
      </c>
      <c r="C234">
        <f t="shared" si="10"/>
        <v>3.7528402371764068E-4</v>
      </c>
      <c r="D234" t="e">
        <f>IF(Model!$AF$1&gt;=Chart!B234,NORMDIST(A234,0,1,FALSE),NA())</f>
        <v>#N/A</v>
      </c>
      <c r="E234">
        <f>0.6*NORMDIST((B234*Model!$AA$1+Model!$Z$1-Model!$AB$1)/Model!$AD$1,0,1,FALSE)</f>
        <v>9.1649302361215469E-9</v>
      </c>
      <c r="F234">
        <f>0.4*NORMDIST((B234*Model!$AA$1+Model!$Z$1-Model!$AC$1)/Model!$AE$1,0,1,FALSE)</f>
        <v>5.0093642471547905E-6</v>
      </c>
    </row>
    <row r="235" spans="1:6" x14ac:dyDescent="0.25">
      <c r="A235">
        <f t="shared" si="11"/>
        <v>3.7666666666666591</v>
      </c>
      <c r="B235">
        <f t="shared" si="9"/>
        <v>3.7666666666666591</v>
      </c>
      <c r="C235">
        <f t="shared" si="10"/>
        <v>3.3118698852030204E-4</v>
      </c>
      <c r="D235" t="e">
        <f>IF(Model!$AF$1&gt;=Chart!B235,NORMDIST(A235,0,1,FALSE),NA())</f>
        <v>#N/A</v>
      </c>
      <c r="E235">
        <f>0.6*NORMDIST((B235*Model!$AA$1+Model!$Z$1-Model!$AB$1)/Model!$AD$1,0,1,FALSE)</f>
        <v>7.0300323107272763E-9</v>
      </c>
      <c r="F235">
        <f>0.4*NORMDIST((B235*Model!$AA$1+Model!$Z$1-Model!$AC$1)/Model!$AE$1,0,1,FALSE)</f>
        <v>4.1138824477606306E-6</v>
      </c>
    </row>
    <row r="236" spans="1:6" x14ac:dyDescent="0.25">
      <c r="A236">
        <f t="shared" si="11"/>
        <v>3.7999999999999923</v>
      </c>
      <c r="B236">
        <f t="shared" si="9"/>
        <v>3.7999999999999923</v>
      </c>
      <c r="C236">
        <f t="shared" si="10"/>
        <v>2.9194692579146884E-4</v>
      </c>
      <c r="D236" t="e">
        <f>IF(Model!$AF$1&gt;=Chart!B236,NORMDIST(A236,0,1,FALSE),NA())</f>
        <v>#N/A</v>
      </c>
      <c r="E236">
        <f>0.6*NORMDIST((B236*Model!$AA$1+Model!$Z$1-Model!$AB$1)/Model!$AD$1,0,1,FALSE)</f>
        <v>5.3814355982018725E-9</v>
      </c>
      <c r="F236">
        <f>0.4*NORMDIST((B236*Model!$AA$1+Model!$Z$1-Model!$AC$1)/Model!$AE$1,0,1,FALSE)</f>
        <v>3.372224726141334E-6</v>
      </c>
    </row>
    <row r="237" spans="1:6" x14ac:dyDescent="0.25">
      <c r="A237">
        <f t="shared" si="11"/>
        <v>3.8333333333333255</v>
      </c>
      <c r="B237">
        <f t="shared" si="9"/>
        <v>3.8333333333333255</v>
      </c>
      <c r="C237">
        <f t="shared" si="10"/>
        <v>2.5707035506231432E-4</v>
      </c>
      <c r="D237" t="e">
        <f>IF(Model!$AF$1&gt;=Chart!B237,NORMDIST(A237,0,1,FALSE),NA())</f>
        <v>#N/A</v>
      </c>
      <c r="E237">
        <f>0.6*NORMDIST((B237*Model!$AA$1+Model!$Z$1-Model!$AB$1)/Model!$AD$1,0,1,FALSE)</f>
        <v>4.1110394277158872E-9</v>
      </c>
      <c r="F237">
        <f>0.4*NORMDIST((B237*Model!$AA$1+Model!$Z$1-Model!$AC$1)/Model!$AE$1,0,1,FALSE)</f>
        <v>2.7591575757907295E-6</v>
      </c>
    </row>
    <row r="238" spans="1:6" x14ac:dyDescent="0.25">
      <c r="A238">
        <f t="shared" si="11"/>
        <v>3.8666666666666587</v>
      </c>
      <c r="B238">
        <f t="shared" si="9"/>
        <v>3.8666666666666587</v>
      </c>
      <c r="C238">
        <f t="shared" si="10"/>
        <v>2.2610883840369154E-4</v>
      </c>
      <c r="D238" t="e">
        <f>IF(Model!$AF$1&gt;=Chart!B238,NORMDIST(A238,0,1,FALSE),NA())</f>
        <v>#N/A</v>
      </c>
      <c r="E238">
        <f>0.6*NORMDIST((B238*Model!$AA$1+Model!$Z$1-Model!$AB$1)/Model!$AD$1,0,1,FALSE)</f>
        <v>3.1341357640088641E-9</v>
      </c>
      <c r="F238">
        <f>0.4*NORMDIST((B238*Model!$AA$1+Model!$Z$1-Model!$AC$1)/Model!$AE$1,0,1,FALSE)</f>
        <v>2.2533666572391267E-6</v>
      </c>
    </row>
    <row r="239" spans="1:6" x14ac:dyDescent="0.25">
      <c r="A239">
        <f t="shared" si="11"/>
        <v>3.8999999999999919</v>
      </c>
      <c r="B239">
        <f t="shared" si="9"/>
        <v>3.8999999999999919</v>
      </c>
      <c r="C239">
        <f t="shared" si="10"/>
        <v>1.986554713927789E-4</v>
      </c>
      <c r="D239" t="e">
        <f>IF(Model!$AF$1&gt;=Chart!B239,NORMDIST(A239,0,1,FALSE),NA())</f>
        <v>#N/A</v>
      </c>
      <c r="E239">
        <f>0.6*NORMDIST((B239*Model!$AA$1+Model!$Z$1-Model!$AB$1)/Model!$AD$1,0,1,FALSE)</f>
        <v>2.3844962130022488E-9</v>
      </c>
      <c r="F239">
        <f>0.4*NORMDIST((B239*Model!$AA$1+Model!$Z$1-Model!$AC$1)/Model!$AE$1,0,1,FALSE)</f>
        <v>1.8368876258848323E-6</v>
      </c>
    </row>
    <row r="240" spans="1:6" x14ac:dyDescent="0.25">
      <c r="A240">
        <f t="shared" si="11"/>
        <v>3.9333333333333251</v>
      </c>
      <c r="B240">
        <f t="shared" si="9"/>
        <v>3.9333333333333251</v>
      </c>
      <c r="C240">
        <f t="shared" si="10"/>
        <v>1.7434157841536902E-4</v>
      </c>
      <c r="D240" t="e">
        <f>IF(Model!$AF$1&gt;=Chart!B240,NORMDIST(A240,0,1,FALSE),NA())</f>
        <v>#N/A</v>
      </c>
      <c r="E240">
        <f>0.6*NORMDIST((B240*Model!$AA$1+Model!$Z$1-Model!$AB$1)/Model!$AD$1,0,1,FALSE)</f>
        <v>1.810456678919051E-9</v>
      </c>
      <c r="F240">
        <f>0.4*NORMDIST((B240*Model!$AA$1+Model!$Z$1-Model!$AC$1)/Model!$AE$1,0,1,FALSE)</f>
        <v>1.4946127335797468E-6</v>
      </c>
    </row>
    <row r="241" spans="1:10" x14ac:dyDescent="0.25">
      <c r="A241">
        <f t="shared" si="11"/>
        <v>3.9666666666666583</v>
      </c>
      <c r="B241">
        <f t="shared" si="9"/>
        <v>3.9666666666666583</v>
      </c>
      <c r="C241">
        <f t="shared" si="10"/>
        <v>1.5283360835854001E-4</v>
      </c>
      <c r="D241" t="e">
        <f>IF(Model!$AF$1&gt;=Chart!B241,NORMDIST(A241,0,1,FALSE),NA())</f>
        <v>#N/A</v>
      </c>
      <c r="E241">
        <f>0.6*NORMDIST((B241*Model!$AA$1+Model!$Z$1-Model!$AB$1)/Model!$AD$1,0,1,FALSE)</f>
        <v>1.3718047623940446E-9</v>
      </c>
      <c r="F241">
        <f>0.4*NORMDIST((B241*Model!$AA$1+Model!$Z$1-Model!$AC$1)/Model!$AE$1,0,1,FALSE)</f>
        <v>1.2138642808765224E-6</v>
      </c>
    </row>
    <row r="242" spans="1:10" x14ac:dyDescent="0.25">
      <c r="A242">
        <f t="shared" si="11"/>
        <v>3.9999999999999916</v>
      </c>
      <c r="B242">
        <f t="shared" si="9"/>
        <v>3.9999999999999916</v>
      </c>
      <c r="C242">
        <f t="shared" si="10"/>
        <v>1.3383022576488989E-4</v>
      </c>
      <c r="D242" t="e">
        <f>IF(Model!$AF$1&gt;=Chart!B242,NORMDIST(A242,0,1,FALSE),NA())</f>
        <v>#N/A</v>
      </c>
      <c r="E242">
        <f>0.6*NORMDIST((B242*Model!$AA$1+Model!$Z$1-Model!$AB$1)/Model!$AD$1,0,1,FALSE)</f>
        <v>1.0373113829042671E-9</v>
      </c>
      <c r="F242">
        <f>0.4*NORMDIST((B242*Model!$AA$1+Model!$Z$1-Model!$AC$1)/Model!$AE$1,0,1,FALSE)</f>
        <v>9.8402685494539298E-7</v>
      </c>
    </row>
    <row r="243" spans="1:10" x14ac:dyDescent="0.25">
      <c r="A243">
        <f>B243*Model!$AA$1+Model!$Z$1</f>
        <v>40</v>
      </c>
      <c r="B243">
        <v>-4</v>
      </c>
      <c r="G243">
        <v>0</v>
      </c>
    </row>
    <row r="244" spans="1:10" x14ac:dyDescent="0.25">
      <c r="A244">
        <f>B244*Model!$AA$1+Model!$Z$1</f>
        <v>55</v>
      </c>
      <c r="B244">
        <v>-3</v>
      </c>
      <c r="G244">
        <v>0</v>
      </c>
    </row>
    <row r="245" spans="1:10" x14ac:dyDescent="0.25">
      <c r="A245">
        <f>B245*Model!$AA$1+Model!$Z$1</f>
        <v>70</v>
      </c>
      <c r="B245">
        <v>-2</v>
      </c>
      <c r="G245">
        <v>0</v>
      </c>
    </row>
    <row r="246" spans="1:10" x14ac:dyDescent="0.25">
      <c r="A246">
        <f>B246*Model!$AA$1+Model!$Z$1</f>
        <v>85</v>
      </c>
      <c r="B246">
        <v>-1</v>
      </c>
      <c r="G246">
        <v>0</v>
      </c>
    </row>
    <row r="247" spans="1:10" x14ac:dyDescent="0.25">
      <c r="A247">
        <f>B247*Model!$AA$1+Model!$Z$1</f>
        <v>100</v>
      </c>
      <c r="B247">
        <v>0</v>
      </c>
      <c r="G247">
        <v>0</v>
      </c>
    </row>
    <row r="248" spans="1:10" x14ac:dyDescent="0.25">
      <c r="A248">
        <f>B248*Model!$AA$1+Model!$Z$1</f>
        <v>115</v>
      </c>
      <c r="B248">
        <v>1</v>
      </c>
      <c r="G248">
        <v>0</v>
      </c>
    </row>
    <row r="249" spans="1:10" x14ac:dyDescent="0.25">
      <c r="A249">
        <f>B249*Model!$AA$1+Model!$Z$1</f>
        <v>130</v>
      </c>
      <c r="B249">
        <v>2</v>
      </c>
      <c r="G249">
        <v>0</v>
      </c>
    </row>
    <row r="250" spans="1:10" x14ac:dyDescent="0.25">
      <c r="A250">
        <f>B250*Model!$AA$1+Model!$Z$1</f>
        <v>145</v>
      </c>
      <c r="B250">
        <v>3</v>
      </c>
      <c r="G250">
        <v>0</v>
      </c>
    </row>
    <row r="251" spans="1:10" x14ac:dyDescent="0.25">
      <c r="A251">
        <f>B251*Model!$AA$1+Model!$Z$1</f>
        <v>160</v>
      </c>
      <c r="B251">
        <v>4</v>
      </c>
      <c r="G251">
        <v>0</v>
      </c>
    </row>
    <row r="252" spans="1:10" x14ac:dyDescent="0.25">
      <c r="A252">
        <f>ROUND(Model!AB1,0)</f>
        <v>91</v>
      </c>
      <c r="B252">
        <f>(Model!AB1-Model!Z1)/Model!AA1</f>
        <v>-0.57652461146703804</v>
      </c>
      <c r="H252">
        <f>NORMDIST(0,0,1,FALSE)*0.6</f>
        <v>0.23936536824085961</v>
      </c>
    </row>
    <row r="253" spans="1:10" x14ac:dyDescent="0.25">
      <c r="A253">
        <f>ROUND(Model!AC1,0)</f>
        <v>103</v>
      </c>
      <c r="B253">
        <f>(Model!AC1-Model!Z1)/Model!AA1</f>
        <v>0.20674950660718897</v>
      </c>
      <c r="H253">
        <f>NORMDIST(0,0,1,FALSE)*0.4</f>
        <v>0.1595769121605731</v>
      </c>
    </row>
    <row r="254" spans="1:10" x14ac:dyDescent="0.25">
      <c r="B254">
        <f>B252</f>
        <v>-0.57652461146703804</v>
      </c>
      <c r="I254">
        <f>NORMDIST(0,0,1,FALSE)*0.6</f>
        <v>0.23936536824085961</v>
      </c>
    </row>
    <row r="255" spans="1:10" x14ac:dyDescent="0.25">
      <c r="B255">
        <f>Model!AF1</f>
        <v>-1.6666666666666667</v>
      </c>
      <c r="I255">
        <f>I254</f>
        <v>0.23936536824085961</v>
      </c>
    </row>
    <row r="256" spans="1:10" x14ac:dyDescent="0.25">
      <c r="B256">
        <f>B253</f>
        <v>0.20674950660718897</v>
      </c>
      <c r="J256">
        <f>K258*0.4</f>
        <v>0.1595769121605731</v>
      </c>
    </row>
    <row r="257" spans="1:12" x14ac:dyDescent="0.25">
      <c r="B257">
        <f>B255</f>
        <v>-1.6666666666666667</v>
      </c>
      <c r="J257">
        <f>J256</f>
        <v>0.1595769121605731</v>
      </c>
    </row>
    <row r="258" spans="1:12" x14ac:dyDescent="0.25">
      <c r="B258">
        <v>0</v>
      </c>
      <c r="K258">
        <f>NORMDIST(0,0,1,FALSE)</f>
        <v>0.3989422804014327</v>
      </c>
    </row>
    <row r="259" spans="1:12" x14ac:dyDescent="0.25">
      <c r="B259">
        <f>B257</f>
        <v>-1.6666666666666667</v>
      </c>
      <c r="K259">
        <f>K258</f>
        <v>0.3989422804014327</v>
      </c>
    </row>
    <row r="260" spans="1:12" x14ac:dyDescent="0.25">
      <c r="A260">
        <f>IF(Model!AJ1&lt;0,ROUND(Model!AJ1,0),"")</f>
        <v>-16</v>
      </c>
      <c r="B260">
        <f>B259</f>
        <v>-1.6666666666666667</v>
      </c>
      <c r="G260">
        <f>I254</f>
        <v>0.23936536824085961</v>
      </c>
    </row>
    <row r="261" spans="1:12" x14ac:dyDescent="0.25">
      <c r="A261" t="str">
        <f>IF(Model!AJ1&gt;=0,ROUND(Model!AJ1,0),"")</f>
        <v/>
      </c>
      <c r="B261">
        <f>B259</f>
        <v>-1.6666666666666667</v>
      </c>
      <c r="G261">
        <f>G260</f>
        <v>0.23936536824085961</v>
      </c>
    </row>
    <row r="262" spans="1:12" x14ac:dyDescent="0.25">
      <c r="A262">
        <f>IF(Model!AK1&lt;0,ROUND(Model!AK1,0),"")</f>
        <v>-28</v>
      </c>
      <c r="B262">
        <f t="shared" ref="B262:B267" si="12">B261</f>
        <v>-1.6666666666666667</v>
      </c>
      <c r="G262">
        <f>J256</f>
        <v>0.1595769121605731</v>
      </c>
    </row>
    <row r="263" spans="1:12" x14ac:dyDescent="0.25">
      <c r="A263" t="str">
        <f>IF(Model!AK1&gt;=0,ROUND(Model!AK1,0),"")</f>
        <v/>
      </c>
      <c r="B263">
        <f t="shared" si="12"/>
        <v>-1.6666666666666667</v>
      </c>
      <c r="G263">
        <f>J257</f>
        <v>0.1595769121605731</v>
      </c>
    </row>
    <row r="264" spans="1:12" x14ac:dyDescent="0.25">
      <c r="A264">
        <f>IF(Model!AL1&lt;0,ROUND(Model!AL1,0),"")</f>
        <v>-25</v>
      </c>
      <c r="B264">
        <f t="shared" si="12"/>
        <v>-1.6666666666666667</v>
      </c>
      <c r="G264">
        <f>K258</f>
        <v>0.3989422804014327</v>
      </c>
    </row>
    <row r="265" spans="1:12" x14ac:dyDescent="0.25">
      <c r="A265" t="str">
        <f>IF(Model!AL1&gt;=0,ROUND(Model!AL1,0),"")</f>
        <v/>
      </c>
      <c r="B265">
        <f t="shared" si="12"/>
        <v>-1.6666666666666667</v>
      </c>
      <c r="G265">
        <f>G264</f>
        <v>0.3989422804014327</v>
      </c>
    </row>
    <row r="266" spans="1:12" x14ac:dyDescent="0.25">
      <c r="B266">
        <f t="shared" si="12"/>
        <v>-1.6666666666666667</v>
      </c>
      <c r="L266">
        <f>G265</f>
        <v>0.3989422804014327</v>
      </c>
    </row>
    <row r="267" spans="1:12" x14ac:dyDescent="0.25">
      <c r="B267">
        <f t="shared" si="12"/>
        <v>-1.6666666666666667</v>
      </c>
      <c r="L267">
        <f>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R153"/>
  <sheetViews>
    <sheetView workbookViewId="0">
      <selection activeCell="G5" sqref="G5"/>
    </sheetView>
  </sheetViews>
  <sheetFormatPr defaultColWidth="9.140625" defaultRowHeight="15" x14ac:dyDescent="0.25"/>
  <cols>
    <col min="1" max="16384" width="9.140625" style="18"/>
  </cols>
  <sheetData>
    <row r="1" spans="1:16" x14ac:dyDescent="0.25">
      <c r="A1" s="16" t="s">
        <v>19</v>
      </c>
      <c r="B1" s="16" t="s">
        <v>20</v>
      </c>
      <c r="C1" s="17" t="str">
        <f t="array" ref="C1:I1">TRANSPOSE(Display!B2:B8)</f>
        <v>Gc</v>
      </c>
      <c r="D1" s="17" t="str">
        <v>Gf</v>
      </c>
      <c r="E1" s="17" t="str">
        <v>Glr</v>
      </c>
      <c r="F1" s="17" t="str">
        <v>Gv</v>
      </c>
      <c r="G1" s="17" t="str">
        <v>Ga</v>
      </c>
      <c r="H1" s="17" t="str">
        <v>Gs</v>
      </c>
      <c r="I1" s="17" t="str">
        <v>Gwm</v>
      </c>
      <c r="J1" s="17"/>
      <c r="K1" s="18">
        <v>1</v>
      </c>
      <c r="L1" s="26" t="s">
        <v>63</v>
      </c>
      <c r="M1" s="17" t="s">
        <v>21</v>
      </c>
      <c r="N1" s="17" t="s">
        <v>69</v>
      </c>
    </row>
    <row r="2" spans="1:16" x14ac:dyDescent="0.25">
      <c r="A2" s="17" t="b">
        <f>NOT(Display!C2="")</f>
        <v>1</v>
      </c>
      <c r="B2" s="17" t="b">
        <f t="shared" ref="B2:B8" si="0">AND(A2,NOT(J2))</f>
        <v>1</v>
      </c>
      <c r="C2" s="17">
        <v>1</v>
      </c>
      <c r="D2" s="17">
        <v>0.56499999999999995</v>
      </c>
      <c r="E2" s="17">
        <v>0.61399999999999999</v>
      </c>
      <c r="F2" s="17">
        <v>0.27</v>
      </c>
      <c r="G2" s="17">
        <v>0.51800000000000002</v>
      </c>
      <c r="H2" s="17">
        <v>0.314</v>
      </c>
      <c r="I2" s="17">
        <v>0.46300000000000002</v>
      </c>
      <c r="J2" s="19" t="b">
        <v>0</v>
      </c>
      <c r="L2" s="18" t="b">
        <f t="shared" ref="L2:L8" si="1">AND(J2,A2)</f>
        <v>0</v>
      </c>
      <c r="M2" s="28">
        <f>Display!F2</f>
        <v>0.53333333333333333</v>
      </c>
      <c r="N2" s="18">
        <f>NORMSDIST(M2)</f>
        <v>0.70309857139614884</v>
      </c>
      <c r="O2" s="18">
        <f>IFERROR(ROUND(N2,IF(AND(N2&lt;0.99,N2&gt;0.01),2,MIN(5,1-1-INT(LOG10(ABS(IF(N2&lt;0.5,N2,1-N2))))))),IF(N2&lt;0.5,0,1))</f>
        <v>0.7</v>
      </c>
      <c r="P2" s="18">
        <f>IF(M2="","",O2*100)</f>
        <v>70</v>
      </c>
    </row>
    <row r="3" spans="1:16" x14ac:dyDescent="0.25">
      <c r="A3" s="17" t="b">
        <f>NOT(Display!C3="")</f>
        <v>1</v>
      </c>
      <c r="B3" s="17" t="b">
        <f t="shared" si="0"/>
        <v>1</v>
      </c>
      <c r="C3" s="17">
        <v>0.56499999999999995</v>
      </c>
      <c r="D3" s="17">
        <v>1</v>
      </c>
      <c r="E3" s="17">
        <v>0.55400000000000005</v>
      </c>
      <c r="F3" s="17">
        <v>0.29799999999999999</v>
      </c>
      <c r="G3" s="17">
        <v>0.375</v>
      </c>
      <c r="H3" s="17">
        <v>0.40300000000000002</v>
      </c>
      <c r="I3" s="17">
        <v>0.46899999999999997</v>
      </c>
      <c r="J3" s="19" t="b">
        <v>0</v>
      </c>
      <c r="L3" s="18" t="b">
        <f t="shared" si="1"/>
        <v>0</v>
      </c>
      <c r="M3" s="28">
        <f>Display!F3</f>
        <v>0.13333333333333333</v>
      </c>
      <c r="N3" s="18">
        <f t="shared" ref="N3:N18" si="2">NORMSDIST(M3)</f>
        <v>0.55303511662361404</v>
      </c>
      <c r="O3" s="18">
        <f t="shared" ref="O3:O18" si="3">IFERROR(ROUND(N3,IF(AND(N3&lt;0.99,N3&gt;0.01),2,MIN(5,1-1-INT(LOG10(ABS(IF(N3&lt;0.5,N3,1-N3))))))),IF(N3&lt;0.5,0,1))</f>
        <v>0.55000000000000004</v>
      </c>
      <c r="P3" s="18">
        <f t="shared" ref="P3:P8" si="4">IF(M3="","",O3*100)</f>
        <v>55.000000000000007</v>
      </c>
    </row>
    <row r="4" spans="1:16" x14ac:dyDescent="0.25">
      <c r="A4" s="17" t="b">
        <f>NOT(Display!C4="")</f>
        <v>1</v>
      </c>
      <c r="B4" s="17" t="b">
        <f t="shared" si="0"/>
        <v>1</v>
      </c>
      <c r="C4" s="17">
        <v>0.61399999999999999</v>
      </c>
      <c r="D4" s="17">
        <v>0.55400000000000005</v>
      </c>
      <c r="E4" s="17">
        <v>1</v>
      </c>
      <c r="F4" s="17">
        <v>0.28699999999999998</v>
      </c>
      <c r="G4" s="17">
        <v>0.40799999999999997</v>
      </c>
      <c r="H4" s="17">
        <v>0.438</v>
      </c>
      <c r="I4" s="17">
        <v>0.47199999999999998</v>
      </c>
      <c r="J4" s="19" t="b">
        <v>0</v>
      </c>
      <c r="L4" s="18" t="b">
        <f t="shared" si="1"/>
        <v>0</v>
      </c>
      <c r="M4" s="28">
        <f>Display!F4</f>
        <v>0</v>
      </c>
      <c r="N4" s="18">
        <f t="shared" si="2"/>
        <v>0.5</v>
      </c>
      <c r="O4" s="18">
        <f t="shared" si="3"/>
        <v>0.5</v>
      </c>
      <c r="P4" s="18">
        <f t="shared" si="4"/>
        <v>50</v>
      </c>
    </row>
    <row r="5" spans="1:16" x14ac:dyDescent="0.25">
      <c r="A5" s="17" t="b">
        <f>NOT(Display!C5="")</f>
        <v>1</v>
      </c>
      <c r="B5" s="17" t="b">
        <f t="shared" si="0"/>
        <v>1</v>
      </c>
      <c r="C5" s="17">
        <v>0.27</v>
      </c>
      <c r="D5" s="17">
        <v>0.29799999999999999</v>
      </c>
      <c r="E5" s="17">
        <v>0.28699999999999998</v>
      </c>
      <c r="F5" s="17">
        <v>1</v>
      </c>
      <c r="G5" s="17">
        <v>0.23699999999999999</v>
      </c>
      <c r="H5" s="17">
        <v>0.23699999999999999</v>
      </c>
      <c r="I5" s="17">
        <v>0.246</v>
      </c>
      <c r="J5" s="19" t="b">
        <v>0</v>
      </c>
      <c r="L5" s="18" t="b">
        <f t="shared" si="1"/>
        <v>0</v>
      </c>
      <c r="M5" s="28">
        <f>Display!F5</f>
        <v>0.66666666666666663</v>
      </c>
      <c r="N5" s="18">
        <f t="shared" si="2"/>
        <v>0.74750746245307709</v>
      </c>
      <c r="O5" s="18">
        <f t="shared" si="3"/>
        <v>0.75</v>
      </c>
      <c r="P5" s="18">
        <f t="shared" si="4"/>
        <v>75</v>
      </c>
    </row>
    <row r="6" spans="1:16" x14ac:dyDescent="0.25">
      <c r="A6" s="17" t="b">
        <f>NOT(Display!C6="")</f>
        <v>1</v>
      </c>
      <c r="B6" s="17" t="b">
        <f t="shared" si="0"/>
        <v>0</v>
      </c>
      <c r="C6" s="17">
        <v>0.51800000000000002</v>
      </c>
      <c r="D6" s="17">
        <v>0.375</v>
      </c>
      <c r="E6" s="17">
        <v>0.40799999999999997</v>
      </c>
      <c r="F6" s="17">
        <v>0.23699999999999999</v>
      </c>
      <c r="G6" s="17">
        <v>1</v>
      </c>
      <c r="H6" s="17">
        <v>0.32200000000000001</v>
      </c>
      <c r="I6" s="17">
        <v>0.372</v>
      </c>
      <c r="J6" s="19" t="b">
        <v>1</v>
      </c>
      <c r="L6" s="18" t="b">
        <f t="shared" si="1"/>
        <v>1</v>
      </c>
      <c r="M6" s="28">
        <f>Display!F6</f>
        <v>-1.8666666666666667</v>
      </c>
      <c r="N6" s="18">
        <f t="shared" si="2"/>
        <v>3.0974075706740569E-2</v>
      </c>
      <c r="O6" s="18">
        <f t="shared" si="3"/>
        <v>0.03</v>
      </c>
      <c r="P6" s="18">
        <f t="shared" si="4"/>
        <v>3</v>
      </c>
    </row>
    <row r="7" spans="1:16" x14ac:dyDescent="0.25">
      <c r="A7" s="17" t="b">
        <f>NOT(Display!C7="")</f>
        <v>1</v>
      </c>
      <c r="B7" s="17" t="b">
        <f t="shared" si="0"/>
        <v>0</v>
      </c>
      <c r="C7" s="17">
        <v>0.314</v>
      </c>
      <c r="D7" s="17">
        <v>0.40300000000000002</v>
      </c>
      <c r="E7" s="17">
        <v>0.438</v>
      </c>
      <c r="F7" s="17">
        <v>0.23699999999999999</v>
      </c>
      <c r="G7" s="17">
        <v>0.32200000000000001</v>
      </c>
      <c r="H7" s="17">
        <v>1</v>
      </c>
      <c r="I7" s="17">
        <v>0.372</v>
      </c>
      <c r="J7" s="19" t="b">
        <v>1</v>
      </c>
      <c r="L7" s="18" t="b">
        <f t="shared" si="1"/>
        <v>1</v>
      </c>
      <c r="M7" s="28">
        <f>Display!F7</f>
        <v>-1.8</v>
      </c>
      <c r="N7" s="18">
        <f t="shared" si="2"/>
        <v>3.5930319112925789E-2</v>
      </c>
      <c r="O7" s="18">
        <f t="shared" si="3"/>
        <v>0.04</v>
      </c>
      <c r="P7" s="18">
        <f t="shared" si="4"/>
        <v>4</v>
      </c>
    </row>
    <row r="8" spans="1:16" x14ac:dyDescent="0.25">
      <c r="A8" s="17" t="b">
        <f>NOT(Display!C8="")</f>
        <v>1</v>
      </c>
      <c r="B8" s="17" t="b">
        <f t="shared" si="0"/>
        <v>0</v>
      </c>
      <c r="C8" s="17">
        <v>0.46300000000000002</v>
      </c>
      <c r="D8" s="17">
        <v>0.46899999999999997</v>
      </c>
      <c r="E8" s="17">
        <v>0.47199999999999998</v>
      </c>
      <c r="F8" s="17">
        <v>0.246</v>
      </c>
      <c r="G8" s="17">
        <v>0.372</v>
      </c>
      <c r="H8" s="17">
        <v>0.372</v>
      </c>
      <c r="I8" s="17">
        <v>1</v>
      </c>
      <c r="J8" s="19" t="b">
        <v>1</v>
      </c>
      <c r="L8" s="18" t="b">
        <f t="shared" si="1"/>
        <v>1</v>
      </c>
      <c r="M8" s="28">
        <f>Display!F8</f>
        <v>-1.4666666666666666</v>
      </c>
      <c r="N8" s="18">
        <f t="shared" si="2"/>
        <v>7.1233377413986096E-2</v>
      </c>
      <c r="O8" s="18">
        <f t="shared" si="3"/>
        <v>7.0000000000000007E-2</v>
      </c>
      <c r="P8" s="18">
        <f t="shared" si="4"/>
        <v>7.0000000000000009</v>
      </c>
    </row>
    <row r="9" spans="1:16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M9" s="28">
        <f>Display!F9</f>
        <v>-0.78441439846910721</v>
      </c>
      <c r="N9" s="18">
        <f t="shared" si="2"/>
        <v>0.21639849624419194</v>
      </c>
      <c r="O9" s="18">
        <f t="shared" si="3"/>
        <v>0.22</v>
      </c>
      <c r="P9" s="18">
        <f t="shared" ref="P9:P12" si="5">IF(M9="","",O9*100)</f>
        <v>22</v>
      </c>
    </row>
    <row r="10" spans="1:16" x14ac:dyDescent="0.25">
      <c r="A10" s="17"/>
      <c r="C10" s="17"/>
      <c r="D10" s="17"/>
      <c r="E10" s="17"/>
      <c r="F10" s="17"/>
      <c r="G10" s="17"/>
      <c r="H10" s="17"/>
      <c r="I10" s="17"/>
      <c r="J10" s="17"/>
      <c r="M10" s="28">
        <f>Display!F10</f>
        <v>0.44016148085219792</v>
      </c>
      <c r="N10" s="18">
        <f t="shared" si="2"/>
        <v>0.67008992211115237</v>
      </c>
      <c r="O10" s="18">
        <f t="shared" si="3"/>
        <v>0.67</v>
      </c>
      <c r="P10" s="18">
        <f t="shared" si="5"/>
        <v>67</v>
      </c>
    </row>
    <row r="11" spans="1:16" x14ac:dyDescent="0.25">
      <c r="A11" s="17"/>
      <c r="C11" s="17"/>
      <c r="D11" s="17"/>
      <c r="E11" s="17"/>
      <c r="F11" s="17"/>
      <c r="G11" s="17"/>
      <c r="H11" s="17"/>
      <c r="I11" s="17"/>
      <c r="M11" s="28">
        <f>Display!F11</f>
        <v>-2.2659803646715448</v>
      </c>
      <c r="N11" s="18">
        <f t="shared" si="2"/>
        <v>1.1726292741533325E-2</v>
      </c>
      <c r="O11" s="18">
        <f t="shared" si="3"/>
        <v>0.01</v>
      </c>
      <c r="P11" s="18">
        <f t="shared" si="5"/>
        <v>1</v>
      </c>
    </row>
    <row r="12" spans="1:16" x14ac:dyDescent="0.25">
      <c r="A12" s="17"/>
      <c r="C12" s="17"/>
      <c r="D12" s="17"/>
      <c r="E12" s="17"/>
      <c r="F12" s="17"/>
      <c r="G12" s="17"/>
      <c r="H12" s="17"/>
      <c r="I12" s="17"/>
      <c r="M12" s="28">
        <f>Display!F12</f>
        <v>-3.3180560413357765</v>
      </c>
      <c r="N12" s="18">
        <f t="shared" si="2"/>
        <v>4.5323147762676264E-4</v>
      </c>
      <c r="O12" s="18">
        <f t="shared" si="3"/>
        <v>5.0000000000000001E-4</v>
      </c>
      <c r="P12" s="18">
        <f t="shared" si="5"/>
        <v>0.05</v>
      </c>
    </row>
    <row r="13" spans="1:16" x14ac:dyDescent="0.25">
      <c r="A13" s="17"/>
      <c r="C13" s="17"/>
      <c r="D13" s="17"/>
      <c r="E13" s="17"/>
      <c r="F13" s="17"/>
      <c r="G13" s="17"/>
      <c r="H13" s="17"/>
      <c r="I13" s="17"/>
      <c r="M13" s="28">
        <f>Display!F16</f>
        <v>-1.6666666666666667</v>
      </c>
      <c r="N13" s="18">
        <f t="shared" si="2"/>
        <v>4.7790352272814703E-2</v>
      </c>
      <c r="O13" s="18">
        <f t="shared" si="3"/>
        <v>0.05</v>
      </c>
      <c r="P13" s="18">
        <f t="shared" ref="P13:P18" si="6">IF(M13="","",O13*100)</f>
        <v>5</v>
      </c>
    </row>
    <row r="14" spans="1:16" x14ac:dyDescent="0.25">
      <c r="A14" s="17"/>
      <c r="C14" s="17"/>
      <c r="D14" s="17"/>
      <c r="E14" s="17"/>
      <c r="F14" s="17"/>
      <c r="G14" s="17"/>
      <c r="H14" s="17"/>
      <c r="I14" s="17"/>
      <c r="M14" s="28">
        <f>Display!F17</f>
        <v>-1</v>
      </c>
      <c r="N14" s="18">
        <f t="shared" si="2"/>
        <v>0.15865525393145699</v>
      </c>
      <c r="O14" s="18">
        <f t="shared" si="3"/>
        <v>0.16</v>
      </c>
      <c r="P14" s="18">
        <f t="shared" si="6"/>
        <v>16</v>
      </c>
    </row>
    <row r="15" spans="1:16" x14ac:dyDescent="0.25">
      <c r="A15" s="17"/>
      <c r="C15" s="17"/>
      <c r="D15" s="17"/>
      <c r="E15" s="17"/>
      <c r="F15" s="17"/>
      <c r="G15" s="17"/>
      <c r="H15" s="17"/>
      <c r="I15" s="17"/>
      <c r="M15" s="28">
        <f>Display!F18</f>
        <v>-1.2666666666666666</v>
      </c>
      <c r="N15" s="18">
        <f t="shared" si="2"/>
        <v>0.10263725183213576</v>
      </c>
      <c r="O15" s="18">
        <f t="shared" si="3"/>
        <v>0.1</v>
      </c>
      <c r="P15" s="18">
        <f t="shared" si="6"/>
        <v>10</v>
      </c>
    </row>
    <row r="16" spans="1:16" x14ac:dyDescent="0.25">
      <c r="A16" s="17"/>
      <c r="C16" s="17"/>
      <c r="D16" s="17"/>
      <c r="E16" s="17"/>
      <c r="F16" s="17"/>
      <c r="G16" s="17"/>
      <c r="H16" s="17"/>
      <c r="I16" s="17"/>
      <c r="M16" s="28">
        <f>Display!F19</f>
        <v>-1.3333333333333333</v>
      </c>
      <c r="N16" s="18">
        <f t="shared" si="2"/>
        <v>9.1211219725867876E-2</v>
      </c>
      <c r="O16" s="18">
        <f t="shared" si="3"/>
        <v>0.09</v>
      </c>
      <c r="P16" s="18">
        <f t="shared" si="6"/>
        <v>9</v>
      </c>
    </row>
    <row r="17" spans="1:18" x14ac:dyDescent="0.25">
      <c r="A17" s="17"/>
      <c r="B17" s="17"/>
      <c r="C17" s="17"/>
      <c r="D17" s="17"/>
      <c r="E17" s="17"/>
      <c r="F17" s="17"/>
      <c r="G17" s="17"/>
      <c r="H17" s="17"/>
      <c r="I17" s="17"/>
      <c r="M17" s="28">
        <f>Display!F20</f>
        <v>-0.33333333333333331</v>
      </c>
      <c r="N17" s="18">
        <f t="shared" si="2"/>
        <v>0.36944134018176361</v>
      </c>
      <c r="O17" s="18">
        <f t="shared" si="3"/>
        <v>0.37</v>
      </c>
      <c r="P17" s="18">
        <f t="shared" si="6"/>
        <v>37</v>
      </c>
    </row>
    <row r="18" spans="1:18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M18" s="28">
        <f>Display!F21</f>
        <v>-1.0666666666666667</v>
      </c>
      <c r="N18" s="18">
        <f t="shared" si="2"/>
        <v>0.14306119219550908</v>
      </c>
      <c r="O18" s="18">
        <f t="shared" si="3"/>
        <v>0.14000000000000001</v>
      </c>
      <c r="P18" s="18">
        <f t="shared" si="6"/>
        <v>14.000000000000002</v>
      </c>
    </row>
    <row r="19" spans="1:18" x14ac:dyDescent="0.25">
      <c r="A19" s="17"/>
      <c r="B19" s="17"/>
      <c r="J19" s="17"/>
      <c r="M19" s="28"/>
    </row>
    <row r="20" spans="1:18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M20" s="28"/>
    </row>
    <row r="21" spans="1:18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M21" s="28"/>
    </row>
    <row r="22" spans="1:18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M22" s="28"/>
    </row>
    <row r="23" spans="1:18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M23" s="28"/>
    </row>
    <row r="24" spans="1:1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M24" s="28"/>
    </row>
    <row r="25" spans="1:18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M25" s="28"/>
    </row>
    <row r="26" spans="1:18" x14ac:dyDescent="0.25">
      <c r="A26" s="20"/>
      <c r="B26" s="17"/>
      <c r="C26" s="21" t="s">
        <v>10</v>
      </c>
      <c r="D26" s="17"/>
      <c r="E26" s="17"/>
      <c r="F26" s="17"/>
      <c r="G26" s="17"/>
      <c r="H26" s="17"/>
      <c r="I26" s="17"/>
      <c r="J26" s="17"/>
    </row>
    <row r="27" spans="1:18" x14ac:dyDescent="0.25">
      <c r="A27" s="20"/>
      <c r="B27" s="17"/>
      <c r="C27" s="17" t="str">
        <f t="array" ref="C27:I27">C1:I1</f>
        <v>Gc</v>
      </c>
      <c r="D27" s="17" t="str">
        <v>Gf</v>
      </c>
      <c r="E27" s="17" t="str">
        <v>Glr</v>
      </c>
      <c r="F27" s="17" t="str">
        <v>Gv</v>
      </c>
      <c r="G27" s="17" t="str">
        <v>Ga</v>
      </c>
      <c r="H27" s="17" t="str">
        <v>Gs</v>
      </c>
      <c r="I27" s="17" t="str">
        <v>Gwm</v>
      </c>
      <c r="J27" s="17"/>
      <c r="K27" s="22" t="s">
        <v>1</v>
      </c>
      <c r="L27" s="22" t="s">
        <v>2</v>
      </c>
      <c r="M27" s="22" t="s">
        <v>5</v>
      </c>
      <c r="N27" s="22" t="s">
        <v>6</v>
      </c>
      <c r="O27" s="22" t="s">
        <v>3</v>
      </c>
      <c r="P27" s="22" t="s">
        <v>4</v>
      </c>
    </row>
    <row r="28" spans="1:18" x14ac:dyDescent="0.25">
      <c r="A28" s="23"/>
      <c r="B28" s="22" t="s">
        <v>1</v>
      </c>
      <c r="C28" s="17">
        <v>0.56100000000000005</v>
      </c>
      <c r="D28" s="17">
        <v>0.47699999999999998</v>
      </c>
      <c r="E28" s="17">
        <v>0.55400000000000005</v>
      </c>
      <c r="F28" s="17">
        <v>0.247</v>
      </c>
      <c r="G28" s="17">
        <v>0.44</v>
      </c>
      <c r="H28" s="17">
        <v>0.432</v>
      </c>
      <c r="I28" s="17">
        <v>0.48099999999999998</v>
      </c>
      <c r="J28" s="17"/>
      <c r="K28" s="18">
        <f t="array" ref="K28:P34">TRANSPOSE(C28:I33)</f>
        <v>0.56100000000000005</v>
      </c>
      <c r="L28" s="18">
        <v>0.65400000000000003</v>
      </c>
      <c r="M28" s="18">
        <v>0.49199999999999999</v>
      </c>
      <c r="N28" s="18">
        <v>0.44500000000000001</v>
      </c>
      <c r="O28" s="18">
        <v>0.33500000000000002</v>
      </c>
      <c r="P28" s="18">
        <v>0.53500000000000003</v>
      </c>
      <c r="Q28" s="17" t="str">
        <f t="array" ref="Q28:Q34">B39:B45</f>
        <v>Gc</v>
      </c>
      <c r="R28" s="18">
        <v>100</v>
      </c>
    </row>
    <row r="29" spans="1:18" x14ac:dyDescent="0.25">
      <c r="A29" s="23"/>
      <c r="B29" s="22" t="s">
        <v>2</v>
      </c>
      <c r="C29" s="17">
        <v>0.65400000000000003</v>
      </c>
      <c r="D29" s="17">
        <v>0.50700000000000001</v>
      </c>
      <c r="E29" s="17">
        <v>0.57699999999999996</v>
      </c>
      <c r="F29" s="17">
        <v>0.23</v>
      </c>
      <c r="G29" s="17">
        <v>0.45800000000000002</v>
      </c>
      <c r="H29" s="17">
        <v>0.42899999999999999</v>
      </c>
      <c r="I29" s="17">
        <v>0.45900000000000002</v>
      </c>
      <c r="J29" s="17"/>
      <c r="K29" s="18">
        <v>0.47699999999999998</v>
      </c>
      <c r="L29" s="18">
        <v>0.50700000000000001</v>
      </c>
      <c r="M29" s="18">
        <v>0.46800000000000003</v>
      </c>
      <c r="N29" s="18">
        <v>0.41699999999999998</v>
      </c>
      <c r="O29" s="18">
        <v>0.38900000000000001</v>
      </c>
      <c r="P29" s="18">
        <v>0.53300000000000003</v>
      </c>
      <c r="Q29" s="17" t="str">
        <v>Gf</v>
      </c>
      <c r="R29" s="18">
        <v>100</v>
      </c>
    </row>
    <row r="30" spans="1:18" x14ac:dyDescent="0.25">
      <c r="A30" s="23"/>
      <c r="B30" s="22" t="s">
        <v>5</v>
      </c>
      <c r="C30" s="17">
        <v>0.49199999999999999</v>
      </c>
      <c r="D30" s="17">
        <v>0.46800000000000003</v>
      </c>
      <c r="E30" s="17">
        <v>0.53800000000000003</v>
      </c>
      <c r="F30" s="17">
        <v>0.23499999999999999</v>
      </c>
      <c r="G30" s="17">
        <v>0.41</v>
      </c>
      <c r="H30" s="17">
        <v>0.46800000000000003</v>
      </c>
      <c r="I30" s="17">
        <v>0.45900000000000002</v>
      </c>
      <c r="J30" s="17"/>
      <c r="K30" s="18">
        <v>0.55400000000000005</v>
      </c>
      <c r="L30" s="18">
        <v>0.57699999999999996</v>
      </c>
      <c r="M30" s="18">
        <v>0.53800000000000003</v>
      </c>
      <c r="N30" s="18">
        <v>0.48899999999999999</v>
      </c>
      <c r="O30" s="18">
        <v>0.39300000000000002</v>
      </c>
      <c r="P30" s="18">
        <v>0.53900000000000003</v>
      </c>
      <c r="Q30" s="17" t="str">
        <v>Glr</v>
      </c>
      <c r="R30" s="18">
        <v>100</v>
      </c>
    </row>
    <row r="31" spans="1:18" x14ac:dyDescent="0.25">
      <c r="A31" s="23"/>
      <c r="B31" s="22" t="s">
        <v>6</v>
      </c>
      <c r="C31" s="17">
        <v>0.44500000000000001</v>
      </c>
      <c r="D31" s="17">
        <v>0.41699999999999998</v>
      </c>
      <c r="E31" s="17">
        <v>0.48899999999999999</v>
      </c>
      <c r="F31" s="17">
        <v>0.224</v>
      </c>
      <c r="G31" s="17">
        <v>0.39700000000000002</v>
      </c>
      <c r="H31" s="17">
        <v>0.46300000000000002</v>
      </c>
      <c r="I31" s="17">
        <v>0.40100000000000002</v>
      </c>
      <c r="J31" s="17"/>
      <c r="K31" s="18">
        <v>0.247</v>
      </c>
      <c r="L31" s="18">
        <v>0.23</v>
      </c>
      <c r="M31" s="18">
        <v>0.23499999999999999</v>
      </c>
      <c r="N31" s="18">
        <v>0.224</v>
      </c>
      <c r="O31" s="18">
        <v>0.192</v>
      </c>
      <c r="P31" s="18">
        <v>0.28199999999999997</v>
      </c>
      <c r="Q31" s="17" t="str">
        <v>Gv</v>
      </c>
      <c r="R31" s="18">
        <v>100</v>
      </c>
    </row>
    <row r="32" spans="1:18" x14ac:dyDescent="0.25">
      <c r="A32" s="23"/>
      <c r="B32" s="22" t="s">
        <v>3</v>
      </c>
      <c r="C32" s="17">
        <v>0.33500000000000002</v>
      </c>
      <c r="D32" s="17">
        <v>0.38900000000000001</v>
      </c>
      <c r="E32" s="17">
        <v>0.39300000000000002</v>
      </c>
      <c r="F32" s="17">
        <v>0.192</v>
      </c>
      <c r="G32" s="17">
        <v>0.28499999999999998</v>
      </c>
      <c r="H32" s="17">
        <v>0.47299999999999998</v>
      </c>
      <c r="I32" s="17">
        <v>0.38</v>
      </c>
      <c r="J32" s="17"/>
      <c r="K32" s="18">
        <v>0.44</v>
      </c>
      <c r="L32" s="18">
        <v>0.45800000000000002</v>
      </c>
      <c r="M32" s="18">
        <v>0.41</v>
      </c>
      <c r="N32" s="18">
        <v>0.39700000000000002</v>
      </c>
      <c r="O32" s="18">
        <v>0.28499999999999998</v>
      </c>
      <c r="P32" s="18">
        <v>0.378</v>
      </c>
      <c r="Q32" s="17" t="str">
        <v>Ga</v>
      </c>
      <c r="R32" s="18">
        <v>100</v>
      </c>
    </row>
    <row r="33" spans="1:37" x14ac:dyDescent="0.25">
      <c r="A33" s="23"/>
      <c r="B33" s="22" t="s">
        <v>4</v>
      </c>
      <c r="C33" s="17">
        <v>0.53500000000000003</v>
      </c>
      <c r="D33" s="17">
        <v>0.53300000000000003</v>
      </c>
      <c r="E33" s="17">
        <v>0.53900000000000003</v>
      </c>
      <c r="F33" s="17">
        <v>0.28199999999999997</v>
      </c>
      <c r="G33" s="17">
        <v>0.378</v>
      </c>
      <c r="H33" s="17">
        <v>0.47399999999999998</v>
      </c>
      <c r="I33" s="17">
        <v>0.49199999999999999</v>
      </c>
      <c r="J33" s="17"/>
      <c r="K33" s="18">
        <v>0.432</v>
      </c>
      <c r="L33" s="18">
        <v>0.42899999999999999</v>
      </c>
      <c r="M33" s="18">
        <v>0.46800000000000003</v>
      </c>
      <c r="N33" s="18">
        <v>0.46300000000000002</v>
      </c>
      <c r="O33" s="18">
        <v>0.47299999999999998</v>
      </c>
      <c r="P33" s="18">
        <v>0.47399999999999998</v>
      </c>
      <c r="Q33" s="17" t="str">
        <v>Gs</v>
      </c>
      <c r="R33" s="18">
        <v>100</v>
      </c>
    </row>
    <row r="34" spans="1:37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8">
        <v>0.48099999999999998</v>
      </c>
      <c r="L34" s="18">
        <v>0.45900000000000002</v>
      </c>
      <c r="M34" s="18">
        <v>0.45900000000000002</v>
      </c>
      <c r="N34" s="18">
        <v>0.40100000000000002</v>
      </c>
      <c r="O34" s="18">
        <v>0.38</v>
      </c>
      <c r="P34" s="18">
        <v>0.49199999999999999</v>
      </c>
      <c r="Q34" s="17" t="str">
        <v>Gwm</v>
      </c>
      <c r="R34" s="18">
        <v>100</v>
      </c>
    </row>
    <row r="35" spans="1:37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Y35" s="18" t="b">
        <f t="array" ref="Y35:AD35">TRANSPOSE(NOT(Display!C16:C21=""))</f>
        <v>1</v>
      </c>
      <c r="Z35" s="18" t="b">
        <v>1</v>
      </c>
      <c r="AA35" s="18" t="b">
        <v>1</v>
      </c>
      <c r="AB35" s="18" t="b">
        <v>1</v>
      </c>
      <c r="AC35" s="18" t="b">
        <v>1</v>
      </c>
      <c r="AD35" s="18" t="b">
        <v>1</v>
      </c>
    </row>
    <row r="36" spans="1:37" x14ac:dyDescent="0.25">
      <c r="A36" s="17"/>
      <c r="B36" s="17"/>
      <c r="C36" s="17" t="s">
        <v>19</v>
      </c>
      <c r="D36" s="17"/>
      <c r="E36" s="17"/>
      <c r="F36" s="17"/>
      <c r="G36" s="17"/>
      <c r="H36" s="17"/>
      <c r="I36" s="17"/>
      <c r="J36" s="17"/>
      <c r="Y36" s="18">
        <f t="array" ref="Y36:AD36">TRANSPOSE(Display!D16:D21)</f>
        <v>100</v>
      </c>
      <c r="Z36" s="18">
        <v>100</v>
      </c>
      <c r="AA36" s="18">
        <v>100</v>
      </c>
      <c r="AB36" s="18">
        <v>100</v>
      </c>
      <c r="AC36" s="18">
        <v>100</v>
      </c>
      <c r="AD36" s="18">
        <v>100</v>
      </c>
      <c r="AE36" s="18">
        <f t="array" ref="AE36:AK36">TRANSPOSE(Display!D2:D8)</f>
        <v>100</v>
      </c>
      <c r="AF36" s="18">
        <v>100</v>
      </c>
      <c r="AG36" s="18">
        <v>100</v>
      </c>
      <c r="AH36" s="18">
        <v>100</v>
      </c>
      <c r="AI36" s="18">
        <v>100</v>
      </c>
      <c r="AJ36" s="18">
        <v>100</v>
      </c>
      <c r="AK36" s="18">
        <v>100</v>
      </c>
    </row>
    <row r="37" spans="1:37" x14ac:dyDescent="0.25">
      <c r="A37" s="17"/>
      <c r="B37" s="17"/>
      <c r="C37" s="17" t="b">
        <f t="array" ref="C37:I37">TRANSPOSE(A2:A8)</f>
        <v>1</v>
      </c>
      <c r="D37" s="17" t="b">
        <v>1</v>
      </c>
      <c r="E37" s="17" t="b">
        <v>1</v>
      </c>
      <c r="F37" s="17" t="b">
        <v>1</v>
      </c>
      <c r="G37" s="17" t="b">
        <v>1</v>
      </c>
      <c r="H37" s="17" t="b">
        <v>1</v>
      </c>
      <c r="I37" s="17" t="b">
        <v>1</v>
      </c>
      <c r="J37" s="17"/>
      <c r="Y37" s="18">
        <f t="array" ref="Y37:AD37">TRANSPOSE(Display!E16:E21)</f>
        <v>15</v>
      </c>
      <c r="Z37" s="18">
        <v>15</v>
      </c>
      <c r="AA37" s="18">
        <v>15</v>
      </c>
      <c r="AB37" s="18">
        <v>15</v>
      </c>
      <c r="AC37" s="18">
        <v>15</v>
      </c>
      <c r="AD37" s="18">
        <v>15</v>
      </c>
      <c r="AE37" s="18">
        <f t="array" ref="AE37:AK37">TRANSPOSE(Display!E2:E8)</f>
        <v>15</v>
      </c>
      <c r="AF37" s="18">
        <v>15</v>
      </c>
      <c r="AG37" s="18">
        <v>15</v>
      </c>
      <c r="AH37" s="18">
        <v>15</v>
      </c>
      <c r="AI37" s="18">
        <v>15</v>
      </c>
      <c r="AJ37" s="18">
        <v>15</v>
      </c>
      <c r="AK37" s="18">
        <v>15</v>
      </c>
    </row>
    <row r="38" spans="1:37" x14ac:dyDescent="0.25">
      <c r="A38" s="17"/>
      <c r="B38" s="17"/>
      <c r="C38" s="17" t="str">
        <f t="array" ref="C38:I38">C27:I27</f>
        <v>Gc</v>
      </c>
      <c r="D38" s="17" t="str">
        <v>Gf</v>
      </c>
      <c r="E38" s="17" t="str">
        <v>Glr</v>
      </c>
      <c r="F38" s="17" t="str">
        <v>Gv</v>
      </c>
      <c r="G38" s="17" t="str">
        <v>Ga</v>
      </c>
      <c r="H38" s="17" t="str">
        <v>Gs</v>
      </c>
      <c r="I38" s="17" t="str">
        <v>Gwm</v>
      </c>
      <c r="J38" s="17"/>
      <c r="K38" s="22" t="s">
        <v>1</v>
      </c>
      <c r="L38" s="22" t="s">
        <v>2</v>
      </c>
      <c r="M38" s="22" t="s">
        <v>5</v>
      </c>
      <c r="N38" s="22" t="s">
        <v>6</v>
      </c>
      <c r="O38" s="22" t="s">
        <v>3</v>
      </c>
      <c r="P38" s="22" t="s">
        <v>4</v>
      </c>
      <c r="Y38" s="22" t="s">
        <v>1</v>
      </c>
      <c r="Z38" s="22" t="s">
        <v>2</v>
      </c>
      <c r="AA38" s="22" t="s">
        <v>5</v>
      </c>
      <c r="AB38" s="22" t="s">
        <v>6</v>
      </c>
      <c r="AC38" s="22" t="s">
        <v>3</v>
      </c>
      <c r="AD38" s="22" t="s">
        <v>4</v>
      </c>
    </row>
    <row r="39" spans="1:37" x14ac:dyDescent="0.25">
      <c r="A39" s="17" t="b">
        <f t="array" ref="A39:A45">A2:A8</f>
        <v>1</v>
      </c>
      <c r="B39" s="18" t="str">
        <f t="array" ref="B39:B45">Display!B2:B8</f>
        <v>Gc</v>
      </c>
      <c r="C39" s="17">
        <f t="shared" ref="C39:I45" si="7">IF(C2=1,1,IF(AND(C$37,$A39),C2,0))</f>
        <v>1</v>
      </c>
      <c r="D39" s="17">
        <f t="shared" si="7"/>
        <v>0.56499999999999995</v>
      </c>
      <c r="E39" s="17">
        <f t="shared" si="7"/>
        <v>0.61399999999999999</v>
      </c>
      <c r="F39" s="17">
        <f t="shared" si="7"/>
        <v>0.27</v>
      </c>
      <c r="G39" s="17">
        <f t="shared" si="7"/>
        <v>0.51800000000000002</v>
      </c>
      <c r="H39" s="17">
        <f t="shared" si="7"/>
        <v>0.314</v>
      </c>
      <c r="I39" s="17">
        <f t="shared" si="7"/>
        <v>0.46300000000000002</v>
      </c>
      <c r="J39" s="17"/>
      <c r="K39" s="17">
        <f t="shared" ref="K39:P45" si="8">IF($A2,K28,0)</f>
        <v>0.56100000000000005</v>
      </c>
      <c r="L39" s="17">
        <f t="shared" si="8"/>
        <v>0.65400000000000003</v>
      </c>
      <c r="M39" s="17">
        <f t="shared" si="8"/>
        <v>0.49199999999999999</v>
      </c>
      <c r="N39" s="17">
        <f t="shared" si="8"/>
        <v>0.44500000000000001</v>
      </c>
      <c r="O39" s="17">
        <f t="shared" si="8"/>
        <v>0.33500000000000002</v>
      </c>
      <c r="P39" s="17">
        <f t="shared" si="8"/>
        <v>0.53500000000000003</v>
      </c>
      <c r="Y39" s="18">
        <f t="array" ref="Y39:Y45">MMULT(MINVERSE($C$39:$I$45),K39:K45)</f>
        <v>0.22846175401120672</v>
      </c>
      <c r="Z39" s="18">
        <f t="array" ref="Z39:Z45">MMULT(MINVERSE($C$39:$I$45),L39:L45)</f>
        <v>0.38615269100419092</v>
      </c>
      <c r="AA39" s="18">
        <f t="array" ref="AA39:AA45">MMULT(MINVERSE($C$39:$I$45),M39:M45)</f>
        <v>0.12740017877575963</v>
      </c>
      <c r="AB39" s="18">
        <f t="array" ref="AB39:AB45">MMULT(MINVERSE($C$39:$I$45),N39:N45)</f>
        <v>0.1104010823803477</v>
      </c>
      <c r="AC39" s="18">
        <f t="array" ref="AC39:AC45">MMULT(MINVERSE($C$39:$I$45),O39:O45)</f>
        <v>3.2592075053043262E-2</v>
      </c>
      <c r="AD39" s="18">
        <f t="array" ref="AD39:AD45">MMULT(MINVERSE($C$39:$I$45),P39:P45)</f>
        <v>0.191345091318253</v>
      </c>
    </row>
    <row r="40" spans="1:37" x14ac:dyDescent="0.25">
      <c r="A40" s="17" t="b">
        <v>1</v>
      </c>
      <c r="B40" s="18" t="str">
        <v>Gf</v>
      </c>
      <c r="C40" s="17">
        <f t="shared" si="7"/>
        <v>0.56499999999999995</v>
      </c>
      <c r="D40" s="17">
        <f t="shared" si="7"/>
        <v>1</v>
      </c>
      <c r="E40" s="17">
        <f t="shared" si="7"/>
        <v>0.55400000000000005</v>
      </c>
      <c r="F40" s="17">
        <f t="shared" si="7"/>
        <v>0.29799999999999999</v>
      </c>
      <c r="G40" s="17">
        <f t="shared" si="7"/>
        <v>0.375</v>
      </c>
      <c r="H40" s="17">
        <f t="shared" si="7"/>
        <v>0.40300000000000002</v>
      </c>
      <c r="I40" s="17">
        <f t="shared" si="7"/>
        <v>0.46899999999999997</v>
      </c>
      <c r="J40" s="17"/>
      <c r="K40" s="17">
        <f t="shared" si="8"/>
        <v>0.47699999999999998</v>
      </c>
      <c r="L40" s="17">
        <f t="shared" si="8"/>
        <v>0.50700000000000001</v>
      </c>
      <c r="M40" s="17">
        <f t="shared" si="8"/>
        <v>0.46800000000000003</v>
      </c>
      <c r="N40" s="17">
        <f t="shared" si="8"/>
        <v>0.41699999999999998</v>
      </c>
      <c r="O40" s="17">
        <f t="shared" si="8"/>
        <v>0.38900000000000001</v>
      </c>
      <c r="P40" s="17">
        <f t="shared" si="8"/>
        <v>0.53300000000000003</v>
      </c>
      <c r="Y40" s="18">
        <v>6.2927609296026477E-2</v>
      </c>
      <c r="Z40" s="18">
        <v>6.9058375660436294E-2</v>
      </c>
      <c r="AA40" s="18">
        <v>8.8552407468736133E-2</v>
      </c>
      <c r="AB40" s="18">
        <v>5.9812550918743296E-2</v>
      </c>
      <c r="AC40" s="18">
        <v>0.11442575344386352</v>
      </c>
      <c r="AD40" s="18">
        <v>0.16535780209634302</v>
      </c>
    </row>
    <row r="41" spans="1:37" x14ac:dyDescent="0.25">
      <c r="A41" s="17" t="b">
        <v>1</v>
      </c>
      <c r="B41" s="18" t="str">
        <v>Glr</v>
      </c>
      <c r="C41" s="17">
        <f t="shared" si="7"/>
        <v>0.61399999999999999</v>
      </c>
      <c r="D41" s="17">
        <f t="shared" si="7"/>
        <v>0.55400000000000005</v>
      </c>
      <c r="E41" s="17">
        <f t="shared" si="7"/>
        <v>1</v>
      </c>
      <c r="F41" s="17">
        <f t="shared" si="7"/>
        <v>0.28699999999999998</v>
      </c>
      <c r="G41" s="17">
        <f t="shared" si="7"/>
        <v>0.40799999999999997</v>
      </c>
      <c r="H41" s="17">
        <f t="shared" si="7"/>
        <v>0.438</v>
      </c>
      <c r="I41" s="17">
        <f t="shared" si="7"/>
        <v>0.47199999999999998</v>
      </c>
      <c r="J41" s="17"/>
      <c r="K41" s="17">
        <f t="shared" si="8"/>
        <v>0.55400000000000005</v>
      </c>
      <c r="L41" s="17">
        <f t="shared" si="8"/>
        <v>0.57699999999999996</v>
      </c>
      <c r="M41" s="17">
        <f t="shared" si="8"/>
        <v>0.53800000000000003</v>
      </c>
      <c r="N41" s="17">
        <f t="shared" si="8"/>
        <v>0.48899999999999999</v>
      </c>
      <c r="O41" s="17">
        <f t="shared" si="8"/>
        <v>0.39300000000000002</v>
      </c>
      <c r="P41" s="17">
        <f t="shared" si="8"/>
        <v>0.53900000000000003</v>
      </c>
      <c r="Y41" s="18">
        <v>0.18926256919134574</v>
      </c>
      <c r="Z41" s="18">
        <v>0.16396435642677451</v>
      </c>
      <c r="AA41" s="18">
        <v>0.2061335380802671</v>
      </c>
      <c r="AB41" s="18">
        <v>0.18014167790333857</v>
      </c>
      <c r="AC41" s="18">
        <v>9.1970986994280315E-2</v>
      </c>
      <c r="AD41" s="18">
        <v>0.13999653693707464</v>
      </c>
    </row>
    <row r="42" spans="1:37" x14ac:dyDescent="0.25">
      <c r="A42" s="17" t="b">
        <v>1</v>
      </c>
      <c r="B42" s="18" t="str">
        <v>Gv</v>
      </c>
      <c r="C42" s="17">
        <f t="shared" si="7"/>
        <v>0.27</v>
      </c>
      <c r="D42" s="17">
        <f t="shared" si="7"/>
        <v>0.29799999999999999</v>
      </c>
      <c r="E42" s="17">
        <f t="shared" si="7"/>
        <v>0.28699999999999998</v>
      </c>
      <c r="F42" s="17">
        <f t="shared" si="7"/>
        <v>1</v>
      </c>
      <c r="G42" s="17">
        <f t="shared" si="7"/>
        <v>0.23699999999999999</v>
      </c>
      <c r="H42" s="17">
        <f t="shared" si="7"/>
        <v>0.23699999999999999</v>
      </c>
      <c r="I42" s="17">
        <f t="shared" si="7"/>
        <v>0.246</v>
      </c>
      <c r="J42" s="17"/>
      <c r="K42" s="17">
        <f t="shared" si="8"/>
        <v>0.247</v>
      </c>
      <c r="L42" s="17">
        <f t="shared" si="8"/>
        <v>0.23</v>
      </c>
      <c r="M42" s="17">
        <f t="shared" si="8"/>
        <v>0.23499999999999999</v>
      </c>
      <c r="N42" s="17">
        <f t="shared" si="8"/>
        <v>0.224</v>
      </c>
      <c r="O42" s="17">
        <f t="shared" si="8"/>
        <v>0.192</v>
      </c>
      <c r="P42" s="17">
        <f t="shared" si="8"/>
        <v>0.28199999999999997</v>
      </c>
      <c r="Y42" s="18">
        <v>1.1022989803276151E-2</v>
      </c>
      <c r="Z42" s="18">
        <v>-2.0169972598000192E-2</v>
      </c>
      <c r="AA42" s="18">
        <v>4.7336706124557551E-3</v>
      </c>
      <c r="AB42" s="18">
        <v>1.302167815642891E-2</v>
      </c>
      <c r="AC42" s="18">
        <v>6.7224644086430092E-3</v>
      </c>
      <c r="AD42" s="18">
        <v>4.6539678650367469E-2</v>
      </c>
    </row>
    <row r="43" spans="1:37" x14ac:dyDescent="0.25">
      <c r="A43" s="17" t="b">
        <v>1</v>
      </c>
      <c r="B43" s="18" t="str">
        <v>Ga</v>
      </c>
      <c r="C43" s="17">
        <f t="shared" si="7"/>
        <v>0.51800000000000002</v>
      </c>
      <c r="D43" s="17">
        <f t="shared" si="7"/>
        <v>0.375</v>
      </c>
      <c r="E43" s="17">
        <f t="shared" si="7"/>
        <v>0.40799999999999997</v>
      </c>
      <c r="F43" s="17">
        <f t="shared" si="7"/>
        <v>0.23699999999999999</v>
      </c>
      <c r="G43" s="17">
        <f t="shared" si="7"/>
        <v>1</v>
      </c>
      <c r="H43" s="17">
        <f t="shared" si="7"/>
        <v>0.32200000000000001</v>
      </c>
      <c r="I43" s="17">
        <f t="shared" si="7"/>
        <v>0.372</v>
      </c>
      <c r="J43" s="17"/>
      <c r="K43" s="17">
        <f t="shared" si="8"/>
        <v>0.44</v>
      </c>
      <c r="L43" s="17">
        <f t="shared" si="8"/>
        <v>0.45800000000000002</v>
      </c>
      <c r="M43" s="17">
        <f t="shared" si="8"/>
        <v>0.41</v>
      </c>
      <c r="N43" s="17">
        <f t="shared" si="8"/>
        <v>0.39700000000000002</v>
      </c>
      <c r="O43" s="17">
        <f t="shared" si="8"/>
        <v>0.28499999999999998</v>
      </c>
      <c r="P43" s="17">
        <f t="shared" si="8"/>
        <v>0.378</v>
      </c>
      <c r="Y43" s="18">
        <v>0.11042841837889772</v>
      </c>
      <c r="Z43" s="18">
        <v>8.9059786923186654E-2</v>
      </c>
      <c r="AA43" s="18">
        <v>0.10375376248436667</v>
      </c>
      <c r="AB43" s="18">
        <v>0.12613687153641612</v>
      </c>
      <c r="AC43" s="18">
        <v>3.4414714169426194E-2</v>
      </c>
      <c r="AD43" s="18">
        <v>2.1209759517318683E-2</v>
      </c>
    </row>
    <row r="44" spans="1:37" x14ac:dyDescent="0.25">
      <c r="A44" s="17" t="b">
        <v>1</v>
      </c>
      <c r="B44" s="18" t="str">
        <v>Gs</v>
      </c>
      <c r="C44" s="17">
        <f t="shared" si="7"/>
        <v>0.314</v>
      </c>
      <c r="D44" s="17">
        <f t="shared" si="7"/>
        <v>0.40300000000000002</v>
      </c>
      <c r="E44" s="17">
        <f t="shared" si="7"/>
        <v>0.438</v>
      </c>
      <c r="F44" s="17">
        <f t="shared" si="7"/>
        <v>0.23699999999999999</v>
      </c>
      <c r="G44" s="17">
        <f t="shared" si="7"/>
        <v>0.32200000000000001</v>
      </c>
      <c r="H44" s="17">
        <f t="shared" si="7"/>
        <v>1</v>
      </c>
      <c r="I44" s="17">
        <f t="shared" si="7"/>
        <v>0.372</v>
      </c>
      <c r="J44" s="17"/>
      <c r="K44" s="17">
        <f t="shared" si="8"/>
        <v>0.432</v>
      </c>
      <c r="L44" s="17">
        <f t="shared" si="8"/>
        <v>0.42899999999999999</v>
      </c>
      <c r="M44" s="17">
        <f t="shared" si="8"/>
        <v>0.46800000000000003</v>
      </c>
      <c r="N44" s="17">
        <f t="shared" si="8"/>
        <v>0.46300000000000002</v>
      </c>
      <c r="O44" s="17">
        <f t="shared" si="8"/>
        <v>0.47299999999999998</v>
      </c>
      <c r="P44" s="17">
        <f t="shared" si="8"/>
        <v>0.47399999999999998</v>
      </c>
      <c r="Y44" s="18">
        <v>0.15639648280700555</v>
      </c>
      <c r="Z44" s="18">
        <v>0.15236743257740404</v>
      </c>
      <c r="AA44" s="18">
        <v>0.21485429776271819</v>
      </c>
      <c r="AB44" s="18">
        <v>0.24625902351689677</v>
      </c>
      <c r="AC44" s="18">
        <v>0.31271225488412269</v>
      </c>
      <c r="AD44" s="18">
        <v>0.20735206639359255</v>
      </c>
    </row>
    <row r="45" spans="1:37" x14ac:dyDescent="0.25">
      <c r="A45" s="17" t="b">
        <v>1</v>
      </c>
      <c r="B45" s="18" t="str">
        <v>Gwm</v>
      </c>
      <c r="C45" s="17">
        <f t="shared" si="7"/>
        <v>0.46300000000000002</v>
      </c>
      <c r="D45" s="17">
        <f t="shared" si="7"/>
        <v>0.46899999999999997</v>
      </c>
      <c r="E45" s="17">
        <f t="shared" si="7"/>
        <v>0.47199999999999998</v>
      </c>
      <c r="F45" s="17">
        <f t="shared" si="7"/>
        <v>0.246</v>
      </c>
      <c r="G45" s="17">
        <f t="shared" si="7"/>
        <v>0.372</v>
      </c>
      <c r="H45" s="17">
        <f t="shared" si="7"/>
        <v>0.372</v>
      </c>
      <c r="I45" s="17">
        <f t="shared" si="7"/>
        <v>1</v>
      </c>
      <c r="J45" s="17"/>
      <c r="K45" s="17">
        <f t="shared" si="8"/>
        <v>0.48099999999999998</v>
      </c>
      <c r="L45" s="17">
        <f t="shared" si="8"/>
        <v>0.45900000000000002</v>
      </c>
      <c r="M45" s="17">
        <f t="shared" si="8"/>
        <v>0.45900000000000002</v>
      </c>
      <c r="N45" s="17">
        <f t="shared" si="8"/>
        <v>0.40100000000000002</v>
      </c>
      <c r="O45" s="17">
        <f t="shared" si="8"/>
        <v>0.38</v>
      </c>
      <c r="P45" s="17">
        <f t="shared" si="8"/>
        <v>0.49199999999999999</v>
      </c>
      <c r="Y45" s="18">
        <v>0.1544067077418978</v>
      </c>
      <c r="Z45" s="18">
        <v>8.5582637251765847E-2</v>
      </c>
      <c r="AA45" s="18">
        <v>0.14150092676752024</v>
      </c>
      <c r="AB45" s="18">
        <v>9.5070734720318795E-2</v>
      </c>
      <c r="AC45" s="18">
        <v>0.13704892629152238</v>
      </c>
      <c r="AD45" s="18">
        <v>0.16330228791531531</v>
      </c>
    </row>
    <row r="46" spans="1:37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X46" s="18" t="s">
        <v>22</v>
      </c>
      <c r="Y46" s="18">
        <f t="shared" ref="Y46:AD46" si="9">SUMPRODUCT(Y39:Y45,K28:K34)</f>
        <v>0.45617906653110057</v>
      </c>
      <c r="Z46" s="18">
        <f t="shared" si="9"/>
        <v>0.52296223782237727</v>
      </c>
      <c r="AA46" s="18">
        <f t="shared" si="9"/>
        <v>0.42417545009198732</v>
      </c>
      <c r="AB46" s="18">
        <f t="shared" si="9"/>
        <v>0.3672940823052715</v>
      </c>
      <c r="AC46" s="18">
        <f t="shared" si="9"/>
        <v>0.302664956376899</v>
      </c>
      <c r="AD46" s="18">
        <f t="shared" si="9"/>
        <v>0.46573454938354752</v>
      </c>
    </row>
    <row r="47" spans="1:37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X47" s="18" t="s">
        <v>23</v>
      </c>
      <c r="Y47" s="18">
        <f t="shared" ref="Y47:AD47" si="10">SQRT(1-Y46)*Y37</f>
        <v>11.061632340233622</v>
      </c>
      <c r="Z47" s="18">
        <f t="shared" si="10"/>
        <v>10.360188052828246</v>
      </c>
      <c r="AA47" s="18">
        <f t="shared" si="10"/>
        <v>11.382465626098014</v>
      </c>
      <c r="AB47" s="18">
        <f t="shared" si="10"/>
        <v>11.931422022597053</v>
      </c>
      <c r="AC47" s="18">
        <f t="shared" si="10"/>
        <v>12.525988376778804</v>
      </c>
      <c r="AD47" s="18">
        <f t="shared" si="10"/>
        <v>10.964019627340232</v>
      </c>
    </row>
    <row r="48" spans="1:37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X48" s="18" t="s">
        <v>40</v>
      </c>
      <c r="Y48" s="18">
        <f t="array" ref="Y48:AD48">TRANSPOSE(Display!K16:K21)</f>
        <v>-16.352130827994429</v>
      </c>
      <c r="Z48" s="18">
        <v>-9.5352258203964197</v>
      </c>
      <c r="AA48" s="18">
        <v>-8.4244511732269984</v>
      </c>
      <c r="AB48" s="18">
        <v>-8.860668340621686</v>
      </c>
      <c r="AC48" s="18">
        <v>6.8651065056302372</v>
      </c>
      <c r="AD48" s="18">
        <v>-8.5418437279935233</v>
      </c>
    </row>
    <row r="49" spans="1:44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X49" s="18" t="s">
        <v>38</v>
      </c>
      <c r="Y49" s="18">
        <f t="shared" ref="Y49:AD49" si="11">NORMSDIST(Y48/Y47)</f>
        <v>6.9667138173783616E-2</v>
      </c>
      <c r="Z49" s="18">
        <f t="shared" si="11"/>
        <v>0.178689227446585</v>
      </c>
      <c r="AA49" s="18">
        <f t="shared" si="11"/>
        <v>0.22961197393656155</v>
      </c>
      <c r="AB49" s="18">
        <f t="shared" si="11"/>
        <v>0.22885193634600046</v>
      </c>
      <c r="AC49" s="18">
        <f t="shared" si="11"/>
        <v>0.70817775320722287</v>
      </c>
      <c r="AD49" s="18">
        <f t="shared" si="11"/>
        <v>0.21796642114951389</v>
      </c>
    </row>
    <row r="50" spans="1:44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Y50" s="18">
        <f>IF(ISERR(Y49),"",IFERROR(ROUND(Y49,IF(AND(Y49&lt;0.99,Y49&gt;0.01),2,MIN(5,1-1-INT(LOG10(ABS(IF(Y49&lt;0.5,Y49,1-Y49))))))),IF(Y49&lt;0.5,0,1)))</f>
        <v>7.0000000000000007E-2</v>
      </c>
      <c r="Z50" s="18">
        <f t="shared" ref="Z50:AD50" si="12">IF(ISERR(Z49),"",IFERROR(ROUND(Z49,IF(AND(Z49&lt;0.99,Z49&gt;0.01),2,MIN(5,1-1-INT(LOG10(ABS(IF(Z49&lt;0.5,Z49,1-Z49))))))),IF(Z49&lt;0.5,0,1)))</f>
        <v>0.18</v>
      </c>
      <c r="AA50" s="18">
        <f t="shared" si="12"/>
        <v>0.23</v>
      </c>
      <c r="AB50" s="18">
        <f t="shared" si="12"/>
        <v>0.23</v>
      </c>
      <c r="AC50" s="18">
        <f t="shared" si="12"/>
        <v>0.71</v>
      </c>
      <c r="AD50" s="18">
        <f t="shared" si="12"/>
        <v>0.22</v>
      </c>
    </row>
    <row r="51" spans="1:44" x14ac:dyDescent="0.25">
      <c r="A51" s="17"/>
      <c r="B51" s="17"/>
      <c r="C51" s="17" t="b">
        <f t="array" ref="C51:I51">TRANSPOSE(B2:B8)</f>
        <v>1</v>
      </c>
      <c r="D51" s="17" t="b">
        <v>1</v>
      </c>
      <c r="E51" s="17" t="b">
        <v>1</v>
      </c>
      <c r="F51" s="17" t="b">
        <v>1</v>
      </c>
      <c r="G51" s="17" t="b">
        <v>0</v>
      </c>
      <c r="H51" s="17" t="b">
        <v>0</v>
      </c>
      <c r="I51" s="17" t="b">
        <v>0</v>
      </c>
      <c r="J51" s="17"/>
      <c r="AO51" s="18">
        <f>NORMSINV(0.975)</f>
        <v>1.9599639845400536</v>
      </c>
    </row>
    <row r="52" spans="1:44" x14ac:dyDescent="0.25">
      <c r="A52" s="17"/>
      <c r="B52" s="17"/>
      <c r="C52" s="17" t="s">
        <v>11</v>
      </c>
      <c r="D52" s="17" t="s">
        <v>12</v>
      </c>
      <c r="E52" s="17" t="s">
        <v>13</v>
      </c>
      <c r="F52" s="17" t="s">
        <v>14</v>
      </c>
      <c r="G52" s="17" t="s">
        <v>15</v>
      </c>
      <c r="H52" s="17" t="s">
        <v>16</v>
      </c>
      <c r="I52" s="17" t="s">
        <v>17</v>
      </c>
      <c r="J52" s="17"/>
      <c r="K52" s="22" t="s">
        <v>1</v>
      </c>
      <c r="L52" s="22" t="s">
        <v>2</v>
      </c>
      <c r="M52" s="22" t="s">
        <v>5</v>
      </c>
      <c r="N52" s="22" t="s">
        <v>6</v>
      </c>
      <c r="O52" s="22" t="s">
        <v>3</v>
      </c>
      <c r="P52" s="22" t="s">
        <v>4</v>
      </c>
      <c r="Q52" s="17" t="str">
        <f t="array" ref="Q52:W52">C38:I38</f>
        <v>Gc</v>
      </c>
      <c r="R52" s="17" t="str">
        <v>Gf</v>
      </c>
      <c r="S52" s="17" t="str">
        <v>Glr</v>
      </c>
      <c r="T52" s="17" t="str">
        <v>Gv</v>
      </c>
      <c r="U52" s="17" t="str">
        <v>Ga</v>
      </c>
      <c r="V52" s="17" t="str">
        <v>Gs</v>
      </c>
      <c r="W52" s="17" t="str">
        <v>Gwm</v>
      </c>
      <c r="Y52" s="22" t="s">
        <v>1</v>
      </c>
      <c r="Z52" s="22" t="s">
        <v>2</v>
      </c>
      <c r="AA52" s="22" t="s">
        <v>5</v>
      </c>
      <c r="AB52" s="22" t="s">
        <v>6</v>
      </c>
      <c r="AC52" s="22" t="s">
        <v>3</v>
      </c>
      <c r="AD52" s="22" t="s">
        <v>4</v>
      </c>
      <c r="AE52" s="17" t="str">
        <f t="array" ref="AE52:AK52">Q52:W52</f>
        <v>Gc</v>
      </c>
      <c r="AF52" s="17" t="str">
        <v>Gf</v>
      </c>
      <c r="AG52" s="17" t="str">
        <v>Glr</v>
      </c>
      <c r="AH52" s="17" t="str">
        <v>Gv</v>
      </c>
      <c r="AI52" s="17" t="str">
        <v>Ga</v>
      </c>
      <c r="AJ52" s="17" t="str">
        <v>Gs</v>
      </c>
      <c r="AK52" s="17" t="str">
        <v>Gwm</v>
      </c>
      <c r="AL52" s="18" t="s">
        <v>35</v>
      </c>
      <c r="AM52" s="18" t="s">
        <v>39</v>
      </c>
      <c r="AN52" s="17" t="s">
        <v>21</v>
      </c>
      <c r="AO52" s="17" t="s">
        <v>73</v>
      </c>
      <c r="AP52" s="17" t="s">
        <v>74</v>
      </c>
      <c r="AQ52" s="17" t="s">
        <v>75</v>
      </c>
      <c r="AR52" s="17" t="s">
        <v>23</v>
      </c>
    </row>
    <row r="53" spans="1:44" x14ac:dyDescent="0.25">
      <c r="A53" s="17" t="b">
        <f t="array" ref="A53:A59">B2:B8</f>
        <v>1</v>
      </c>
      <c r="B53" s="18" t="str">
        <f t="array" ref="B53:B59">B39:B45</f>
        <v>Gc</v>
      </c>
      <c r="C53" s="17">
        <f t="shared" ref="C53:I59" si="13">IF(C2=1,1,IF(AND(C$51,$A53),C2,0))</f>
        <v>1</v>
      </c>
      <c r="D53" s="17">
        <f t="shared" si="13"/>
        <v>0.56499999999999995</v>
      </c>
      <c r="E53" s="17">
        <f t="shared" si="13"/>
        <v>0.61399999999999999</v>
      </c>
      <c r="F53" s="17">
        <f t="shared" si="13"/>
        <v>0.27</v>
      </c>
      <c r="G53" s="17">
        <f t="shared" si="13"/>
        <v>0</v>
      </c>
      <c r="H53" s="17">
        <f t="shared" si="13"/>
        <v>0</v>
      </c>
      <c r="I53" s="17">
        <f t="shared" si="13"/>
        <v>0</v>
      </c>
      <c r="J53" s="17"/>
      <c r="K53" s="17">
        <f t="shared" ref="K53:P59" si="14">IF($B2,K28,0)</f>
        <v>0.56100000000000005</v>
      </c>
      <c r="L53" s="17">
        <f t="shared" si="14"/>
        <v>0.65400000000000003</v>
      </c>
      <c r="M53" s="17">
        <f t="shared" si="14"/>
        <v>0.49199999999999999</v>
      </c>
      <c r="N53" s="17">
        <f t="shared" si="14"/>
        <v>0.44500000000000001</v>
      </c>
      <c r="O53" s="17">
        <f t="shared" si="14"/>
        <v>0.33500000000000002</v>
      </c>
      <c r="P53" s="17">
        <f t="shared" si="14"/>
        <v>0.53500000000000003</v>
      </c>
      <c r="Q53" s="18">
        <f t="shared" ref="Q53:W59" si="15">IF($A53,C2,0)</f>
        <v>1</v>
      </c>
      <c r="R53" s="18">
        <f t="shared" si="15"/>
        <v>0.56499999999999995</v>
      </c>
      <c r="S53" s="18">
        <f t="shared" si="15"/>
        <v>0.61399999999999999</v>
      </c>
      <c r="T53" s="18">
        <f t="shared" si="15"/>
        <v>0.27</v>
      </c>
      <c r="U53" s="18">
        <f t="shared" si="15"/>
        <v>0.51800000000000002</v>
      </c>
      <c r="V53" s="18">
        <f t="shared" si="15"/>
        <v>0.314</v>
      </c>
      <c r="W53" s="18">
        <f t="shared" si="15"/>
        <v>0.46300000000000002</v>
      </c>
      <c r="Y53" s="18">
        <f t="array" ref="Y53:Y59">MMULT(MINVERSE($C$53:$I$59),K53:K59)</f>
        <v>0.29725716471387809</v>
      </c>
      <c r="Z53" s="18">
        <f t="array" ref="Z53:Z59">MMULT(MINVERSE($C$53:$I$59),L53:L59)</f>
        <v>0.43383092631268461</v>
      </c>
      <c r="AA53" s="18">
        <f t="array" ref="AA53:AA59">MMULT(MINVERSE($C$53:$I$59),M53:M59)</f>
        <v>0.18997140296159354</v>
      </c>
      <c r="AB53" s="18">
        <f t="array" ref="AB53:AB59">MMULT(MINVERSE($C$53:$I$59),N53:N59)</f>
        <v>0.17242493080237928</v>
      </c>
      <c r="AC53" s="18">
        <f t="array" ref="AC53:AC59">MMULT(MINVERSE($C$53:$I$59),O53:O59)</f>
        <v>6.5179029093608259E-2</v>
      </c>
      <c r="AD53" s="18">
        <f t="array" ref="AD53:AD59">MMULT(MINVERSE($C$53:$I$59),P53:P59)</f>
        <v>0.22583215834561349</v>
      </c>
      <c r="AE53" s="18">
        <f t="array" ref="AE53:AE59">MMULT(MINVERSE($C$53:$I$59),Q53:Q59)</f>
        <v>1.0000000000000002</v>
      </c>
      <c r="AF53" s="18">
        <f t="array" ref="AF53:AF59">MMULT(MINVERSE($C$53:$I$59),R53:R59)</f>
        <v>2.2898349882893854E-16</v>
      </c>
      <c r="AG53" s="18">
        <f t="array" ref="AG53:AG59">MMULT(MINVERSE($C$53:$I$59),S53:S59)</f>
        <v>1.0408340855860843E-16</v>
      </c>
      <c r="AH53" s="18">
        <f t="array" ref="AH53:AH59">MMULT(MINVERSE($C$53:$I$59),T53:T59)</f>
        <v>8.3266726846886741E-17</v>
      </c>
      <c r="AI53" s="18">
        <f t="array" ref="AI53:AI59">MMULT(MINVERSE($C$53:$I$59),U53:U59)</f>
        <v>0.3913693466261719</v>
      </c>
      <c r="AJ53" s="18">
        <f t="array" ref="AJ53:AJ59">MMULT(MINVERSE($C$53:$I$59),V53:V59)</f>
        <v>-2.0608416691833983E-2</v>
      </c>
      <c r="AK53" s="18">
        <f t="array" ref="AK53:AK59">MMULT(MINVERSE($C$53:$I$59),W53:W59)</f>
        <v>0.18652166774856654</v>
      </c>
      <c r="AL53" s="18">
        <f>IF(B2,Display!F2,0)</f>
        <v>0.53333333333333333</v>
      </c>
      <c r="AM53" s="18">
        <f t="array" ref="AM53:AM59">TRANSPOSE(AE62:AK62)</f>
        <v>108</v>
      </c>
      <c r="AN53" s="18">
        <f>IF(A53,AL53,(AM53-Display!D2)/Display!E2)</f>
        <v>0.53333333333333333</v>
      </c>
      <c r="AO53" s="18">
        <f t="array" ref="AO53:AO59">AN53:AN59-AO51*TRANSPOSE(AE70:AK70)</f>
        <v>0.53333333333333333</v>
      </c>
      <c r="AP53" s="18">
        <f t="array" ref="AP53:AP59">AN53:AN59+AO51*TRANSPOSE(AE70:AK70)</f>
        <v>0.53333333333333333</v>
      </c>
      <c r="AQ53" s="18">
        <f t="array" ref="AQ53:AQ59">TRANSPOSE(AE70:AK70)</f>
        <v>0</v>
      </c>
      <c r="AR53" s="18">
        <f>AQ53*15</f>
        <v>0</v>
      </c>
    </row>
    <row r="54" spans="1:44" x14ac:dyDescent="0.25">
      <c r="A54" s="17" t="b">
        <v>1</v>
      </c>
      <c r="B54" s="18" t="str">
        <v>Gf</v>
      </c>
      <c r="C54" s="17">
        <f t="shared" si="13"/>
        <v>0.56499999999999995</v>
      </c>
      <c r="D54" s="17">
        <f t="shared" si="13"/>
        <v>1</v>
      </c>
      <c r="E54" s="17">
        <f t="shared" si="13"/>
        <v>0.55400000000000005</v>
      </c>
      <c r="F54" s="17">
        <f t="shared" si="13"/>
        <v>0.29799999999999999</v>
      </c>
      <c r="G54" s="17">
        <f t="shared" si="13"/>
        <v>0</v>
      </c>
      <c r="H54" s="17">
        <f t="shared" si="13"/>
        <v>0</v>
      </c>
      <c r="I54" s="17">
        <f t="shared" si="13"/>
        <v>0</v>
      </c>
      <c r="J54" s="17"/>
      <c r="K54" s="17">
        <f t="shared" si="14"/>
        <v>0.47699999999999998</v>
      </c>
      <c r="L54" s="17">
        <f t="shared" si="14"/>
        <v>0.50700000000000001</v>
      </c>
      <c r="M54" s="17">
        <f t="shared" si="14"/>
        <v>0.46800000000000003</v>
      </c>
      <c r="N54" s="17">
        <f t="shared" si="14"/>
        <v>0.41699999999999998</v>
      </c>
      <c r="O54" s="17">
        <f t="shared" si="14"/>
        <v>0.38900000000000001</v>
      </c>
      <c r="P54" s="17">
        <f t="shared" si="14"/>
        <v>0.53300000000000003</v>
      </c>
      <c r="Q54" s="18">
        <f t="shared" si="15"/>
        <v>0.56499999999999995</v>
      </c>
      <c r="R54" s="18">
        <f t="shared" si="15"/>
        <v>1</v>
      </c>
      <c r="S54" s="18">
        <f t="shared" si="15"/>
        <v>0.55400000000000005</v>
      </c>
      <c r="T54" s="18">
        <f t="shared" si="15"/>
        <v>0.29799999999999999</v>
      </c>
      <c r="U54" s="18">
        <f t="shared" si="15"/>
        <v>0.375</v>
      </c>
      <c r="V54" s="18">
        <f t="shared" si="15"/>
        <v>0.40300000000000002</v>
      </c>
      <c r="W54" s="18">
        <f t="shared" si="15"/>
        <v>0.46899999999999997</v>
      </c>
      <c r="Y54" s="18">
        <v>0.14008325172693403</v>
      </c>
      <c r="Z54" s="18">
        <v>0.12827636321236532</v>
      </c>
      <c r="AA54" s="18">
        <v>0.17517793629499367</v>
      </c>
      <c r="AB54" s="18">
        <v>0.14449167831851634</v>
      </c>
      <c r="AC54" s="18">
        <v>0.2165836639529784</v>
      </c>
      <c r="AD54" s="18">
        <v>0.24930625974219234</v>
      </c>
      <c r="AE54" s="18">
        <v>1.1102230246251565E-16</v>
      </c>
      <c r="AF54" s="18">
        <v>1.0000000000000002</v>
      </c>
      <c r="AG54" s="18">
        <v>1.3183898417423734E-16</v>
      </c>
      <c r="AH54" s="18">
        <v>8.3266726846886741E-17</v>
      </c>
      <c r="AI54" s="18">
        <v>7.1972871276625827E-2</v>
      </c>
      <c r="AJ54" s="18">
        <v>0.2199762072405349</v>
      </c>
      <c r="AK54" s="18">
        <v>0.22540657387874155</v>
      </c>
      <c r="AL54" s="18">
        <f>IF(B3,Display!F3,0)</f>
        <v>0.13333333333333333</v>
      </c>
      <c r="AM54" s="18">
        <v>102</v>
      </c>
      <c r="AN54" s="18">
        <f>IF(A54,AL54,(AM54-Display!D3)/Display!E3)</f>
        <v>0.13333333333333333</v>
      </c>
      <c r="AO54" s="18">
        <v>0.13333333333333333</v>
      </c>
      <c r="AP54" s="18">
        <v>0.13333333333333333</v>
      </c>
      <c r="AQ54" s="18">
        <v>0</v>
      </c>
      <c r="AR54" s="18">
        <f t="shared" ref="AR54:AR59" si="16">AQ54*15</f>
        <v>0</v>
      </c>
    </row>
    <row r="55" spans="1:44" x14ac:dyDescent="0.25">
      <c r="A55" s="17" t="b">
        <v>1</v>
      </c>
      <c r="B55" s="18" t="str">
        <v>Glr</v>
      </c>
      <c r="C55" s="17">
        <f t="shared" si="13"/>
        <v>0.61399999999999999</v>
      </c>
      <c r="D55" s="17">
        <f t="shared" si="13"/>
        <v>0.55400000000000005</v>
      </c>
      <c r="E55" s="17">
        <f t="shared" si="13"/>
        <v>1</v>
      </c>
      <c r="F55" s="17">
        <f t="shared" si="13"/>
        <v>0.28699999999999998</v>
      </c>
      <c r="G55" s="17">
        <f t="shared" si="13"/>
        <v>0</v>
      </c>
      <c r="H55" s="17">
        <f t="shared" si="13"/>
        <v>0</v>
      </c>
      <c r="I55" s="17">
        <f t="shared" si="13"/>
        <v>0</v>
      </c>
      <c r="J55" s="17"/>
      <c r="K55" s="17">
        <f t="shared" si="14"/>
        <v>0.55400000000000005</v>
      </c>
      <c r="L55" s="17">
        <f t="shared" si="14"/>
        <v>0.57699999999999996</v>
      </c>
      <c r="M55" s="17">
        <f t="shared" si="14"/>
        <v>0.53800000000000003</v>
      </c>
      <c r="N55" s="17">
        <f t="shared" si="14"/>
        <v>0.48899999999999999</v>
      </c>
      <c r="O55" s="17">
        <f t="shared" si="14"/>
        <v>0.39300000000000002</v>
      </c>
      <c r="P55" s="17">
        <f t="shared" si="14"/>
        <v>0.53900000000000003</v>
      </c>
      <c r="Q55" s="18">
        <f t="shared" si="15"/>
        <v>0.61399999999999999</v>
      </c>
      <c r="R55" s="18">
        <f t="shared" si="15"/>
        <v>0.55400000000000005</v>
      </c>
      <c r="S55" s="18">
        <f t="shared" si="15"/>
        <v>1</v>
      </c>
      <c r="T55" s="18">
        <f t="shared" si="15"/>
        <v>0.28699999999999998</v>
      </c>
      <c r="U55" s="18">
        <f t="shared" si="15"/>
        <v>0.40799999999999997</v>
      </c>
      <c r="V55" s="18">
        <f t="shared" si="15"/>
        <v>0.438</v>
      </c>
      <c r="W55" s="18">
        <f t="shared" si="15"/>
        <v>0.47199999999999998</v>
      </c>
      <c r="Y55" s="18">
        <v>0.28116334048199509</v>
      </c>
      <c r="Z55" s="18">
        <v>0.23772216582093664</v>
      </c>
      <c r="AA55" s="18">
        <v>0.31229016246096164</v>
      </c>
      <c r="AB55" s="18">
        <v>0.28825715986777567</v>
      </c>
      <c r="AC55" s="18">
        <v>0.21954683714290466</v>
      </c>
      <c r="AD55" s="18">
        <v>0.23986906283629392</v>
      </c>
      <c r="AE55" s="18">
        <v>-2.7755575615628914E-17</v>
      </c>
      <c r="AF55" s="18">
        <v>-1.3183898417423734E-16</v>
      </c>
      <c r="AG55" s="18">
        <v>0.99999999999999989</v>
      </c>
      <c r="AH55" s="18">
        <v>5.5511151231257827E-17</v>
      </c>
      <c r="AI55" s="18">
        <v>0.10493326069318318</v>
      </c>
      <c r="AJ55" s="18">
        <v>0.30293711516778904</v>
      </c>
      <c r="AK55" s="18">
        <v>0.213299398935898</v>
      </c>
      <c r="AL55" s="18">
        <f>IF(B4,Display!F4,0)</f>
        <v>0</v>
      </c>
      <c r="AM55" s="18">
        <v>100</v>
      </c>
      <c r="AN55" s="18">
        <f>IF(A55,AL55,(AM55-Display!D4)/Display!E4)</f>
        <v>0</v>
      </c>
      <c r="AO55" s="18">
        <v>0</v>
      </c>
      <c r="AP55" s="18">
        <v>0</v>
      </c>
      <c r="AQ55" s="18">
        <v>0</v>
      </c>
      <c r="AR55" s="18">
        <f t="shared" si="16"/>
        <v>0</v>
      </c>
    </row>
    <row r="56" spans="1:44" x14ac:dyDescent="0.25">
      <c r="A56" s="17" t="b">
        <v>1</v>
      </c>
      <c r="B56" s="18" t="str">
        <v>Gv</v>
      </c>
      <c r="C56" s="17">
        <f t="shared" si="13"/>
        <v>0.27</v>
      </c>
      <c r="D56" s="17">
        <f t="shared" si="13"/>
        <v>0.29799999999999999</v>
      </c>
      <c r="E56" s="17">
        <f t="shared" si="13"/>
        <v>0.28699999999999998</v>
      </c>
      <c r="F56" s="17">
        <f t="shared" si="13"/>
        <v>1</v>
      </c>
      <c r="G56" s="17">
        <f t="shared" si="13"/>
        <v>0</v>
      </c>
      <c r="H56" s="17">
        <f t="shared" si="13"/>
        <v>0</v>
      </c>
      <c r="I56" s="17">
        <f t="shared" si="13"/>
        <v>0</v>
      </c>
      <c r="J56" s="17"/>
      <c r="K56" s="17">
        <f t="shared" si="14"/>
        <v>0.247</v>
      </c>
      <c r="L56" s="17">
        <f t="shared" si="14"/>
        <v>0.23</v>
      </c>
      <c r="M56" s="17">
        <f t="shared" si="14"/>
        <v>0.23499999999999999</v>
      </c>
      <c r="N56" s="17">
        <f t="shared" si="14"/>
        <v>0.224</v>
      </c>
      <c r="O56" s="17">
        <f t="shared" si="14"/>
        <v>0.192</v>
      </c>
      <c r="P56" s="17">
        <f t="shared" si="14"/>
        <v>0.28199999999999997</v>
      </c>
      <c r="Q56" s="18">
        <f t="shared" si="15"/>
        <v>0.27</v>
      </c>
      <c r="R56" s="18">
        <f t="shared" si="15"/>
        <v>0.29799999999999999</v>
      </c>
      <c r="S56" s="18">
        <f t="shared" si="15"/>
        <v>0.28699999999999998</v>
      </c>
      <c r="T56" s="18">
        <f t="shared" si="15"/>
        <v>1</v>
      </c>
      <c r="U56" s="18">
        <f t="shared" si="15"/>
        <v>0.23699999999999999</v>
      </c>
      <c r="V56" s="18">
        <f t="shared" si="15"/>
        <v>0.23699999999999999</v>
      </c>
      <c r="W56" s="18">
        <f t="shared" si="15"/>
        <v>0.246</v>
      </c>
      <c r="Y56" s="18">
        <v>4.4301877794294064E-2</v>
      </c>
      <c r="Z56" s="18">
        <v>6.4130320676815677E-3</v>
      </c>
      <c r="AA56" s="18">
        <v>4.1877419558165707E-2</v>
      </c>
      <c r="AB56" s="18">
        <v>5.1656943662388155E-2</v>
      </c>
      <c r="AC56" s="18">
        <v>4.6849788026724654E-2</v>
      </c>
      <c r="AD56" s="18">
        <v>7.7889630809494736E-2</v>
      </c>
      <c r="AE56" s="18">
        <v>5.5511151231257827E-17</v>
      </c>
      <c r="AF56" s="18">
        <v>0</v>
      </c>
      <c r="AG56" s="18">
        <v>5.5511151231257827E-17</v>
      </c>
      <c r="AH56" s="18">
        <v>1</v>
      </c>
      <c r="AI56" s="18">
        <v>7.9766514951555456E-2</v>
      </c>
      <c r="AJ56" s="18">
        <v>9.0068410695960277E-2</v>
      </c>
      <c r="AK56" s="18">
        <v>6.7251063197419414E-2</v>
      </c>
      <c r="AL56" s="18">
        <f>IF(B5,Display!F5,0)</f>
        <v>0.66666666666666663</v>
      </c>
      <c r="AM56" s="18">
        <v>110</v>
      </c>
      <c r="AN56" s="18">
        <f>IF(A56,AL56,(AM56-Display!D5)/Display!E5)</f>
        <v>0.66666666666666663</v>
      </c>
      <c r="AO56" s="18">
        <v>0.66666666666666663</v>
      </c>
      <c r="AP56" s="18">
        <v>0.66666666666666663</v>
      </c>
      <c r="AQ56" s="18">
        <v>0</v>
      </c>
      <c r="AR56" s="18">
        <f t="shared" si="16"/>
        <v>0</v>
      </c>
    </row>
    <row r="57" spans="1:44" x14ac:dyDescent="0.25">
      <c r="A57" s="17" t="b">
        <v>0</v>
      </c>
      <c r="B57" s="18" t="str">
        <v>Ga</v>
      </c>
      <c r="C57" s="17">
        <f t="shared" si="13"/>
        <v>0</v>
      </c>
      <c r="D57" s="17">
        <f t="shared" si="13"/>
        <v>0</v>
      </c>
      <c r="E57" s="17">
        <f t="shared" si="13"/>
        <v>0</v>
      </c>
      <c r="F57" s="17">
        <f t="shared" si="13"/>
        <v>0</v>
      </c>
      <c r="G57" s="17">
        <f t="shared" si="13"/>
        <v>1</v>
      </c>
      <c r="H57" s="17">
        <f t="shared" si="13"/>
        <v>0</v>
      </c>
      <c r="I57" s="17">
        <f t="shared" si="13"/>
        <v>0</v>
      </c>
      <c r="J57" s="17"/>
      <c r="K57" s="17">
        <f t="shared" si="14"/>
        <v>0</v>
      </c>
      <c r="L57" s="17">
        <f t="shared" si="14"/>
        <v>0</v>
      </c>
      <c r="M57" s="17">
        <f t="shared" si="14"/>
        <v>0</v>
      </c>
      <c r="N57" s="17">
        <f t="shared" si="14"/>
        <v>0</v>
      </c>
      <c r="O57" s="17">
        <f t="shared" si="14"/>
        <v>0</v>
      </c>
      <c r="P57" s="17">
        <f t="shared" si="14"/>
        <v>0</v>
      </c>
      <c r="Q57" s="18">
        <f t="shared" si="15"/>
        <v>0</v>
      </c>
      <c r="R57" s="18">
        <f t="shared" si="15"/>
        <v>0</v>
      </c>
      <c r="S57" s="18">
        <f t="shared" si="15"/>
        <v>0</v>
      </c>
      <c r="T57" s="18">
        <f t="shared" si="15"/>
        <v>0</v>
      </c>
      <c r="U57" s="18">
        <f t="shared" si="15"/>
        <v>0</v>
      </c>
      <c r="V57" s="18">
        <f t="shared" si="15"/>
        <v>0</v>
      </c>
      <c r="W57" s="18">
        <f t="shared" si="15"/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f>IF(B6,Display!F6,0)</f>
        <v>0</v>
      </c>
      <c r="AM57" s="18">
        <v>104.07256566507819</v>
      </c>
      <c r="AN57" s="18">
        <f>IF(A57,AL57,(AM57-Display!D6)/Display!E6)</f>
        <v>0.27150437767187913</v>
      </c>
      <c r="AO57" s="18">
        <v>-1.3783190036197508</v>
      </c>
      <c r="AP57" s="18">
        <v>1.9213277589635089</v>
      </c>
      <c r="AQ57" s="18">
        <v>0.84176209068392416</v>
      </c>
      <c r="AR57" s="18">
        <f t="shared" si="16"/>
        <v>12.626431360258863</v>
      </c>
    </row>
    <row r="58" spans="1:44" x14ac:dyDescent="0.25">
      <c r="A58" s="17" t="b">
        <v>0</v>
      </c>
      <c r="B58" s="18" t="str">
        <v>Gs</v>
      </c>
      <c r="C58" s="17">
        <f t="shared" si="13"/>
        <v>0</v>
      </c>
      <c r="D58" s="17">
        <f t="shared" si="13"/>
        <v>0</v>
      </c>
      <c r="E58" s="17">
        <f t="shared" si="13"/>
        <v>0</v>
      </c>
      <c r="F58" s="17">
        <f t="shared" si="13"/>
        <v>0</v>
      </c>
      <c r="G58" s="17">
        <f t="shared" si="13"/>
        <v>0</v>
      </c>
      <c r="H58" s="17">
        <f t="shared" si="13"/>
        <v>1</v>
      </c>
      <c r="I58" s="17">
        <f t="shared" si="13"/>
        <v>0</v>
      </c>
      <c r="J58" s="17"/>
      <c r="K58" s="17">
        <f t="shared" si="14"/>
        <v>0</v>
      </c>
      <c r="L58" s="17">
        <f t="shared" si="14"/>
        <v>0</v>
      </c>
      <c r="M58" s="17">
        <f t="shared" si="14"/>
        <v>0</v>
      </c>
      <c r="N58" s="17">
        <f t="shared" si="14"/>
        <v>0</v>
      </c>
      <c r="O58" s="17">
        <f t="shared" si="14"/>
        <v>0</v>
      </c>
      <c r="P58" s="17">
        <f t="shared" si="14"/>
        <v>0</v>
      </c>
      <c r="Q58" s="18">
        <f t="shared" si="15"/>
        <v>0</v>
      </c>
      <c r="R58" s="18">
        <f t="shared" si="15"/>
        <v>0</v>
      </c>
      <c r="S58" s="18">
        <f t="shared" si="15"/>
        <v>0</v>
      </c>
      <c r="T58" s="18">
        <f t="shared" si="15"/>
        <v>0</v>
      </c>
      <c r="U58" s="18">
        <f t="shared" si="15"/>
        <v>0</v>
      </c>
      <c r="V58" s="18">
        <f t="shared" si="15"/>
        <v>0</v>
      </c>
      <c r="W58" s="18">
        <f t="shared" si="15"/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f>IF(B7,Display!F7,0)</f>
        <v>0</v>
      </c>
      <c r="AM58" s="18">
        <v>101.175769187906</v>
      </c>
      <c r="AN58" s="18">
        <f>IF(A58,AL58,(AM58-Display!D7)/Display!E7)</f>
        <v>7.8384612527066605E-2</v>
      </c>
      <c r="AO58" s="18">
        <v>-1.6345251930425408</v>
      </c>
      <c r="AP58" s="18">
        <v>1.7912944180966741</v>
      </c>
      <c r="AQ58" s="18">
        <v>0.87394963329980646</v>
      </c>
      <c r="AR58" s="18">
        <f t="shared" si="16"/>
        <v>13.109244499497096</v>
      </c>
    </row>
    <row r="59" spans="1:44" x14ac:dyDescent="0.25">
      <c r="A59" s="17" t="b">
        <v>0</v>
      </c>
      <c r="B59" s="18" t="str">
        <v>Gwm</v>
      </c>
      <c r="C59" s="17">
        <f t="shared" si="13"/>
        <v>0</v>
      </c>
      <c r="D59" s="17">
        <f t="shared" si="13"/>
        <v>0</v>
      </c>
      <c r="E59" s="17">
        <f t="shared" si="13"/>
        <v>0</v>
      </c>
      <c r="F59" s="17">
        <f t="shared" si="13"/>
        <v>0</v>
      </c>
      <c r="G59" s="17">
        <f t="shared" si="13"/>
        <v>0</v>
      </c>
      <c r="H59" s="17">
        <f t="shared" si="13"/>
        <v>0</v>
      </c>
      <c r="I59" s="17">
        <f t="shared" si="13"/>
        <v>1</v>
      </c>
      <c r="J59" s="17"/>
      <c r="K59" s="17">
        <f t="shared" si="14"/>
        <v>0</v>
      </c>
      <c r="L59" s="17">
        <f t="shared" si="14"/>
        <v>0</v>
      </c>
      <c r="M59" s="17">
        <f t="shared" si="14"/>
        <v>0</v>
      </c>
      <c r="N59" s="17">
        <f t="shared" si="14"/>
        <v>0</v>
      </c>
      <c r="O59" s="17">
        <f t="shared" si="14"/>
        <v>0</v>
      </c>
      <c r="P59" s="17">
        <f t="shared" si="14"/>
        <v>0</v>
      </c>
      <c r="Q59" s="18">
        <f t="shared" si="15"/>
        <v>0</v>
      </c>
      <c r="R59" s="18">
        <f t="shared" si="15"/>
        <v>0</v>
      </c>
      <c r="S59" s="18">
        <f t="shared" si="15"/>
        <v>0</v>
      </c>
      <c r="T59" s="18">
        <f t="shared" si="15"/>
        <v>0</v>
      </c>
      <c r="U59" s="18">
        <f t="shared" si="15"/>
        <v>0</v>
      </c>
      <c r="V59" s="18">
        <f t="shared" si="15"/>
        <v>0</v>
      </c>
      <c r="W59" s="18">
        <f t="shared" si="15"/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f>IF(B8,Display!F8,0)</f>
        <v>0</v>
      </c>
      <c r="AM59" s="18">
        <v>102.61549712172021</v>
      </c>
      <c r="AN59" s="18">
        <f>IF(A59,AL59,(AM59-Display!D8)/Display!E8)</f>
        <v>0.17436647478134734</v>
      </c>
      <c r="AO59" s="18">
        <v>-1.4545318790525277</v>
      </c>
      <c r="AP59" s="18">
        <v>1.8032648286152224</v>
      </c>
      <c r="AQ59" s="18">
        <v>0.83108586008845975</v>
      </c>
      <c r="AR59" s="18">
        <f t="shared" si="16"/>
        <v>12.466287901326897</v>
      </c>
    </row>
    <row r="60" spans="1:44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X60" s="18" t="s">
        <v>22</v>
      </c>
      <c r="Y60" s="18">
        <f t="shared" ref="Y60:AD60" si="17">SUMPRODUCT(Y53:Y59,K28:K34)</f>
        <v>0.40028803492044912</v>
      </c>
      <c r="Z60" s="18">
        <f t="shared" si="17"/>
        <v>0.48740222901141217</v>
      </c>
      <c r="AA60" s="18">
        <f t="shared" si="17"/>
        <v>0.35330250544332736</v>
      </c>
      <c r="AB60" s="18">
        <f t="shared" si="17"/>
        <v>0.28951103062159733</v>
      </c>
      <c r="AC60" s="18">
        <f t="shared" si="17"/>
        <v>0.20136308632236002</v>
      </c>
      <c r="AD60" s="18">
        <f t="shared" si="17"/>
        <v>0.40495474191453168</v>
      </c>
      <c r="AE60" s="18">
        <f t="shared" ref="AE60:AK60" si="18">SUMPRODUCT(AE53:AE59,Q53:Q59)</f>
        <v>1.0000000000000002</v>
      </c>
      <c r="AF60" s="18">
        <f t="shared" si="18"/>
        <v>1.0000000000000004</v>
      </c>
      <c r="AG60" s="18">
        <f t="shared" si="18"/>
        <v>1</v>
      </c>
      <c r="AH60" s="18">
        <f t="shared" si="18"/>
        <v>1</v>
      </c>
      <c r="AI60" s="18">
        <f t="shared" si="18"/>
        <v>0.29143658268742911</v>
      </c>
      <c r="AJ60" s="18">
        <f t="shared" si="18"/>
        <v>0.23621203845513389</v>
      </c>
      <c r="AK60" s="18">
        <f t="shared" si="18"/>
        <v>0.30929629316102508</v>
      </c>
    </row>
    <row r="61" spans="1:44" x14ac:dyDescent="0.25">
      <c r="A61" s="18">
        <f>COUNTIF(A53:A59,TRUE)</f>
        <v>4</v>
      </c>
      <c r="B61" s="25" t="s">
        <v>55</v>
      </c>
      <c r="C61" s="17"/>
      <c r="D61" s="17"/>
      <c r="E61" s="17"/>
      <c r="F61" s="17"/>
      <c r="G61" s="17"/>
      <c r="I61" s="17">
        <f t="array" ref="I61:O62">TRANSPOSE(G63:H69)</f>
        <v>1</v>
      </c>
      <c r="J61" s="17">
        <v>1</v>
      </c>
      <c r="K61" s="17">
        <v>1</v>
      </c>
      <c r="L61" s="17">
        <v>1</v>
      </c>
      <c r="M61" s="17">
        <v>0</v>
      </c>
      <c r="N61" s="17">
        <v>0</v>
      </c>
      <c r="O61" s="17">
        <v>0</v>
      </c>
      <c r="X61" s="18" t="s">
        <v>23</v>
      </c>
      <c r="Y61" s="18">
        <f t="shared" ref="Y61:AD61" si="19">SQRT(1-Y60)*Y37</f>
        <v>11.616160817709908</v>
      </c>
      <c r="Z61" s="18">
        <f t="shared" si="19"/>
        <v>10.739390041917291</v>
      </c>
      <c r="AA61" s="18">
        <f t="shared" si="19"/>
        <v>12.062625596247747</v>
      </c>
      <c r="AB61" s="18">
        <f t="shared" si="19"/>
        <v>12.643576159858437</v>
      </c>
      <c r="AC61" s="18">
        <f t="shared" si="19"/>
        <v>13.404973165861579</v>
      </c>
      <c r="AD61" s="18">
        <f t="shared" si="19"/>
        <v>11.570876503931341</v>
      </c>
      <c r="AE61" s="18">
        <f t="shared" ref="AE61:AK61" si="20">IFERROR(SQRT(1-AE60)*AE37,0)</f>
        <v>0</v>
      </c>
      <c r="AF61" s="18">
        <f t="shared" si="20"/>
        <v>0</v>
      </c>
      <c r="AG61" s="18">
        <f t="shared" si="20"/>
        <v>0</v>
      </c>
      <c r="AH61" s="18">
        <f t="shared" si="20"/>
        <v>0</v>
      </c>
      <c r="AI61" s="18">
        <f t="shared" si="20"/>
        <v>12.626431360258863</v>
      </c>
      <c r="AJ61" s="18">
        <f t="shared" si="20"/>
        <v>13.109244499497096</v>
      </c>
      <c r="AK61" s="18">
        <f t="shared" si="20"/>
        <v>12.466287901326897</v>
      </c>
    </row>
    <row r="62" spans="1:44" x14ac:dyDescent="0.25">
      <c r="A62" s="18">
        <f>COUNTIF(A39:A45,TRUE)-A61</f>
        <v>3</v>
      </c>
      <c r="B62" s="25" t="s">
        <v>56</v>
      </c>
      <c r="C62" s="17"/>
      <c r="D62" s="17"/>
      <c r="E62" s="17"/>
      <c r="I62" s="17">
        <v>0</v>
      </c>
      <c r="J62" s="17">
        <v>0</v>
      </c>
      <c r="K62" s="17">
        <v>0</v>
      </c>
      <c r="L62" s="17">
        <v>0</v>
      </c>
      <c r="M62" s="17">
        <v>-1</v>
      </c>
      <c r="N62" s="17">
        <v>-1</v>
      </c>
      <c r="O62" s="17">
        <v>-1</v>
      </c>
      <c r="X62" s="18" t="s">
        <v>37</v>
      </c>
      <c r="Y62" s="18">
        <f t="shared" ref="Y62:AK62" si="21">SUMPRODUCT(Y53:Y59,$AL$53:$AL$59)*Y37+Y36</f>
        <v>103.10124259910783</v>
      </c>
      <c r="Z62" s="18">
        <f t="shared" si="21"/>
        <v>103.79133045760302</v>
      </c>
      <c r="AA62" s="18">
        <f t="shared" si="21"/>
        <v>102.28890129186439</v>
      </c>
      <c r="AB62" s="18">
        <f t="shared" si="21"/>
        <v>102.18495223967994</v>
      </c>
      <c r="AC62" s="18">
        <f t="shared" si="21"/>
        <v>101.42309744092206</v>
      </c>
      <c r="AD62" s="18">
        <f t="shared" si="21"/>
        <v>103.08416609434424</v>
      </c>
      <c r="AE62" s="18">
        <f t="shared" si="21"/>
        <v>108</v>
      </c>
      <c r="AF62" s="18">
        <f t="shared" si="21"/>
        <v>102</v>
      </c>
      <c r="AG62" s="18">
        <f t="shared" si="21"/>
        <v>100</v>
      </c>
      <c r="AH62" s="18">
        <f t="shared" si="21"/>
        <v>110</v>
      </c>
      <c r="AI62" s="18">
        <f t="shared" si="21"/>
        <v>104.07256566507819</v>
      </c>
      <c r="AJ62" s="18">
        <f t="shared" si="21"/>
        <v>101.175769187906</v>
      </c>
      <c r="AK62" s="18">
        <f t="shared" si="21"/>
        <v>102.61549712172021</v>
      </c>
    </row>
    <row r="63" spans="1:44" x14ac:dyDescent="0.25">
      <c r="A63" s="17">
        <f>SQRT(SUM(C39:I45)-7+A61+A62)</f>
        <v>4.8443781850718466</v>
      </c>
      <c r="B63" s="25" t="s">
        <v>59</v>
      </c>
      <c r="C63" s="17"/>
      <c r="D63" s="17"/>
      <c r="E63" s="17"/>
      <c r="F63" s="18" t="str">
        <f t="array" ref="F63:F69">B53:B59</f>
        <v>Gc</v>
      </c>
      <c r="G63" s="17">
        <f t="array" ref="G63:G69">(--A53:A59)</f>
        <v>1</v>
      </c>
      <c r="H63" s="17">
        <f t="array" ref="H63:H69">-(--L2:L8)</f>
        <v>0</v>
      </c>
      <c r="I63" s="17">
        <f t="array" ref="I63:O69">C2:I8</f>
        <v>1</v>
      </c>
      <c r="J63" s="17">
        <v>0.56499999999999995</v>
      </c>
      <c r="K63" s="17">
        <v>0.61399999999999999</v>
      </c>
      <c r="L63" s="18">
        <v>0.27</v>
      </c>
      <c r="M63" s="18">
        <v>0.51800000000000002</v>
      </c>
      <c r="N63" s="18">
        <v>0.314</v>
      </c>
      <c r="O63" s="18">
        <v>0.46300000000000002</v>
      </c>
      <c r="X63" s="18" t="s">
        <v>35</v>
      </c>
      <c r="Y63" s="18">
        <f t="array" ref="Y63:AD63">TRANSPOSE(Display!C16:C21)</f>
        <v>75</v>
      </c>
      <c r="Z63" s="18">
        <v>85</v>
      </c>
      <c r="AA63" s="18">
        <v>81</v>
      </c>
      <c r="AB63" s="18">
        <v>80</v>
      </c>
      <c r="AC63" s="18">
        <v>95</v>
      </c>
      <c r="AD63" s="18">
        <v>84</v>
      </c>
      <c r="AE63" s="18">
        <f t="array" ref="AE63:AK63">TRANSPOSE(Display!C2:C8)</f>
        <v>108</v>
      </c>
      <c r="AF63" s="18">
        <v>102</v>
      </c>
      <c r="AG63" s="18">
        <v>100</v>
      </c>
      <c r="AH63" s="18">
        <v>110</v>
      </c>
      <c r="AI63" s="18">
        <v>72</v>
      </c>
      <c r="AJ63" s="18">
        <v>73</v>
      </c>
      <c r="AK63" s="18">
        <v>78</v>
      </c>
    </row>
    <row r="64" spans="1:44" x14ac:dyDescent="0.25">
      <c r="A64" s="17">
        <f>SQRT(SUM(C53:I59)-7+A61)</f>
        <v>3.0291913112248294</v>
      </c>
      <c r="B64" s="25" t="s">
        <v>57</v>
      </c>
      <c r="C64" s="17"/>
      <c r="D64" s="17"/>
      <c r="E64" s="17"/>
      <c r="F64" s="18" t="str">
        <v>Gf</v>
      </c>
      <c r="G64" s="17">
        <v>1</v>
      </c>
      <c r="H64" s="17">
        <v>0</v>
      </c>
      <c r="I64" s="17">
        <v>0.56499999999999995</v>
      </c>
      <c r="J64" s="17">
        <v>1</v>
      </c>
      <c r="K64" s="17">
        <v>0.55400000000000005</v>
      </c>
      <c r="L64" s="18">
        <v>0.29799999999999999</v>
      </c>
      <c r="M64" s="18">
        <v>0.375</v>
      </c>
      <c r="N64" s="18">
        <v>0.40300000000000002</v>
      </c>
      <c r="O64" s="18">
        <v>0.46899999999999997</v>
      </c>
      <c r="X64" s="18" t="s">
        <v>36</v>
      </c>
      <c r="Y64" s="18">
        <f t="shared" ref="Y64:AK64" si="22">Y63-Y62</f>
        <v>-28.101242599107835</v>
      </c>
      <c r="Z64" s="18">
        <f t="shared" si="22"/>
        <v>-18.791330457603024</v>
      </c>
      <c r="AA64" s="18">
        <f t="shared" si="22"/>
        <v>-21.288901291864391</v>
      </c>
      <c r="AB64" s="18">
        <f t="shared" si="22"/>
        <v>-22.184952239679944</v>
      </c>
      <c r="AC64" s="18">
        <f t="shared" si="22"/>
        <v>-6.4230974409220636</v>
      </c>
      <c r="AD64" s="18">
        <f t="shared" si="22"/>
        <v>-19.084166094344241</v>
      </c>
      <c r="AE64" s="18">
        <f t="shared" si="22"/>
        <v>0</v>
      </c>
      <c r="AF64" s="18">
        <f t="shared" si="22"/>
        <v>0</v>
      </c>
      <c r="AG64" s="18">
        <f t="shared" si="22"/>
        <v>0</v>
      </c>
      <c r="AH64" s="18">
        <f t="shared" si="22"/>
        <v>0</v>
      </c>
      <c r="AI64" s="18">
        <f t="shared" si="22"/>
        <v>-32.072565665078187</v>
      </c>
      <c r="AJ64" s="18">
        <f t="shared" si="22"/>
        <v>-28.175769187905999</v>
      </c>
      <c r="AK64" s="18">
        <f t="shared" si="22"/>
        <v>-24.61549712172021</v>
      </c>
    </row>
    <row r="65" spans="1:37" x14ac:dyDescent="0.25">
      <c r="A65" s="17">
        <f>SQRT(SUM(G101:M107))</f>
        <v>2.2653917983430594</v>
      </c>
      <c r="B65" s="25" t="s">
        <v>58</v>
      </c>
      <c r="C65" s="17"/>
      <c r="D65" s="17"/>
      <c r="E65" s="17"/>
      <c r="F65" s="18" t="str">
        <v>Glr</v>
      </c>
      <c r="G65" s="17">
        <v>1</v>
      </c>
      <c r="H65" s="17">
        <v>0</v>
      </c>
      <c r="I65" s="17">
        <v>0.61399999999999999</v>
      </c>
      <c r="J65" s="17">
        <v>0.55400000000000005</v>
      </c>
      <c r="K65" s="17">
        <v>1</v>
      </c>
      <c r="L65" s="18">
        <v>0.28699999999999998</v>
      </c>
      <c r="M65" s="18">
        <v>0.40799999999999997</v>
      </c>
      <c r="N65" s="18">
        <v>0.438</v>
      </c>
      <c r="O65" s="18">
        <v>0.47199999999999998</v>
      </c>
      <c r="X65" s="18" t="s">
        <v>38</v>
      </c>
      <c r="Y65" s="18">
        <f t="shared" ref="Y65:AK65" si="23">_xlfn.NORM.S.DIST(Y64/Y61,TRUE)</f>
        <v>7.7783986499228158E-3</v>
      </c>
      <c r="Z65" s="18">
        <f t="shared" si="23"/>
        <v>4.0080065981643431E-2</v>
      </c>
      <c r="AA65" s="18">
        <f t="shared" si="23"/>
        <v>3.8793259478363741E-2</v>
      </c>
      <c r="AB65" s="18">
        <f t="shared" si="23"/>
        <v>3.9660264529698841E-2</v>
      </c>
      <c r="AC65" s="18">
        <f t="shared" si="23"/>
        <v>0.31591318678062152</v>
      </c>
      <c r="AD65" s="18">
        <f t="shared" si="23"/>
        <v>4.9540268059024298E-2</v>
      </c>
      <c r="AE65" s="18" t="e">
        <f t="shared" si="23"/>
        <v>#DIV/0!</v>
      </c>
      <c r="AF65" s="18" t="e">
        <f t="shared" si="23"/>
        <v>#DIV/0!</v>
      </c>
      <c r="AG65" s="18" t="e">
        <f t="shared" si="23"/>
        <v>#DIV/0!</v>
      </c>
      <c r="AH65" s="18" t="e">
        <f t="shared" si="23"/>
        <v>#DIV/0!</v>
      </c>
      <c r="AI65" s="18">
        <f t="shared" si="23"/>
        <v>5.5408288792166711E-3</v>
      </c>
      <c r="AJ65" s="18">
        <f t="shared" si="23"/>
        <v>1.5805101802409051E-2</v>
      </c>
      <c r="AK65" s="18">
        <f t="shared" si="23"/>
        <v>2.415876096389705E-2</v>
      </c>
    </row>
    <row r="66" spans="1:37" x14ac:dyDescent="0.25">
      <c r="A66" s="17">
        <f>SUMPRODUCT(--A39:A45,Display!F2:F8)</f>
        <v>-3.8</v>
      </c>
      <c r="B66" s="25" t="s">
        <v>60</v>
      </c>
      <c r="D66" s="17"/>
      <c r="E66" s="17"/>
      <c r="F66" s="18" t="str">
        <v>Gv</v>
      </c>
      <c r="G66" s="17">
        <v>1</v>
      </c>
      <c r="H66" s="17">
        <v>0</v>
      </c>
      <c r="I66" s="17">
        <v>0.27</v>
      </c>
      <c r="J66" s="17">
        <v>0.29799999999999999</v>
      </c>
      <c r="K66" s="17">
        <v>0.28699999999999998</v>
      </c>
      <c r="L66" s="18">
        <v>1</v>
      </c>
      <c r="M66" s="18">
        <v>0.23699999999999999</v>
      </c>
      <c r="N66" s="18">
        <v>0.23699999999999999</v>
      </c>
      <c r="O66" s="18">
        <v>0.246</v>
      </c>
      <c r="Y66" s="18">
        <f>IF(Y35=FALSE,"",IFERROR(ROUND(Y65,IF(AND(Y65&lt;0.99,Y65&gt;0.01),2,MIN(5,1-1-INT(LOG10(ABS(IF(Y65&lt;0.5,Y65,1-Y65))))))),IF(Y65&lt;0.5,0,1)))</f>
        <v>8.0000000000000002E-3</v>
      </c>
      <c r="Z66" s="18">
        <f t="shared" ref="Z66:AD66" si="24">IF(D37=FALSE,"",IFERROR(ROUND(Z65,IF(AND(Z65&lt;0.99,Z65&gt;0.01),2,MIN(5,1-1-INT(LOG10(ABS(IF(Z65&lt;0.5,Z65,1-Z65))))))),IF(Z65&lt;0.5,0,1)))</f>
        <v>0.04</v>
      </c>
      <c r="AA66" s="18">
        <f t="shared" si="24"/>
        <v>0.04</v>
      </c>
      <c r="AB66" s="18">
        <f t="shared" si="24"/>
        <v>0.04</v>
      </c>
      <c r="AC66" s="18">
        <f t="shared" si="24"/>
        <v>0.32</v>
      </c>
      <c r="AD66" s="18">
        <f t="shared" si="24"/>
        <v>0.05</v>
      </c>
      <c r="AE66" s="18" t="str">
        <f>IF(OR(C51,C37=FALSE),"",IFERROR(ROUND(AE65,IF(AND(AE65&lt;0.99,AE65&gt;0.01),2,MIN(5,1-1-INT(LOG10(ABS(IF(AE65&lt;0.5,AE65,1-AE65))))))),IF(AE65&lt;0.5,0,1)))</f>
        <v/>
      </c>
      <c r="AF66" s="18" t="str">
        <f t="shared" ref="AF66:AK66" si="25">IF(OR(D51,D37=FALSE),"",IFERROR(ROUND(AF65,IF(AND(AF65&lt;0.99,AF65&gt;0.01),2,MIN(5,1-1-INT(LOG10(ABS(IF(AF65&lt;0.5,AF65,1-AF65))))))),IF(AF65&lt;0.5,0,1)))</f>
        <v/>
      </c>
      <c r="AG66" s="18" t="str">
        <f t="shared" si="25"/>
        <v/>
      </c>
      <c r="AH66" s="18" t="str">
        <f t="shared" si="25"/>
        <v/>
      </c>
      <c r="AI66" s="18">
        <f t="shared" si="25"/>
        <v>6.0000000000000001E-3</v>
      </c>
      <c r="AJ66" s="18">
        <f t="shared" si="25"/>
        <v>0.02</v>
      </c>
      <c r="AK66" s="18">
        <f t="shared" si="25"/>
        <v>0.02</v>
      </c>
    </row>
    <row r="67" spans="1:37" x14ac:dyDescent="0.25">
      <c r="A67" s="17">
        <f>SUMPRODUCT(--A53:A59,Display!F2:F8)</f>
        <v>1.3333333333333333</v>
      </c>
      <c r="B67" s="25" t="s">
        <v>62</v>
      </c>
      <c r="D67" s="17"/>
      <c r="E67" s="17"/>
      <c r="F67" s="18" t="str">
        <v>Ga</v>
      </c>
      <c r="G67" s="17">
        <v>0</v>
      </c>
      <c r="H67" s="17">
        <v>-1</v>
      </c>
      <c r="I67" s="17">
        <v>0.51800000000000002</v>
      </c>
      <c r="J67" s="17">
        <v>0.375</v>
      </c>
      <c r="K67" s="17">
        <v>0.40799999999999997</v>
      </c>
      <c r="L67" s="18">
        <v>0.23699999999999999</v>
      </c>
      <c r="M67" s="18">
        <v>1</v>
      </c>
      <c r="N67" s="18">
        <v>0.32200000000000001</v>
      </c>
      <c r="O67" s="18">
        <v>0.372</v>
      </c>
      <c r="X67" s="18" t="s">
        <v>42</v>
      </c>
      <c r="Y67" s="18">
        <f>IF(OR(Y50="",Y66=""),"",Y49/Y65)</f>
        <v>8.9564885150846454</v>
      </c>
      <c r="Z67" s="18">
        <f t="shared" ref="Z67:AD67" si="26">IF(OR(Z50="",Z66=""),"",Z49/Z65)</f>
        <v>4.4583067185673846</v>
      </c>
      <c r="AA67" s="18">
        <f t="shared" si="26"/>
        <v>5.9188626329433234</v>
      </c>
      <c r="AB67" s="18">
        <f t="shared" si="26"/>
        <v>5.7703078650579602</v>
      </c>
      <c r="AC67" s="18">
        <f t="shared" si="26"/>
        <v>2.2416846869358458</v>
      </c>
      <c r="AD67" s="18">
        <f t="shared" si="26"/>
        <v>4.3997828370613536</v>
      </c>
    </row>
    <row r="68" spans="1:37" x14ac:dyDescent="0.25">
      <c r="A68" s="17">
        <f>SUMPRODUCT(--L2:L8,Display!F2:F8)</f>
        <v>-5.1333333333333337</v>
      </c>
      <c r="B68" s="25" t="s">
        <v>64</v>
      </c>
      <c r="D68" s="17"/>
      <c r="E68" s="17"/>
      <c r="F68" s="18" t="str">
        <v>Gs</v>
      </c>
      <c r="G68" s="17">
        <v>0</v>
      </c>
      <c r="H68" s="17">
        <v>-1</v>
      </c>
      <c r="I68" s="17">
        <v>0.314</v>
      </c>
      <c r="J68" s="17">
        <v>0.40300000000000002</v>
      </c>
      <c r="K68" s="17">
        <v>0.438</v>
      </c>
      <c r="L68" s="18">
        <v>0.23699999999999999</v>
      </c>
      <c r="M68" s="18">
        <v>0.32200000000000001</v>
      </c>
      <c r="N68" s="18">
        <v>1</v>
      </c>
      <c r="O68" s="18">
        <v>0.372</v>
      </c>
      <c r="X68" s="18" t="s">
        <v>45</v>
      </c>
      <c r="Y68" s="18">
        <f t="shared" ref="Y68:AD68" si="27">(Y64-Y48)/Y64</f>
        <v>0.41809936801465208</v>
      </c>
      <c r="Z68" s="18">
        <f t="shared" si="27"/>
        <v>0.49257313941076264</v>
      </c>
      <c r="AA68" s="18">
        <f t="shared" si="27"/>
        <v>0.60427966395586497</v>
      </c>
      <c r="AB68" s="18">
        <f t="shared" si="27"/>
        <v>0.60060007139553273</v>
      </c>
      <c r="AC68" s="18">
        <f t="shared" si="27"/>
        <v>2.0688155627053231</v>
      </c>
      <c r="AD68" s="18">
        <f t="shared" si="27"/>
        <v>0.5524120003061086</v>
      </c>
    </row>
    <row r="69" spans="1:37" x14ac:dyDescent="0.25">
      <c r="A69" s="17">
        <f>A66/A63</f>
        <v>-0.78441439846910765</v>
      </c>
      <c r="B69" s="25" t="s">
        <v>65</v>
      </c>
      <c r="C69" s="17"/>
      <c r="D69" s="17"/>
      <c r="E69" s="17"/>
      <c r="F69" s="18" t="str">
        <v>Gwm</v>
      </c>
      <c r="G69" s="17">
        <v>0</v>
      </c>
      <c r="H69" s="17">
        <v>-1</v>
      </c>
      <c r="I69" s="17">
        <v>0.46300000000000002</v>
      </c>
      <c r="J69" s="17">
        <v>0.46899999999999997</v>
      </c>
      <c r="K69" s="17">
        <v>0.47199999999999998</v>
      </c>
      <c r="L69" s="18">
        <v>0.246</v>
      </c>
      <c r="M69" s="18">
        <v>0.372</v>
      </c>
      <c r="N69" s="18">
        <v>0.372</v>
      </c>
      <c r="O69" s="18">
        <v>1</v>
      </c>
      <c r="Y69" s="24">
        <f>IF(ISERR(Y68),"",IF(Y68&gt;=0,Y68,""))</f>
        <v>0.41809936801465208</v>
      </c>
      <c r="Z69" s="24">
        <f t="shared" ref="Z69:AD69" si="28">IF(ISERR(Z68),"",IF(Z68&gt;=0,Z68,""))</f>
        <v>0.49257313941076264</v>
      </c>
      <c r="AA69" s="24">
        <f t="shared" si="28"/>
        <v>0.60427966395586497</v>
      </c>
      <c r="AB69" s="24">
        <f t="shared" si="28"/>
        <v>0.60060007139553273</v>
      </c>
      <c r="AC69" s="24">
        <f t="shared" si="28"/>
        <v>2.0688155627053231</v>
      </c>
      <c r="AD69" s="24">
        <f t="shared" si="28"/>
        <v>0.5524120003061086</v>
      </c>
    </row>
    <row r="70" spans="1:37" x14ac:dyDescent="0.25">
      <c r="A70" s="17">
        <f>IF(A61=0,"",A67/A64)</f>
        <v>0.44016148085219831</v>
      </c>
      <c r="B70" s="25" t="s">
        <v>66</v>
      </c>
      <c r="C70" s="17"/>
      <c r="D70" s="17"/>
      <c r="E70" s="17"/>
      <c r="F70" s="17"/>
      <c r="G70" s="17"/>
      <c r="H70" s="17"/>
      <c r="I70" s="17"/>
      <c r="J70" s="17"/>
      <c r="Y70" s="24"/>
      <c r="Z70" s="24"/>
      <c r="AD70" s="18" t="s">
        <v>75</v>
      </c>
      <c r="AE70" s="18">
        <f t="shared" ref="AE70:AK70" si="29">IF(ISERROR(AE65),0,SQRT(1-AE60))</f>
        <v>0</v>
      </c>
      <c r="AF70" s="18">
        <f t="shared" si="29"/>
        <v>0</v>
      </c>
      <c r="AG70" s="18">
        <f t="shared" si="29"/>
        <v>0</v>
      </c>
      <c r="AH70" s="18">
        <f t="shared" si="29"/>
        <v>0</v>
      </c>
      <c r="AI70" s="18">
        <f t="shared" si="29"/>
        <v>0.84176209068392416</v>
      </c>
      <c r="AJ70" s="18">
        <f t="shared" si="29"/>
        <v>0.87394963329980646</v>
      </c>
      <c r="AK70" s="18">
        <f t="shared" si="29"/>
        <v>0.83108586008845975</v>
      </c>
    </row>
    <row r="71" spans="1:37" x14ac:dyDescent="0.25">
      <c r="A71" s="17">
        <f>A68/A65</f>
        <v>-2.2659803646715453</v>
      </c>
      <c r="B71" s="25" t="s">
        <v>67</v>
      </c>
      <c r="C71" s="17"/>
      <c r="D71" s="17"/>
      <c r="E71" s="17"/>
      <c r="F71" s="17"/>
      <c r="G71" s="17"/>
      <c r="H71" s="17"/>
      <c r="I71" s="17">
        <f t="array" ref="I71:J72">MMULT(MMULT(I61:O62,I63:O69),G63:H69)</f>
        <v>9.1760000000000002</v>
      </c>
      <c r="J71" s="17">
        <v>-4.58</v>
      </c>
      <c r="Y71" s="24"/>
      <c r="Z71" s="24"/>
      <c r="AB71" s="18" t="s">
        <v>85</v>
      </c>
      <c r="AC71" s="18" t="s">
        <v>79</v>
      </c>
      <c r="AD71" s="18" t="s">
        <v>80</v>
      </c>
      <c r="AE71" s="18" t="s">
        <v>81</v>
      </c>
      <c r="AF71" s="18" t="s">
        <v>86</v>
      </c>
      <c r="AG71" s="18" t="s">
        <v>82</v>
      </c>
      <c r="AH71" s="18" t="s">
        <v>84</v>
      </c>
      <c r="AI71" s="18" t="s">
        <v>83</v>
      </c>
    </row>
    <row r="72" spans="1:37" x14ac:dyDescent="0.25">
      <c r="A72" s="17">
        <f>SQRT(SUM(I74:J75))</f>
        <v>0.8155805121465971</v>
      </c>
      <c r="B72" s="21" t="s">
        <v>68</v>
      </c>
      <c r="C72" s="17"/>
      <c r="D72" s="17"/>
      <c r="E72" s="17"/>
      <c r="F72" s="17"/>
      <c r="G72" s="17"/>
      <c r="H72" s="17"/>
      <c r="I72" s="17">
        <v>-4.58</v>
      </c>
      <c r="J72" s="17">
        <v>5.1319999999999997</v>
      </c>
      <c r="N72" s="18">
        <v>1</v>
      </c>
      <c r="O72" s="18">
        <v>0.5</v>
      </c>
      <c r="P72" s="18">
        <v>0.5</v>
      </c>
      <c r="Q72" s="18">
        <v>0.5</v>
      </c>
      <c r="X72" s="18" t="str">
        <f>Display!B16</f>
        <v>Basic Reading Skills</v>
      </c>
      <c r="Y72" s="24">
        <f>(Display!C16-Display!D16)/Display!E16</f>
        <v>-1.6666666666666667</v>
      </c>
      <c r="Z72" s="24">
        <f t="shared" ref="Z72:Z77" si="30">NORMSDIST(Y72)</f>
        <v>4.7790352272814703E-2</v>
      </c>
      <c r="AA72" s="18">
        <f t="shared" ref="AA72:AA77" si="31">IFERROR(ROUND(Z72,IF(AND(Z72&lt;0.99,Z72&gt;0.01),2,MIN(5,1-1-INT(LOG10(ABS(IF(Z72&lt;0.5,Z72,1-Z72))))))),IF(Z72&lt;0.5,0,1))</f>
        <v>0.05</v>
      </c>
      <c r="AB72" s="18">
        <f t="array" ref="AB72:AB77">TRANSPOSE(SQRT(1-Y46:AD46))</f>
        <v>0.73744215601557483</v>
      </c>
      <c r="AC72" s="18">
        <f>SUMPRODUCT(Display!$F$2:$F$8,Calculation!Y39:Y45)</f>
        <v>-0.57652461146703793</v>
      </c>
      <c r="AD72" s="18">
        <f>AC72-$AO$51*AB72</f>
        <v>-2.0218846779391315</v>
      </c>
      <c r="AE72" s="18">
        <f t="shared" ref="AE72:AE77" si="32">AC72+$AO$51*AB72</f>
        <v>0.86883545500505588</v>
      </c>
      <c r="AF72" s="18">
        <f t="array" ref="AF72:AF77">TRANSPOSE(SQRT(1-Y60:AD60))</f>
        <v>0.77441072118066057</v>
      </c>
      <c r="AG72" s="18">
        <f>SUMPRODUCT(Display!$F$2:$F$8,Calculation!Y53:Y59)</f>
        <v>0.20674950660718888</v>
      </c>
      <c r="AH72" s="18">
        <f>AG72-$AO$51*AF72</f>
        <v>-1.311067616148595</v>
      </c>
      <c r="AI72" s="18">
        <f>AG72+$AO$51*AF72</f>
        <v>1.7245666293629729</v>
      </c>
    </row>
    <row r="73" spans="1:37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N73" s="18">
        <v>0.5</v>
      </c>
      <c r="O73" s="18">
        <v>1</v>
      </c>
      <c r="P73" s="18">
        <v>0.5</v>
      </c>
      <c r="Q73" s="18">
        <v>0.5</v>
      </c>
      <c r="X73" s="18" t="str">
        <f>Display!B17</f>
        <v>Reading Comprehension</v>
      </c>
      <c r="Y73" s="24">
        <f>(Display!C17-Display!D17)/Display!E17</f>
        <v>-1</v>
      </c>
      <c r="Z73" s="24">
        <f t="shared" si="30"/>
        <v>0.15865525393145699</v>
      </c>
      <c r="AA73" s="18">
        <f t="shared" si="31"/>
        <v>0.16</v>
      </c>
      <c r="AB73" s="18">
        <v>0.69067920352188306</v>
      </c>
      <c r="AC73" s="18">
        <f>SUMPRODUCT(Display!$F$2:$F$8,Calculation!Z39:Z45)</f>
        <v>-0.36431827864023908</v>
      </c>
      <c r="AD73" s="18">
        <f t="shared" ref="AD73:AD77" si="33">AC73-$AO$51*AB73</f>
        <v>-1.7180246424139396</v>
      </c>
      <c r="AE73" s="18">
        <f t="shared" si="32"/>
        <v>0.98938808513346155</v>
      </c>
      <c r="AF73" s="18">
        <v>0.71595933612781937</v>
      </c>
      <c r="AG73" s="18">
        <f>SUMPRODUCT(Display!$F$2:$F$8,Calculation!Z53:Z59)</f>
        <v>0.25275536384020153</v>
      </c>
      <c r="AH73" s="18">
        <f t="shared" ref="AH73:AH77" si="34">AG73-$AO$51*AF73</f>
        <v>-1.1504991493655308</v>
      </c>
      <c r="AI73" s="18">
        <f t="shared" ref="AI73:AI77" si="35">AG73+$AO$51*AF73</f>
        <v>1.6560098770459339</v>
      </c>
    </row>
    <row r="74" spans="1:37" x14ac:dyDescent="0.25">
      <c r="A74" s="17"/>
      <c r="B74" s="17"/>
      <c r="C74" s="17"/>
      <c r="D74" s="17"/>
      <c r="E74" s="17"/>
      <c r="F74" s="17"/>
      <c r="G74" s="17"/>
      <c r="H74" s="17"/>
      <c r="I74" s="17">
        <v>1</v>
      </c>
      <c r="J74" s="17">
        <f>I75</f>
        <v>-0.66741421410334723</v>
      </c>
      <c r="N74" s="18">
        <v>0.5</v>
      </c>
      <c r="O74" s="18">
        <v>0.5</v>
      </c>
      <c r="P74" s="18">
        <v>1</v>
      </c>
      <c r="Q74" s="18">
        <v>0.5</v>
      </c>
      <c r="X74" s="18" t="str">
        <f>Display!B18</f>
        <v>Basic Writing Skills</v>
      </c>
      <c r="Y74" s="24">
        <f>(Display!C18-Display!D18)/Display!E18</f>
        <v>-1.2666666666666666</v>
      </c>
      <c r="Z74" s="24">
        <f t="shared" si="30"/>
        <v>0.10263725183213576</v>
      </c>
      <c r="AA74" s="18">
        <f t="shared" si="31"/>
        <v>0.1</v>
      </c>
      <c r="AB74" s="18">
        <v>0.7588310417398676</v>
      </c>
      <c r="AC74" s="18">
        <f>SUMPRODUCT(Display!$F$2:$F$8,Calculation!AA39:AA45)</f>
        <v>-0.70503658845153305</v>
      </c>
      <c r="AD74" s="18">
        <f t="shared" si="33"/>
        <v>-2.1923181006126837</v>
      </c>
      <c r="AE74" s="18">
        <f t="shared" si="32"/>
        <v>0.78224492370961762</v>
      </c>
      <c r="AF74" s="18">
        <v>0.80417503974984983</v>
      </c>
      <c r="AG74" s="18">
        <f>SUMPRODUCT(Display!$F$2:$F$8,Calculation!AA53:AA59)</f>
        <v>0.15259341945762617</v>
      </c>
      <c r="AH74" s="18">
        <f t="shared" si="34"/>
        <v>-1.4235606957181455</v>
      </c>
      <c r="AI74" s="18">
        <f t="shared" si="35"/>
        <v>1.7287475346333978</v>
      </c>
    </row>
    <row r="75" spans="1:37" x14ac:dyDescent="0.25">
      <c r="A75" s="17"/>
      <c r="B75" s="17"/>
      <c r="C75" s="17"/>
      <c r="D75" s="17"/>
      <c r="E75" s="17"/>
      <c r="F75" s="17"/>
      <c r="G75" s="17"/>
      <c r="H75" s="17"/>
      <c r="I75" s="17">
        <f>I72/SQRT(I71*J72)</f>
        <v>-0.66741421410334723</v>
      </c>
      <c r="J75" s="17">
        <v>1</v>
      </c>
      <c r="N75" s="18">
        <v>0.5</v>
      </c>
      <c r="O75" s="18">
        <v>0.5</v>
      </c>
      <c r="P75" s="18">
        <v>0.5</v>
      </c>
      <c r="Q75" s="18">
        <v>1</v>
      </c>
      <c r="X75" s="18" t="str">
        <f>Display!B19</f>
        <v>Written Expression</v>
      </c>
      <c r="Y75" s="24">
        <f>(Display!C19-Display!D19)/Display!E19</f>
        <v>-1.3333333333333333</v>
      </c>
      <c r="Z75" s="24">
        <f t="shared" si="30"/>
        <v>9.1211219725867876E-2</v>
      </c>
      <c r="AA75" s="18">
        <f t="shared" si="31"/>
        <v>0.09</v>
      </c>
      <c r="AB75" s="18">
        <v>0.79542813483980346</v>
      </c>
      <c r="AC75" s="18">
        <f>SUMPRODUCT(Display!$F$2:$F$8,Calculation!AB39:AB45)</f>
        <v>-0.74262211062522132</v>
      </c>
      <c r="AD75" s="18">
        <f t="shared" si="33"/>
        <v>-2.3016326072011055</v>
      </c>
      <c r="AE75" s="18">
        <f t="shared" si="32"/>
        <v>0.81638838595066288</v>
      </c>
      <c r="AF75" s="18">
        <v>0.84290507732389575</v>
      </c>
      <c r="AG75" s="18">
        <f>SUMPRODUCT(Display!$F$2:$F$8,Calculation!AB53:AB59)</f>
        <v>0.14566348264532988</v>
      </c>
      <c r="AH75" s="18">
        <f t="shared" si="34"/>
        <v>-1.5064001112954548</v>
      </c>
      <c r="AI75" s="18">
        <f t="shared" si="35"/>
        <v>1.7977270765861144</v>
      </c>
    </row>
    <row r="76" spans="1:37" x14ac:dyDescent="0.25">
      <c r="A76" s="17"/>
      <c r="B76" s="17"/>
      <c r="C76" s="17"/>
      <c r="D76" s="17"/>
      <c r="E76" s="17"/>
      <c r="F76" s="17"/>
      <c r="G76" s="17" t="s">
        <v>20</v>
      </c>
      <c r="H76" s="17" t="s">
        <v>25</v>
      </c>
      <c r="I76" s="17"/>
      <c r="J76" s="17" t="s">
        <v>21</v>
      </c>
      <c r="K76" s="18" t="s">
        <v>73</v>
      </c>
      <c r="L76" s="17" t="s">
        <v>74</v>
      </c>
      <c r="X76" s="18" t="str">
        <f>Display!B20</f>
        <v>Math Calculation Skills</v>
      </c>
      <c r="Y76" s="24">
        <f>(Display!C20-Display!D20)/Display!E20</f>
        <v>-0.33333333333333331</v>
      </c>
      <c r="Z76" s="24">
        <f t="shared" si="30"/>
        <v>0.36944134018176361</v>
      </c>
      <c r="AA76" s="18">
        <f t="shared" si="31"/>
        <v>0.37</v>
      </c>
      <c r="AB76" s="18">
        <v>0.83506589178525359</v>
      </c>
      <c r="AC76" s="18">
        <f>SUMPRODUCT(Display!$F$2:$F$8,Calculation!AC39:AC45)</f>
        <v>-0.79100710037534894</v>
      </c>
      <c r="AD76" s="18">
        <f t="shared" si="33"/>
        <v>-2.4277061729922678</v>
      </c>
      <c r="AE76" s="18">
        <f t="shared" si="32"/>
        <v>0.84569197224156989</v>
      </c>
      <c r="AF76" s="18">
        <v>0.8936648777241053</v>
      </c>
      <c r="AG76" s="18">
        <f>SUMPRODUCT(Display!$F$2:$F$8,Calculation!AC53:AC59)</f>
        <v>9.487316272813795E-2</v>
      </c>
      <c r="AH76" s="18">
        <f t="shared" si="34"/>
        <v>-1.6566778118594994</v>
      </c>
      <c r="AI76" s="18">
        <f t="shared" si="35"/>
        <v>1.846424137315775</v>
      </c>
    </row>
    <row r="77" spans="1:37" x14ac:dyDescent="0.25">
      <c r="A77" s="17"/>
      <c r="B77" s="17"/>
      <c r="C77" s="17"/>
      <c r="D77" s="17"/>
      <c r="E77" s="17"/>
      <c r="F77" s="17" t="str">
        <f>F63</f>
        <v>Gc</v>
      </c>
      <c r="G77" s="17">
        <f>IF(G63=1,Display!F2,MIN(Display!$F$2:$F$8)-1)</f>
        <v>0.53333333333333333</v>
      </c>
      <c r="H77" s="17">
        <f>IF(H63=-1,Display!F2,MIN(Display!$F$2:$F$8)-1)</f>
        <v>-2.8666666666666667</v>
      </c>
      <c r="I77" s="17">
        <f>IF(G63=1,Display!F2,NA())</f>
        <v>0.53333333333333333</v>
      </c>
      <c r="J77" s="17" t="e">
        <f>IF(H63=-1,Display!F2,NA())</f>
        <v>#N/A</v>
      </c>
      <c r="K77" s="18" t="e">
        <f>IF(ISNA(J77),NA(),AO53)</f>
        <v>#N/A</v>
      </c>
      <c r="L77" s="18" t="e">
        <f>IF(ISNA(J77),NA(),AP53)</f>
        <v>#N/A</v>
      </c>
      <c r="X77" s="18" t="str">
        <f>Display!B21</f>
        <v>Math Reasoning</v>
      </c>
      <c r="Y77" s="24">
        <f>(Display!C21-Display!D21)/Display!E21</f>
        <v>-1.0666666666666667</v>
      </c>
      <c r="Z77" s="24">
        <f t="shared" si="30"/>
        <v>0.14306119219550908</v>
      </c>
      <c r="AA77" s="18">
        <f t="shared" si="31"/>
        <v>0.14000000000000001</v>
      </c>
      <c r="AB77" s="18">
        <v>0.73093464182268209</v>
      </c>
      <c r="AC77" s="18">
        <f>SUMPRODUCT(Display!$F$2:$F$8,Calculation!AD39:AD45)</f>
        <v>-0.49721041813376493</v>
      </c>
      <c r="AD77" s="18">
        <f t="shared" si="33"/>
        <v>-1.9298159911589057</v>
      </c>
      <c r="AE77" s="18">
        <f t="shared" si="32"/>
        <v>0.93539515489137592</v>
      </c>
      <c r="AF77" s="18">
        <v>0.77139176692875611</v>
      </c>
      <c r="AG77" s="18">
        <f>SUMPRODUCT(Display!$F$2:$F$8,Calculation!AD53:AD59)</f>
        <v>0.20561107295628264</v>
      </c>
      <c r="AH77" s="18">
        <f t="shared" si="34"/>
        <v>-1.3062890081947947</v>
      </c>
      <c r="AI77" s="18">
        <f t="shared" si="35"/>
        <v>1.7175111541073598</v>
      </c>
    </row>
    <row r="78" spans="1:37" x14ac:dyDescent="0.25">
      <c r="A78" s="17"/>
      <c r="B78" s="17"/>
      <c r="C78" s="17"/>
      <c r="D78" s="17"/>
      <c r="E78" s="17"/>
      <c r="F78" s="17" t="str">
        <f t="shared" ref="F78:F83" si="36">F64</f>
        <v>Gf</v>
      </c>
      <c r="G78" s="17">
        <f>IF(G64=1,Display!F3,MIN(Display!$F$2:$F$8)-1)</f>
        <v>0.13333333333333333</v>
      </c>
      <c r="H78" s="17">
        <f>IF(H64=-1,Display!F3,MIN(Display!$F$2:$F$8)-1)</f>
        <v>-2.8666666666666667</v>
      </c>
      <c r="I78" s="17">
        <f>IF(G64=1,Display!F3,NA())</f>
        <v>0.13333333333333333</v>
      </c>
      <c r="J78" s="17" t="e">
        <f>IF(H64=-1,Display!F3,NA())</f>
        <v>#N/A</v>
      </c>
      <c r="K78" s="18" t="e">
        <f t="shared" ref="K78:K83" si="37">IF(ISNA(J78),NA(),AO54)</f>
        <v>#N/A</v>
      </c>
      <c r="L78" s="18" t="e">
        <f t="shared" ref="L78:L83" si="38">IF(ISNA(J78),NA(),AP54)</f>
        <v>#N/A</v>
      </c>
    </row>
    <row r="79" spans="1:37" x14ac:dyDescent="0.25">
      <c r="A79" s="17"/>
      <c r="B79" s="17"/>
      <c r="C79" s="17"/>
      <c r="D79" s="17"/>
      <c r="E79" s="17"/>
      <c r="F79" s="17" t="str">
        <f t="shared" si="36"/>
        <v>Glr</v>
      </c>
      <c r="G79" s="17">
        <f>IF(G65=1,Display!F4,MIN(Display!$F$2:$F$8)-1)</f>
        <v>0</v>
      </c>
      <c r="H79" s="17">
        <f>IF(H65=-1,Display!F4,MIN(Display!$F$2:$F$8)-1)</f>
        <v>-2.8666666666666667</v>
      </c>
      <c r="I79" s="17">
        <f>IF(G65=1,Display!F4,NA())</f>
        <v>0</v>
      </c>
      <c r="J79" s="17" t="e">
        <f>IF(H65=-1,Display!F4,NA())</f>
        <v>#N/A</v>
      </c>
      <c r="K79" s="18" t="e">
        <f t="shared" si="37"/>
        <v>#N/A</v>
      </c>
      <c r="L79" s="18" t="e">
        <f t="shared" si="38"/>
        <v>#N/A</v>
      </c>
    </row>
    <row r="80" spans="1:37" x14ac:dyDescent="0.25">
      <c r="A80" s="17"/>
      <c r="B80" s="17"/>
      <c r="C80" s="17"/>
      <c r="D80" s="17"/>
      <c r="E80" s="17"/>
      <c r="F80" s="17" t="str">
        <f t="shared" si="36"/>
        <v>Gv</v>
      </c>
      <c r="G80" s="17">
        <f>IF(G66=1,Display!F5,MIN(Display!$F$2:$F$8)-1)</f>
        <v>0.66666666666666663</v>
      </c>
      <c r="H80" s="17">
        <f>IF(H66=-1,Display!F5,MIN(Display!$F$2:$F$8)-1)</f>
        <v>-2.8666666666666667</v>
      </c>
      <c r="I80" s="17">
        <f>IF(G66=1,Display!F5,NA())</f>
        <v>0.66666666666666663</v>
      </c>
      <c r="J80" s="17" t="e">
        <f>IF(H66=-1,Display!F5,NA())</f>
        <v>#N/A</v>
      </c>
      <c r="K80" s="18" t="e">
        <f t="shared" si="37"/>
        <v>#N/A</v>
      </c>
      <c r="L80" s="18" t="e">
        <f t="shared" si="38"/>
        <v>#N/A</v>
      </c>
    </row>
    <row r="81" spans="1:33" x14ac:dyDescent="0.25">
      <c r="A81" s="17"/>
      <c r="B81" s="17"/>
      <c r="C81" s="17"/>
      <c r="D81" s="17"/>
      <c r="E81" s="17"/>
      <c r="F81" s="17" t="str">
        <f t="shared" si="36"/>
        <v>Ga</v>
      </c>
      <c r="G81" s="17">
        <f>IF(G67=1,Display!F6,MIN(Display!$F$2:$F$8)-1)</f>
        <v>-2.8666666666666667</v>
      </c>
      <c r="H81" s="17">
        <f>IF(H67=-1,Display!F6,MIN(Display!$F$2:$F$8)-1)</f>
        <v>-1.8666666666666667</v>
      </c>
      <c r="I81" s="17" t="e">
        <f>IF(G67=1,Display!F6,NA())</f>
        <v>#N/A</v>
      </c>
      <c r="J81" s="17">
        <f>IF(H67=-1,Display!F6,NA())</f>
        <v>-1.8666666666666667</v>
      </c>
      <c r="K81" s="18">
        <f t="shared" si="37"/>
        <v>-1.3783190036197508</v>
      </c>
      <c r="L81" s="18">
        <f t="shared" si="38"/>
        <v>1.9213277589635089</v>
      </c>
    </row>
    <row r="82" spans="1:33" x14ac:dyDescent="0.25">
      <c r="A82" s="17"/>
      <c r="B82" s="17"/>
      <c r="C82" s="17"/>
      <c r="D82" s="17"/>
      <c r="E82" s="17"/>
      <c r="F82" s="17" t="str">
        <f t="shared" si="36"/>
        <v>Gs</v>
      </c>
      <c r="G82" s="17">
        <f>IF(G68=1,Display!F7,MIN(Display!$F$2:$F$8)-1)</f>
        <v>-2.8666666666666667</v>
      </c>
      <c r="H82" s="17">
        <f>IF(H68=-1,Display!F7,MIN(Display!$F$2:$F$8)-1)</f>
        <v>-1.8</v>
      </c>
      <c r="I82" s="17" t="e">
        <f>IF(G68=1,Display!F7,NA())</f>
        <v>#N/A</v>
      </c>
      <c r="J82" s="17">
        <f>IF(H68=-1,Display!F7,NA())</f>
        <v>-1.8</v>
      </c>
      <c r="K82" s="18">
        <f t="shared" si="37"/>
        <v>-1.6345251930425408</v>
      </c>
      <c r="L82" s="18">
        <f t="shared" si="38"/>
        <v>1.7912944180966741</v>
      </c>
    </row>
    <row r="83" spans="1:33" x14ac:dyDescent="0.25">
      <c r="A83" s="17"/>
      <c r="B83" s="17"/>
      <c r="C83" s="17"/>
      <c r="D83" s="17"/>
      <c r="E83" s="17"/>
      <c r="F83" s="17" t="str">
        <f t="shared" si="36"/>
        <v>Gwm</v>
      </c>
      <c r="G83" s="17">
        <f>IF(G69=1,Display!F8,MIN(Display!$F$2:$F$8)-1)</f>
        <v>-2.8666666666666667</v>
      </c>
      <c r="H83" s="17">
        <f>IF(H69=-1,Display!F8,MIN(Display!$F$2:$F$8)-1)</f>
        <v>-1.4666666666666666</v>
      </c>
      <c r="I83" s="17" t="e">
        <f>IF(G69=1,Display!F8,NA())</f>
        <v>#N/A</v>
      </c>
      <c r="J83" s="17">
        <f>IF(H69=-1,Display!F8,NA())</f>
        <v>-1.4666666666666666</v>
      </c>
      <c r="K83" s="18">
        <f t="shared" si="37"/>
        <v>-1.4545318790525277</v>
      </c>
      <c r="L83" s="18">
        <f t="shared" si="38"/>
        <v>1.8032648286152224</v>
      </c>
    </row>
    <row r="84" spans="1:33" x14ac:dyDescent="0.25">
      <c r="A84" s="17"/>
      <c r="B84" s="17"/>
      <c r="C84" s="17"/>
      <c r="D84" s="17"/>
      <c r="E84" s="17"/>
      <c r="F84" s="17"/>
      <c r="G84" s="17"/>
      <c r="H84" s="17"/>
      <c r="I84" s="17" t="s">
        <v>91</v>
      </c>
      <c r="J84" s="17"/>
      <c r="K84" s="18" t="s">
        <v>92</v>
      </c>
      <c r="S84" s="17" t="s">
        <v>20</v>
      </c>
      <c r="T84" s="17" t="s">
        <v>25</v>
      </c>
      <c r="U84" s="18" t="s">
        <v>72</v>
      </c>
      <c r="V84" s="18" t="s">
        <v>87</v>
      </c>
      <c r="W84" s="18" t="s">
        <v>88</v>
      </c>
      <c r="X84" s="18" t="s">
        <v>78</v>
      </c>
      <c r="Y84" s="18" t="s">
        <v>76</v>
      </c>
      <c r="Z84" s="18" t="s">
        <v>73</v>
      </c>
      <c r="AA84" s="18" t="s">
        <v>77</v>
      </c>
      <c r="AB84" s="18" t="s">
        <v>74</v>
      </c>
      <c r="AC84" s="18" t="str">
        <f>Y84&amp;" full"</f>
        <v>zLB full</v>
      </c>
      <c r="AD84" s="18" t="str">
        <f t="shared" ref="AD84:AF84" si="39">Z84&amp;" full"</f>
        <v>LB full</v>
      </c>
      <c r="AE84" s="18" t="str">
        <f t="shared" si="39"/>
        <v>zUB full</v>
      </c>
      <c r="AF84" s="18" t="str">
        <f t="shared" si="39"/>
        <v>UB full</v>
      </c>
      <c r="AG84" s="18" t="s">
        <v>23</v>
      </c>
    </row>
    <row r="85" spans="1:33" x14ac:dyDescent="0.25">
      <c r="A85" s="17"/>
      <c r="B85" s="17"/>
      <c r="C85" s="17"/>
      <c r="D85" s="17"/>
      <c r="E85" s="17"/>
      <c r="F85" s="17">
        <v>0.1</v>
      </c>
      <c r="G85" s="17">
        <f>RANK(Display!F2,Display!$F$2:$F$8)</f>
        <v>2</v>
      </c>
      <c r="H85" s="17">
        <f>G85+F85</f>
        <v>2.1</v>
      </c>
      <c r="I85" s="17">
        <f>RANK(H85,$H$85:$H$91,1)</f>
        <v>2</v>
      </c>
      <c r="J85" s="17">
        <v>1</v>
      </c>
      <c r="K85" s="18">
        <f>MATCH(J85,$I$85:$I$91,0)</f>
        <v>4</v>
      </c>
      <c r="M85" s="18">
        <f>INDEX(Display!$F$2:$F$8,K85)</f>
        <v>0.66666666666666663</v>
      </c>
      <c r="N85" s="18">
        <f>INDEX($G$63:$G$69,K85)*15*M85+100</f>
        <v>110</v>
      </c>
      <c r="O85" s="18">
        <f>INDEX($I$77:$I$83,K85)</f>
        <v>0.66666666666666663</v>
      </c>
      <c r="P85" s="18" t="e">
        <f>INDEX($J$77:$J$83,K85)</f>
        <v>#N/A</v>
      </c>
      <c r="Q85" s="18" t="str">
        <f t="shared" ref="Q85:Q91" si="40">INDEX($F$77:$F$83,K85)</f>
        <v>Gv</v>
      </c>
      <c r="R85" s="18">
        <v>1</v>
      </c>
      <c r="S85" s="18">
        <f t="shared" ref="S85:T91" si="41">O85*15+100</f>
        <v>110</v>
      </c>
      <c r="T85" s="18" t="e">
        <f t="shared" si="41"/>
        <v>#N/A</v>
      </c>
      <c r="U85" s="18" t="e">
        <f>NA()</f>
        <v>#N/A</v>
      </c>
      <c r="X85" s="18">
        <v>40.5</v>
      </c>
      <c r="Y85" s="18" t="e">
        <f>INDEX($K$77:$K$83,$K85)</f>
        <v>#N/A</v>
      </c>
      <c r="Z85" s="18" t="e">
        <f>Y85*15+100</f>
        <v>#N/A</v>
      </c>
      <c r="AA85" s="18" t="e">
        <f>INDEX($L$77:$L$83,$K85)</f>
        <v>#N/A</v>
      </c>
      <c r="AB85" s="18" t="e">
        <f>AA85*15+100</f>
        <v>#N/A</v>
      </c>
      <c r="AG85" s="18">
        <f>INDEX($AR$53:$AR$59,K85)</f>
        <v>0</v>
      </c>
    </row>
    <row r="86" spans="1:33" x14ac:dyDescent="0.25">
      <c r="A86" s="17"/>
      <c r="B86" s="17"/>
      <c r="C86" s="17"/>
      <c r="D86" s="17"/>
      <c r="E86" s="17"/>
      <c r="F86" s="17">
        <v>0.2</v>
      </c>
      <c r="G86" s="17">
        <f>RANK(Display!F3,Display!$F$2:$F$8)</f>
        <v>3</v>
      </c>
      <c r="H86" s="17">
        <f t="shared" ref="H86:H91" si="42">G86+F86</f>
        <v>3.2</v>
      </c>
      <c r="I86" s="17">
        <f t="shared" ref="I86:I91" si="43">RANK(H86,$H$85:$H$91,1)</f>
        <v>3</v>
      </c>
      <c r="J86" s="17">
        <v>2</v>
      </c>
      <c r="K86" s="18">
        <f t="shared" ref="K86:K91" si="44">MATCH(J86,$I$85:$I$91,0)</f>
        <v>1</v>
      </c>
      <c r="M86" s="18">
        <f>INDEX(Display!$F$2:$F$8,K86)</f>
        <v>0.53333333333333333</v>
      </c>
      <c r="N86" s="18">
        <f t="shared" ref="N86:N91" si="45">INDEX($G$63:$G$69,K86)*15*M86+100</f>
        <v>108</v>
      </c>
      <c r="O86" s="18">
        <f t="shared" ref="O86:O91" si="46">INDEX($I$77:$I$83,K86)</f>
        <v>0.53333333333333333</v>
      </c>
      <c r="P86" s="18" t="e">
        <f t="shared" ref="P86:P91" si="47">INDEX($J$77:$J$83,K86)</f>
        <v>#N/A</v>
      </c>
      <c r="Q86" s="18" t="str">
        <f t="shared" si="40"/>
        <v>Gc</v>
      </c>
      <c r="R86" s="18">
        <v>2</v>
      </c>
      <c r="S86" s="18">
        <f t="shared" si="41"/>
        <v>108</v>
      </c>
      <c r="T86" s="18" t="e">
        <f t="shared" si="41"/>
        <v>#N/A</v>
      </c>
      <c r="U86" s="18" t="e">
        <f>NA()</f>
        <v>#N/A</v>
      </c>
      <c r="X86" s="18">
        <v>40.5</v>
      </c>
      <c r="Y86" s="18" t="e">
        <f t="shared" ref="Y86:Y91" si="48">INDEX($K$77:$K$83,$K86)</f>
        <v>#N/A</v>
      </c>
      <c r="Z86" s="18" t="e">
        <f t="shared" ref="Z86:Z97" si="49">Y86*15+100</f>
        <v>#N/A</v>
      </c>
      <c r="AA86" s="18" t="e">
        <f t="shared" ref="AA86:AA91" si="50">INDEX($L$77:$L$83,$K86)</f>
        <v>#N/A</v>
      </c>
      <c r="AB86" s="18" t="e">
        <f t="shared" ref="AB86:AB97" si="51">AA86*15+100</f>
        <v>#N/A</v>
      </c>
      <c r="AG86" s="18">
        <f t="shared" ref="AG86:AG91" si="52">INDEX($AR$53:$AR$59,K86)</f>
        <v>0</v>
      </c>
    </row>
    <row r="87" spans="1:33" x14ac:dyDescent="0.25">
      <c r="A87" s="17"/>
      <c r="B87" s="17"/>
      <c r="C87" s="17"/>
      <c r="D87" s="17"/>
      <c r="E87" s="17"/>
      <c r="F87" s="17">
        <v>0.3</v>
      </c>
      <c r="G87" s="17">
        <f>RANK(Display!F4,Display!$F$2:$F$8)</f>
        <v>4</v>
      </c>
      <c r="H87" s="17">
        <f t="shared" si="42"/>
        <v>4.3</v>
      </c>
      <c r="I87" s="17">
        <f t="shared" si="43"/>
        <v>4</v>
      </c>
      <c r="J87" s="17">
        <v>3</v>
      </c>
      <c r="K87" s="18">
        <f t="shared" si="44"/>
        <v>2</v>
      </c>
      <c r="M87" s="18">
        <f>INDEX(Display!$F$2:$F$8,K87)</f>
        <v>0.13333333333333333</v>
      </c>
      <c r="N87" s="18">
        <f t="shared" si="45"/>
        <v>102</v>
      </c>
      <c r="O87" s="18">
        <f t="shared" si="46"/>
        <v>0.13333333333333333</v>
      </c>
      <c r="P87" s="18" t="e">
        <f t="shared" si="47"/>
        <v>#N/A</v>
      </c>
      <c r="Q87" s="18" t="str">
        <f t="shared" si="40"/>
        <v>Gf</v>
      </c>
      <c r="R87" s="18">
        <v>3</v>
      </c>
      <c r="S87" s="18">
        <f t="shared" si="41"/>
        <v>102</v>
      </c>
      <c r="T87" s="18" t="e">
        <f t="shared" si="41"/>
        <v>#N/A</v>
      </c>
      <c r="U87" s="18" t="e">
        <f>NA()</f>
        <v>#N/A</v>
      </c>
      <c r="X87" s="18">
        <v>40.5</v>
      </c>
      <c r="Y87" s="18" t="e">
        <f t="shared" si="48"/>
        <v>#N/A</v>
      </c>
      <c r="Z87" s="18" t="e">
        <f t="shared" si="49"/>
        <v>#N/A</v>
      </c>
      <c r="AA87" s="18" t="e">
        <f t="shared" si="50"/>
        <v>#N/A</v>
      </c>
      <c r="AB87" s="18" t="e">
        <f t="shared" si="51"/>
        <v>#N/A</v>
      </c>
      <c r="AG87" s="18">
        <f t="shared" si="52"/>
        <v>0</v>
      </c>
    </row>
    <row r="88" spans="1:33" x14ac:dyDescent="0.25">
      <c r="A88" s="17"/>
      <c r="B88" s="17"/>
      <c r="C88" s="17"/>
      <c r="D88" s="17"/>
      <c r="E88" s="17"/>
      <c r="F88" s="17">
        <v>0.4</v>
      </c>
      <c r="G88" s="17">
        <f>RANK(Display!F5,Display!$F$2:$F$8)</f>
        <v>1</v>
      </c>
      <c r="H88" s="17">
        <f t="shared" si="42"/>
        <v>1.4</v>
      </c>
      <c r="I88" s="17">
        <f t="shared" si="43"/>
        <v>1</v>
      </c>
      <c r="J88" s="17">
        <v>4</v>
      </c>
      <c r="K88" s="18">
        <f t="shared" si="44"/>
        <v>3</v>
      </c>
      <c r="M88" s="18">
        <f>INDEX(Display!$F$2:$F$8,K88)</f>
        <v>0</v>
      </c>
      <c r="N88" s="18">
        <f t="shared" si="45"/>
        <v>100</v>
      </c>
      <c r="O88" s="18">
        <f t="shared" si="46"/>
        <v>0</v>
      </c>
      <c r="P88" s="18" t="e">
        <f t="shared" si="47"/>
        <v>#N/A</v>
      </c>
      <c r="Q88" s="18" t="str">
        <f t="shared" si="40"/>
        <v>Glr</v>
      </c>
      <c r="R88" s="18">
        <v>4</v>
      </c>
      <c r="S88" s="18">
        <f t="shared" si="41"/>
        <v>100</v>
      </c>
      <c r="T88" s="18" t="e">
        <f t="shared" si="41"/>
        <v>#N/A</v>
      </c>
      <c r="U88" s="18" t="e">
        <f>NA()</f>
        <v>#N/A</v>
      </c>
      <c r="X88" s="18">
        <v>40.5</v>
      </c>
      <c r="Y88" s="18" t="e">
        <f t="shared" si="48"/>
        <v>#N/A</v>
      </c>
      <c r="Z88" s="18" t="e">
        <f t="shared" si="49"/>
        <v>#N/A</v>
      </c>
      <c r="AA88" s="18" t="e">
        <f t="shared" si="50"/>
        <v>#N/A</v>
      </c>
      <c r="AB88" s="18" t="e">
        <f t="shared" si="51"/>
        <v>#N/A</v>
      </c>
      <c r="AG88" s="18">
        <f t="shared" si="52"/>
        <v>0</v>
      </c>
    </row>
    <row r="89" spans="1:33" x14ac:dyDescent="0.25">
      <c r="A89" s="17"/>
      <c r="B89" s="17"/>
      <c r="C89" s="17"/>
      <c r="D89" s="17"/>
      <c r="E89" s="17"/>
      <c r="F89" s="17">
        <v>0.5</v>
      </c>
      <c r="G89" s="17">
        <f>RANK(Display!F6,Display!$F$2:$F$8)</f>
        <v>7</v>
      </c>
      <c r="H89" s="17">
        <f t="shared" si="42"/>
        <v>7.5</v>
      </c>
      <c r="I89" s="17">
        <f t="shared" si="43"/>
        <v>7</v>
      </c>
      <c r="J89" s="17">
        <v>5</v>
      </c>
      <c r="K89" s="18">
        <f t="shared" si="44"/>
        <v>7</v>
      </c>
      <c r="M89" s="18">
        <f>INDEX(Display!$F$2:$F$8,K89)</f>
        <v>-1.4666666666666666</v>
      </c>
      <c r="N89" s="18">
        <f t="shared" si="45"/>
        <v>100</v>
      </c>
      <c r="O89" s="18" t="e">
        <f t="shared" si="46"/>
        <v>#N/A</v>
      </c>
      <c r="P89" s="18">
        <f t="shared" si="47"/>
        <v>-1.4666666666666666</v>
      </c>
      <c r="Q89" s="18" t="str">
        <f t="shared" si="40"/>
        <v>Gwm</v>
      </c>
      <c r="R89" s="18">
        <v>5</v>
      </c>
      <c r="S89" s="18" t="e">
        <f t="shared" si="41"/>
        <v>#N/A</v>
      </c>
      <c r="T89" s="18">
        <f t="shared" si="41"/>
        <v>78</v>
      </c>
      <c r="U89" s="18" t="e">
        <f>NA()</f>
        <v>#N/A</v>
      </c>
      <c r="X89" s="18">
        <v>40.5</v>
      </c>
      <c r="Y89" s="18">
        <f t="shared" si="48"/>
        <v>-1.4545318790525277</v>
      </c>
      <c r="Z89" s="18">
        <f t="shared" si="49"/>
        <v>78.182021814212078</v>
      </c>
      <c r="AA89" s="18">
        <f t="shared" si="50"/>
        <v>1.8032648286152224</v>
      </c>
      <c r="AB89" s="18">
        <f t="shared" si="51"/>
        <v>127.04897242922834</v>
      </c>
      <c r="AG89" s="18">
        <f t="shared" si="52"/>
        <v>12.466287901326897</v>
      </c>
    </row>
    <row r="90" spans="1:33" x14ac:dyDescent="0.25">
      <c r="F90" s="17">
        <v>0.6</v>
      </c>
      <c r="G90" s="17">
        <f>RANK(Display!F7,Display!$F$2:$F$8)</f>
        <v>6</v>
      </c>
      <c r="H90" s="17">
        <f t="shared" si="42"/>
        <v>6.6</v>
      </c>
      <c r="I90" s="17">
        <f t="shared" si="43"/>
        <v>6</v>
      </c>
      <c r="J90" s="17">
        <v>6</v>
      </c>
      <c r="K90" s="18">
        <f t="shared" si="44"/>
        <v>6</v>
      </c>
      <c r="M90" s="18">
        <f>INDEX(Display!$F$2:$F$8,K90)</f>
        <v>-1.8</v>
      </c>
      <c r="N90" s="18">
        <f t="shared" si="45"/>
        <v>100</v>
      </c>
      <c r="O90" s="18" t="e">
        <f t="shared" si="46"/>
        <v>#N/A</v>
      </c>
      <c r="P90" s="18">
        <f t="shared" si="47"/>
        <v>-1.8</v>
      </c>
      <c r="Q90" s="18" t="str">
        <f t="shared" si="40"/>
        <v>Gs</v>
      </c>
      <c r="R90" s="18">
        <v>6</v>
      </c>
      <c r="S90" s="18" t="e">
        <f t="shared" si="41"/>
        <v>#N/A</v>
      </c>
      <c r="T90" s="18">
        <f t="shared" si="41"/>
        <v>73</v>
      </c>
      <c r="U90" s="18" t="e">
        <f>NA()</f>
        <v>#N/A</v>
      </c>
      <c r="X90" s="18">
        <v>40.5</v>
      </c>
      <c r="Y90" s="18">
        <f t="shared" si="48"/>
        <v>-1.6345251930425408</v>
      </c>
      <c r="Z90" s="18">
        <f t="shared" si="49"/>
        <v>75.482122104361892</v>
      </c>
      <c r="AA90" s="18">
        <f t="shared" si="50"/>
        <v>1.7912944180966741</v>
      </c>
      <c r="AB90" s="18">
        <f t="shared" si="51"/>
        <v>126.86941627145012</v>
      </c>
      <c r="AG90" s="18">
        <f t="shared" si="52"/>
        <v>13.109244499497096</v>
      </c>
    </row>
    <row r="91" spans="1:33" x14ac:dyDescent="0.25">
      <c r="F91" s="17">
        <v>0.7</v>
      </c>
      <c r="G91" s="17">
        <f>RANK(Display!F8,Display!$F$2:$F$8)</f>
        <v>5</v>
      </c>
      <c r="H91" s="17">
        <f t="shared" si="42"/>
        <v>5.7</v>
      </c>
      <c r="I91" s="17">
        <f t="shared" si="43"/>
        <v>5</v>
      </c>
      <c r="J91" s="17">
        <v>7</v>
      </c>
      <c r="K91" s="18">
        <f t="shared" si="44"/>
        <v>5</v>
      </c>
      <c r="M91" s="18">
        <f>INDEX(Display!$F$2:$F$8,K91)</f>
        <v>-1.8666666666666667</v>
      </c>
      <c r="N91" s="18">
        <f t="shared" si="45"/>
        <v>100</v>
      </c>
      <c r="O91" s="18" t="e">
        <f t="shared" si="46"/>
        <v>#N/A</v>
      </c>
      <c r="P91" s="18">
        <f t="shared" si="47"/>
        <v>-1.8666666666666667</v>
      </c>
      <c r="Q91" s="18" t="str">
        <f t="shared" si="40"/>
        <v>Ga</v>
      </c>
      <c r="R91" s="18">
        <v>7</v>
      </c>
      <c r="S91" s="18" t="e">
        <f t="shared" si="41"/>
        <v>#N/A</v>
      </c>
      <c r="T91" s="18">
        <f t="shared" si="41"/>
        <v>72</v>
      </c>
      <c r="U91" s="18" t="e">
        <f>NA()</f>
        <v>#N/A</v>
      </c>
      <c r="X91" s="18">
        <v>40.5</v>
      </c>
      <c r="Y91" s="18">
        <f t="shared" si="48"/>
        <v>-1.3783190036197508</v>
      </c>
      <c r="Z91" s="18">
        <f t="shared" si="49"/>
        <v>79.325214945703735</v>
      </c>
      <c r="AA91" s="18">
        <f t="shared" si="50"/>
        <v>1.9213277589635089</v>
      </c>
      <c r="AB91" s="18">
        <f t="shared" si="51"/>
        <v>128.81991638445263</v>
      </c>
      <c r="AG91" s="18">
        <f t="shared" si="52"/>
        <v>12.626431360258863</v>
      </c>
    </row>
    <row r="92" spans="1:33" x14ac:dyDescent="0.25">
      <c r="D92" s="18">
        <f>Display!C16</f>
        <v>75</v>
      </c>
      <c r="E92" s="18" t="b">
        <f>Display!C16&lt;&gt;""</f>
        <v>1</v>
      </c>
      <c r="F92" s="17">
        <v>0.1</v>
      </c>
      <c r="G92" s="17">
        <f>RANK(Display!F16,Display!$F$16:$F$21)</f>
        <v>6</v>
      </c>
      <c r="H92" s="17">
        <f>IF(ISERR(G92),"",G92+F92)</f>
        <v>6.1</v>
      </c>
      <c r="I92" s="17">
        <f>RANK(H92,$H$92:$H$97,1)</f>
        <v>6</v>
      </c>
      <c r="J92" s="17">
        <v>1</v>
      </c>
      <c r="K92" s="18">
        <f>MATCH(J92,$I$92:$I$97,0)</f>
        <v>5</v>
      </c>
      <c r="M92" s="18">
        <f>INDEX(Display!$F$16:$F$21,K92)</f>
        <v>-0.33333333333333331</v>
      </c>
      <c r="N92" s="18">
        <f>M92*15+100</f>
        <v>95</v>
      </c>
      <c r="O92" s="18" t="b">
        <f>INDEX($E$92:$E$97,K92)</f>
        <v>1</v>
      </c>
      <c r="P92" t="s">
        <v>32</v>
      </c>
      <c r="Q92" s="18" t="str">
        <f t="shared" ref="Q92:Q96" si="53">IF(ISNA(INDEX($P$92:$P$97,K92)),"",INDEX($P$92:$P$97,K92))</f>
        <v>MC</v>
      </c>
      <c r="R92" s="18">
        <v>8</v>
      </c>
      <c r="S92" s="18" t="e">
        <f>NA()</f>
        <v>#N/A</v>
      </c>
      <c r="T92" s="18" t="e">
        <f>NA()</f>
        <v>#N/A</v>
      </c>
      <c r="U92" s="18">
        <f t="shared" ref="U92:U97" si="54">IF(O92,N92,NA())</f>
        <v>95</v>
      </c>
      <c r="X92" s="18">
        <v>40.5</v>
      </c>
      <c r="Y92" s="18">
        <f>INDEX($AH$72:$AH$77,$K92)</f>
        <v>-1.6566778118594994</v>
      </c>
      <c r="Z92" s="18">
        <f t="shared" si="49"/>
        <v>75.149832822107513</v>
      </c>
      <c r="AA92" s="18">
        <f>INDEX($AI$72:$AI$77,$K92)</f>
        <v>1.846424137315775</v>
      </c>
      <c r="AB92" s="18">
        <f t="shared" si="51"/>
        <v>127.69636205973663</v>
      </c>
      <c r="AC92" s="18">
        <f>INDEX($AD$72:$AD$77,$K92)</f>
        <v>-2.4277061729922678</v>
      </c>
      <c r="AD92" s="18">
        <f t="shared" ref="AD92:AD97" si="55">AC92*15+100</f>
        <v>63.584407405115982</v>
      </c>
      <c r="AE92" s="18">
        <f>INDEX($AE$72:$AE$77,$K92)</f>
        <v>0.84569197224156989</v>
      </c>
      <c r="AF92" s="18">
        <f t="shared" ref="AF92:AF97" si="56">AE92*15+100</f>
        <v>112.68537958362354</v>
      </c>
    </row>
    <row r="93" spans="1:33" x14ac:dyDescent="0.25">
      <c r="D93" s="18">
        <f>Display!C17</f>
        <v>85</v>
      </c>
      <c r="E93" s="18" t="b">
        <f>Display!C17&lt;&gt;""</f>
        <v>1</v>
      </c>
      <c r="F93" s="17">
        <v>0.2</v>
      </c>
      <c r="G93" s="17">
        <f>RANK(Display!F17,Display!$F$16:$F$21)</f>
        <v>2</v>
      </c>
      <c r="H93" s="17">
        <f t="shared" ref="H93:H97" si="57">IF(ISERR(G93),"",G93+F93)</f>
        <v>2.2000000000000002</v>
      </c>
      <c r="I93" s="17">
        <f t="shared" ref="I93:I97" si="58">RANK(H93,$H$92:$H$97,1)</f>
        <v>2</v>
      </c>
      <c r="J93" s="17">
        <v>2</v>
      </c>
      <c r="K93" s="18">
        <f t="shared" ref="K93:K97" si="59">MATCH(J93,$I$92:$I$97,0)</f>
        <v>2</v>
      </c>
      <c r="M93" s="18">
        <f>INDEX(Display!$F$16:$F$21,K93)</f>
        <v>-1</v>
      </c>
      <c r="N93" s="18">
        <f t="shared" ref="N93:N97" si="60">M93*15+100</f>
        <v>85</v>
      </c>
      <c r="O93" s="18" t="b">
        <f t="shared" ref="O93:O97" si="61">INDEX($E$92:$E$97,K93)</f>
        <v>1</v>
      </c>
      <c r="P93" t="s">
        <v>29</v>
      </c>
      <c r="Q93" s="18" t="str">
        <f t="shared" si="53"/>
        <v>RC</v>
      </c>
      <c r="R93" s="18">
        <v>9</v>
      </c>
      <c r="S93" s="18" t="e">
        <f>NA()</f>
        <v>#N/A</v>
      </c>
      <c r="T93" s="18" t="e">
        <f>NA()</f>
        <v>#N/A</v>
      </c>
      <c r="U93" s="18">
        <f t="shared" si="54"/>
        <v>85</v>
      </c>
      <c r="X93" s="18">
        <v>40.5</v>
      </c>
      <c r="Y93" s="18">
        <f t="shared" ref="Y93:Y97" si="62">INDEX($AH$72:$AH$77,$K93)</f>
        <v>-1.1504991493655308</v>
      </c>
      <c r="Z93" s="18">
        <f t="shared" si="49"/>
        <v>82.742512759517041</v>
      </c>
      <c r="AA93" s="18">
        <f t="shared" ref="AA93:AA97" si="63">INDEX($AI$72:$AI$77,$K93)</f>
        <v>1.6560098770459339</v>
      </c>
      <c r="AB93" s="18">
        <f t="shared" si="51"/>
        <v>124.84014815568901</v>
      </c>
      <c r="AC93" s="18">
        <f t="shared" ref="AC93:AC97" si="64">INDEX($AD$72:$AD$77,$K93)</f>
        <v>-1.7180246424139396</v>
      </c>
      <c r="AD93" s="18">
        <f t="shared" si="55"/>
        <v>74.229630363790903</v>
      </c>
      <c r="AE93" s="18">
        <f t="shared" ref="AE93:AE97" si="65">INDEX($AE$72:$AE$77,$K93)</f>
        <v>0.98938808513346155</v>
      </c>
      <c r="AF93" s="18">
        <f t="shared" si="56"/>
        <v>114.84082127700192</v>
      </c>
    </row>
    <row r="94" spans="1:33" x14ac:dyDescent="0.25">
      <c r="D94" s="18">
        <f>Display!C18</f>
        <v>81</v>
      </c>
      <c r="E94" s="18" t="b">
        <f>Display!C18&lt;&gt;""</f>
        <v>1</v>
      </c>
      <c r="F94" s="17">
        <v>0.3</v>
      </c>
      <c r="G94" s="17">
        <f>RANK(Display!F18,Display!$F$16:$F$21)</f>
        <v>4</v>
      </c>
      <c r="H94" s="17">
        <f t="shared" si="57"/>
        <v>4.3</v>
      </c>
      <c r="I94" s="17">
        <f t="shared" si="58"/>
        <v>4</v>
      </c>
      <c r="J94" s="17">
        <v>3</v>
      </c>
      <c r="K94" s="18">
        <f t="shared" si="59"/>
        <v>6</v>
      </c>
      <c r="M94" s="18">
        <f>INDEX(Display!$F$16:$F$21,K94)</f>
        <v>-1.0666666666666667</v>
      </c>
      <c r="N94" s="18">
        <f t="shared" si="60"/>
        <v>84</v>
      </c>
      <c r="O94" s="18" t="b">
        <f t="shared" si="61"/>
        <v>1</v>
      </c>
      <c r="P94" t="s">
        <v>33</v>
      </c>
      <c r="Q94" s="18" t="str">
        <f t="shared" si="53"/>
        <v>MR</v>
      </c>
      <c r="R94" s="18">
        <v>10</v>
      </c>
      <c r="S94" s="18" t="e">
        <f>NA()</f>
        <v>#N/A</v>
      </c>
      <c r="T94" s="18" t="e">
        <f>NA()</f>
        <v>#N/A</v>
      </c>
      <c r="U94" s="18">
        <f t="shared" si="54"/>
        <v>84</v>
      </c>
      <c r="X94" s="18">
        <v>40.5</v>
      </c>
      <c r="Y94" s="18">
        <f t="shared" si="62"/>
        <v>-1.3062890081947947</v>
      </c>
      <c r="Z94" s="18">
        <f t="shared" si="49"/>
        <v>80.405664877078081</v>
      </c>
      <c r="AA94" s="18">
        <f t="shared" si="63"/>
        <v>1.7175111541073598</v>
      </c>
      <c r="AB94" s="18">
        <f t="shared" si="51"/>
        <v>125.7626673116104</v>
      </c>
      <c r="AC94" s="18">
        <f t="shared" si="64"/>
        <v>-1.9298159911589057</v>
      </c>
      <c r="AD94" s="18">
        <f t="shared" si="55"/>
        <v>71.052760132616413</v>
      </c>
      <c r="AE94" s="18">
        <f t="shared" si="65"/>
        <v>0.93539515489137592</v>
      </c>
      <c r="AF94" s="18">
        <f t="shared" si="56"/>
        <v>114.03092732337063</v>
      </c>
    </row>
    <row r="95" spans="1:33" x14ac:dyDescent="0.25">
      <c r="D95" s="18">
        <f>Display!C19</f>
        <v>80</v>
      </c>
      <c r="E95" s="18" t="b">
        <f>Display!C19&lt;&gt;""</f>
        <v>1</v>
      </c>
      <c r="F95" s="17">
        <v>0.4</v>
      </c>
      <c r="G95" s="17">
        <f>RANK(Display!F19,Display!$F$16:$F$21)</f>
        <v>5</v>
      </c>
      <c r="H95" s="17">
        <f t="shared" si="57"/>
        <v>5.4</v>
      </c>
      <c r="I95" s="17">
        <f t="shared" si="58"/>
        <v>5</v>
      </c>
      <c r="J95" s="17">
        <v>4</v>
      </c>
      <c r="K95" s="18">
        <f t="shared" si="59"/>
        <v>3</v>
      </c>
      <c r="M95" s="18">
        <f>INDEX(Display!$F$16:$F$21,K95)</f>
        <v>-1.2666666666666666</v>
      </c>
      <c r="N95" s="18">
        <f t="shared" si="60"/>
        <v>81</v>
      </c>
      <c r="O95" s="18" t="b">
        <f t="shared" si="61"/>
        <v>1</v>
      </c>
      <c r="P95" t="s">
        <v>30</v>
      </c>
      <c r="Q95" s="18" t="str">
        <f t="shared" si="53"/>
        <v>BW</v>
      </c>
      <c r="R95" s="18">
        <v>11</v>
      </c>
      <c r="S95" s="18" t="e">
        <f>NA()</f>
        <v>#N/A</v>
      </c>
      <c r="T95" s="18" t="e">
        <f>NA()</f>
        <v>#N/A</v>
      </c>
      <c r="U95" s="18">
        <f t="shared" si="54"/>
        <v>81</v>
      </c>
      <c r="X95" s="18">
        <v>40.5</v>
      </c>
      <c r="Y95" s="18">
        <f t="shared" si="62"/>
        <v>-1.4235606957181455</v>
      </c>
      <c r="Z95" s="18">
        <f t="shared" si="49"/>
        <v>78.64658956422781</v>
      </c>
      <c r="AA95" s="18">
        <f t="shared" si="63"/>
        <v>1.7287475346333978</v>
      </c>
      <c r="AB95" s="18">
        <f t="shared" si="51"/>
        <v>125.93121301950097</v>
      </c>
      <c r="AC95" s="18">
        <f t="shared" si="64"/>
        <v>-2.1923181006126837</v>
      </c>
      <c r="AD95" s="18">
        <f t="shared" si="55"/>
        <v>67.115228490809741</v>
      </c>
      <c r="AE95" s="18">
        <f t="shared" si="65"/>
        <v>0.78224492370961762</v>
      </c>
      <c r="AF95" s="18">
        <f t="shared" si="56"/>
        <v>111.73367385564427</v>
      </c>
    </row>
    <row r="96" spans="1:33" x14ac:dyDescent="0.25">
      <c r="D96" s="18">
        <f>Display!C20</f>
        <v>95</v>
      </c>
      <c r="E96" s="18" t="b">
        <f>Display!C20&lt;&gt;""</f>
        <v>1</v>
      </c>
      <c r="F96" s="17">
        <v>0.5</v>
      </c>
      <c r="G96" s="17">
        <f>RANK(Display!F20,Display!$F$16:$F$21)</f>
        <v>1</v>
      </c>
      <c r="H96" s="17">
        <f t="shared" si="57"/>
        <v>1.5</v>
      </c>
      <c r="I96" s="17">
        <f t="shared" si="58"/>
        <v>1</v>
      </c>
      <c r="J96" s="17">
        <v>5</v>
      </c>
      <c r="K96" s="18">
        <f t="shared" si="59"/>
        <v>4</v>
      </c>
      <c r="M96" s="18">
        <f>INDEX(Display!$F$16:$F$21,K96)</f>
        <v>-1.3333333333333333</v>
      </c>
      <c r="N96" s="18">
        <f t="shared" si="60"/>
        <v>80</v>
      </c>
      <c r="O96" s="18" t="b">
        <f t="shared" si="61"/>
        <v>1</v>
      </c>
      <c r="P96" t="s">
        <v>34</v>
      </c>
      <c r="Q96" s="18" t="str">
        <f t="shared" si="53"/>
        <v>WE</v>
      </c>
      <c r="R96" s="18">
        <v>12</v>
      </c>
      <c r="S96" s="18" t="e">
        <f>NA()</f>
        <v>#N/A</v>
      </c>
      <c r="T96" s="18" t="e">
        <f>NA()</f>
        <v>#N/A</v>
      </c>
      <c r="U96" s="18">
        <f t="shared" si="54"/>
        <v>80</v>
      </c>
      <c r="X96" s="18">
        <v>40.5</v>
      </c>
      <c r="Y96" s="18">
        <f t="shared" si="62"/>
        <v>-1.5064001112954548</v>
      </c>
      <c r="Z96" s="18">
        <f t="shared" si="49"/>
        <v>77.403998330568186</v>
      </c>
      <c r="AA96" s="18">
        <f t="shared" si="63"/>
        <v>1.7977270765861144</v>
      </c>
      <c r="AB96" s="18">
        <f t="shared" si="51"/>
        <v>126.96590614879172</v>
      </c>
      <c r="AC96" s="18">
        <f t="shared" si="64"/>
        <v>-2.3016326072011055</v>
      </c>
      <c r="AD96" s="18">
        <f t="shared" si="55"/>
        <v>65.475510891983419</v>
      </c>
      <c r="AE96" s="18">
        <f t="shared" si="65"/>
        <v>0.81638838595066288</v>
      </c>
      <c r="AF96" s="18">
        <f t="shared" si="56"/>
        <v>112.24582578925994</v>
      </c>
    </row>
    <row r="97" spans="4:32" x14ac:dyDescent="0.25">
      <c r="D97" s="18">
        <f>Display!C21</f>
        <v>84</v>
      </c>
      <c r="E97" s="18" t="b">
        <f>Display!C21&lt;&gt;""</f>
        <v>1</v>
      </c>
      <c r="F97" s="17">
        <v>0.6</v>
      </c>
      <c r="G97" s="17">
        <f>RANK(Display!F21,Display!$F$16:$F$21)</f>
        <v>3</v>
      </c>
      <c r="H97" s="17">
        <f t="shared" si="57"/>
        <v>3.6</v>
      </c>
      <c r="I97" s="17">
        <f t="shared" si="58"/>
        <v>3</v>
      </c>
      <c r="J97" s="17">
        <v>6</v>
      </c>
      <c r="K97" s="18">
        <f t="shared" si="59"/>
        <v>1</v>
      </c>
      <c r="M97" s="18">
        <f>INDEX(Display!$F$16:$F$21,K97)</f>
        <v>-1.6666666666666667</v>
      </c>
      <c r="N97" s="18">
        <f t="shared" si="60"/>
        <v>75</v>
      </c>
      <c r="O97" s="18" t="b">
        <f t="shared" si="61"/>
        <v>1</v>
      </c>
      <c r="P97" t="s">
        <v>31</v>
      </c>
      <c r="Q97" s="18" t="str">
        <f>IF(ISNA(INDEX($P$92:$P$97,K97)),"",INDEX($P$92:$P$97,K97))</f>
        <v>BR</v>
      </c>
      <c r="R97" s="18">
        <v>13</v>
      </c>
      <c r="S97" s="18" t="e">
        <f>NA()</f>
        <v>#N/A</v>
      </c>
      <c r="T97" s="18" t="e">
        <f>NA()</f>
        <v>#N/A</v>
      </c>
      <c r="U97" s="18">
        <f t="shared" si="54"/>
        <v>75</v>
      </c>
      <c r="X97" s="18">
        <v>40.5</v>
      </c>
      <c r="Y97" s="18">
        <f t="shared" si="62"/>
        <v>-1.311067616148595</v>
      </c>
      <c r="Z97" s="18">
        <f t="shared" si="49"/>
        <v>80.333985757771075</v>
      </c>
      <c r="AA97" s="18">
        <f t="shared" si="63"/>
        <v>1.7245666293629729</v>
      </c>
      <c r="AB97" s="18">
        <f t="shared" si="51"/>
        <v>125.86849944044459</v>
      </c>
      <c r="AC97" s="18">
        <f t="shared" si="64"/>
        <v>-2.0218846779391315</v>
      </c>
      <c r="AD97" s="18">
        <f t="shared" si="55"/>
        <v>69.671729830913023</v>
      </c>
      <c r="AE97" s="18">
        <f t="shared" si="65"/>
        <v>0.86883545500505588</v>
      </c>
      <c r="AF97" s="18">
        <f t="shared" si="56"/>
        <v>113.03253182507584</v>
      </c>
    </row>
    <row r="98" spans="4:32" x14ac:dyDescent="0.25">
      <c r="R98" s="18">
        <v>1</v>
      </c>
      <c r="V98" s="18" t="e">
        <f>INDEX($Z$85:$Z$97,R98)</f>
        <v>#N/A</v>
      </c>
    </row>
    <row r="99" spans="4:32" x14ac:dyDescent="0.25">
      <c r="R99" s="18">
        <v>1</v>
      </c>
      <c r="V99" s="18" t="e">
        <f>INDEX($AB$85:$AB$97,R99)</f>
        <v>#N/A</v>
      </c>
    </row>
    <row r="100" spans="4:32" x14ac:dyDescent="0.25">
      <c r="G100" s="18" t="b">
        <f t="array" ref="G100:M100">TRANSPOSE(F101:F107)</f>
        <v>0</v>
      </c>
      <c r="H100" s="18" t="b">
        <v>0</v>
      </c>
      <c r="I100" s="18" t="b">
        <v>0</v>
      </c>
      <c r="J100" s="18" t="b">
        <v>0</v>
      </c>
      <c r="K100" s="18" t="b">
        <v>1</v>
      </c>
      <c r="L100" s="18" t="b">
        <v>1</v>
      </c>
      <c r="M100" s="18" t="b">
        <v>1</v>
      </c>
    </row>
    <row r="101" spans="4:32" x14ac:dyDescent="0.25">
      <c r="F101" s="18" t="b">
        <f>L2</f>
        <v>0</v>
      </c>
      <c r="G101" s="18">
        <f>IF(AND(G$100,$F101),C2,0)</f>
        <v>0</v>
      </c>
      <c r="H101" s="18">
        <f t="shared" ref="H101:M107" si="66">IF(AND(H$100,$F101),D2,0)</f>
        <v>0</v>
      </c>
      <c r="I101" s="18">
        <f t="shared" si="66"/>
        <v>0</v>
      </c>
      <c r="J101" s="18">
        <f t="shared" si="66"/>
        <v>0</v>
      </c>
      <c r="K101" s="18">
        <f t="shared" si="66"/>
        <v>0</v>
      </c>
      <c r="L101" s="18">
        <f t="shared" si="66"/>
        <v>0</v>
      </c>
      <c r="M101" s="18">
        <f t="shared" si="66"/>
        <v>0</v>
      </c>
      <c r="R101" s="18">
        <v>2</v>
      </c>
      <c r="V101" s="18" t="e">
        <f>INDEX($Z$85:$Z$97,R101)</f>
        <v>#N/A</v>
      </c>
    </row>
    <row r="102" spans="4:32" x14ac:dyDescent="0.25">
      <c r="F102" s="18" t="b">
        <f t="shared" ref="F102:F107" si="67">L3</f>
        <v>0</v>
      </c>
      <c r="G102" s="18">
        <f t="shared" ref="G102:G107" si="68">IF(AND(G$100,$F102),C3,0)</f>
        <v>0</v>
      </c>
      <c r="H102" s="18">
        <f t="shared" si="66"/>
        <v>0</v>
      </c>
      <c r="I102" s="18">
        <f t="shared" si="66"/>
        <v>0</v>
      </c>
      <c r="J102" s="18">
        <f t="shared" si="66"/>
        <v>0</v>
      </c>
      <c r="K102" s="18">
        <f t="shared" si="66"/>
        <v>0</v>
      </c>
      <c r="L102" s="18">
        <f t="shared" si="66"/>
        <v>0</v>
      </c>
      <c r="M102" s="18">
        <f t="shared" si="66"/>
        <v>0</v>
      </c>
      <c r="R102" s="18">
        <v>2</v>
      </c>
      <c r="V102" s="18" t="e">
        <f>INDEX($AB$85:$AB$97,R102)</f>
        <v>#N/A</v>
      </c>
    </row>
    <row r="103" spans="4:32" x14ac:dyDescent="0.25">
      <c r="F103" s="18" t="b">
        <f t="shared" si="67"/>
        <v>0</v>
      </c>
      <c r="G103" s="18">
        <f t="shared" si="68"/>
        <v>0</v>
      </c>
      <c r="H103" s="18">
        <f t="shared" si="66"/>
        <v>0</v>
      </c>
      <c r="I103" s="18">
        <f t="shared" si="66"/>
        <v>0</v>
      </c>
      <c r="J103" s="18">
        <f t="shared" si="66"/>
        <v>0</v>
      </c>
      <c r="K103" s="18">
        <f t="shared" si="66"/>
        <v>0</v>
      </c>
      <c r="L103" s="18">
        <f t="shared" si="66"/>
        <v>0</v>
      </c>
      <c r="M103" s="18">
        <f t="shared" si="66"/>
        <v>0</v>
      </c>
    </row>
    <row r="104" spans="4:32" x14ac:dyDescent="0.25">
      <c r="F104" s="18" t="b">
        <f t="shared" si="67"/>
        <v>0</v>
      </c>
      <c r="G104" s="18">
        <f t="shared" si="68"/>
        <v>0</v>
      </c>
      <c r="H104" s="18">
        <f t="shared" si="66"/>
        <v>0</v>
      </c>
      <c r="I104" s="18">
        <f t="shared" si="66"/>
        <v>0</v>
      </c>
      <c r="J104" s="18">
        <f t="shared" si="66"/>
        <v>0</v>
      </c>
      <c r="K104" s="18">
        <f t="shared" si="66"/>
        <v>0</v>
      </c>
      <c r="L104" s="18">
        <f t="shared" si="66"/>
        <v>0</v>
      </c>
      <c r="M104" s="18">
        <f t="shared" si="66"/>
        <v>0</v>
      </c>
      <c r="R104" s="18">
        <v>3</v>
      </c>
      <c r="V104" s="18" t="e">
        <f>INDEX($Z$85:$Z$97,R104)</f>
        <v>#N/A</v>
      </c>
    </row>
    <row r="105" spans="4:32" x14ac:dyDescent="0.25">
      <c r="F105" s="18" t="b">
        <f t="shared" si="67"/>
        <v>1</v>
      </c>
      <c r="G105" s="18">
        <f t="shared" si="68"/>
        <v>0</v>
      </c>
      <c r="H105" s="18">
        <f t="shared" si="66"/>
        <v>0</v>
      </c>
      <c r="I105" s="18">
        <f t="shared" si="66"/>
        <v>0</v>
      </c>
      <c r="J105" s="18">
        <f t="shared" si="66"/>
        <v>0</v>
      </c>
      <c r="K105" s="18">
        <f t="shared" si="66"/>
        <v>1</v>
      </c>
      <c r="L105" s="18">
        <f t="shared" si="66"/>
        <v>0.32200000000000001</v>
      </c>
      <c r="M105" s="18">
        <f t="shared" si="66"/>
        <v>0.372</v>
      </c>
      <c r="R105" s="18">
        <v>3</v>
      </c>
      <c r="V105" s="18" t="e">
        <f>INDEX($AB$85:$AB$97,R105)</f>
        <v>#N/A</v>
      </c>
    </row>
    <row r="106" spans="4:32" x14ac:dyDescent="0.25">
      <c r="F106" s="18" t="b">
        <f t="shared" si="67"/>
        <v>1</v>
      </c>
      <c r="G106" s="18">
        <f t="shared" si="68"/>
        <v>0</v>
      </c>
      <c r="H106" s="18">
        <f t="shared" si="66"/>
        <v>0</v>
      </c>
      <c r="I106" s="18">
        <f t="shared" si="66"/>
        <v>0</v>
      </c>
      <c r="J106" s="18">
        <f t="shared" si="66"/>
        <v>0</v>
      </c>
      <c r="K106" s="18">
        <f t="shared" si="66"/>
        <v>0.32200000000000001</v>
      </c>
      <c r="L106" s="18">
        <f t="shared" si="66"/>
        <v>1</v>
      </c>
      <c r="M106" s="18">
        <f t="shared" si="66"/>
        <v>0.372</v>
      </c>
    </row>
    <row r="107" spans="4:32" x14ac:dyDescent="0.25">
      <c r="F107" s="18" t="b">
        <f t="shared" si="67"/>
        <v>1</v>
      </c>
      <c r="G107" s="18">
        <f t="shared" si="68"/>
        <v>0</v>
      </c>
      <c r="H107" s="18">
        <f t="shared" si="66"/>
        <v>0</v>
      </c>
      <c r="I107" s="18">
        <f t="shared" si="66"/>
        <v>0</v>
      </c>
      <c r="J107" s="18">
        <f t="shared" si="66"/>
        <v>0</v>
      </c>
      <c r="K107" s="18">
        <f t="shared" si="66"/>
        <v>0.372</v>
      </c>
      <c r="L107" s="18">
        <f t="shared" si="66"/>
        <v>0.372</v>
      </c>
      <c r="M107" s="18">
        <f t="shared" si="66"/>
        <v>1</v>
      </c>
      <c r="R107" s="18">
        <v>4</v>
      </c>
      <c r="V107" s="18" t="e">
        <f>INDEX($Z$85:$Z$97,R107)</f>
        <v>#N/A</v>
      </c>
    </row>
    <row r="108" spans="4:32" x14ac:dyDescent="0.25">
      <c r="R108" s="18">
        <v>4</v>
      </c>
      <c r="V108" s="18" t="e">
        <f>INDEX($AB$85:$AB$97,R108)</f>
        <v>#N/A</v>
      </c>
    </row>
    <row r="110" spans="4:32" x14ac:dyDescent="0.25">
      <c r="R110" s="18">
        <v>5</v>
      </c>
      <c r="V110" s="18">
        <f>INDEX($Z$85:$Z$97,R110)</f>
        <v>78.182021814212078</v>
      </c>
    </row>
    <row r="111" spans="4:32" x14ac:dyDescent="0.25">
      <c r="R111" s="18">
        <v>5</v>
      </c>
      <c r="V111" s="18">
        <f>INDEX($AB$85:$AB$97,R111)</f>
        <v>127.04897242922834</v>
      </c>
    </row>
    <row r="113" spans="18:22" x14ac:dyDescent="0.25">
      <c r="R113" s="18">
        <v>6</v>
      </c>
      <c r="V113" s="18">
        <f>INDEX($Z$85:$Z$97,R113)</f>
        <v>75.482122104361892</v>
      </c>
    </row>
    <row r="114" spans="18:22" x14ac:dyDescent="0.25">
      <c r="R114" s="18">
        <v>6</v>
      </c>
      <c r="V114" s="18">
        <f>INDEX($AB$85:$AB$97,R114)</f>
        <v>126.86941627145012</v>
      </c>
    </row>
    <row r="116" spans="18:22" x14ac:dyDescent="0.25">
      <c r="R116" s="18">
        <v>7</v>
      </c>
      <c r="V116" s="18">
        <f>INDEX($Z$85:$Z$97,R116)</f>
        <v>79.325214945703735</v>
      </c>
    </row>
    <row r="117" spans="18:22" x14ac:dyDescent="0.25">
      <c r="R117" s="18">
        <v>7</v>
      </c>
      <c r="V117" s="18">
        <f>INDEX($AB$85:$AB$97,R117)</f>
        <v>128.81991638445263</v>
      </c>
    </row>
    <row r="119" spans="18:22" x14ac:dyDescent="0.25">
      <c r="R119" s="18">
        <v>7.9</v>
      </c>
      <c r="V119" s="18">
        <f>INDEX($Z$85:$Z$97,ROUND(R119,0))</f>
        <v>75.149832822107513</v>
      </c>
    </row>
    <row r="120" spans="18:22" x14ac:dyDescent="0.25">
      <c r="R120" s="18">
        <v>7.9</v>
      </c>
      <c r="V120" s="18">
        <f>INDEX($AB$85:$AB$97,ROUND(R120,0))</f>
        <v>127.69636205973663</v>
      </c>
    </row>
    <row r="122" spans="18:22" x14ac:dyDescent="0.25">
      <c r="R122" s="18">
        <f>R119+1</f>
        <v>8.9</v>
      </c>
      <c r="V122" s="18">
        <f>INDEX($Z$85:$Z$97,ROUND(R122,0))</f>
        <v>82.742512759517041</v>
      </c>
    </row>
    <row r="123" spans="18:22" x14ac:dyDescent="0.25">
      <c r="R123" s="18">
        <f>R120+1</f>
        <v>8.9</v>
      </c>
      <c r="V123" s="18">
        <f>INDEX($AB$85:$AB$97,ROUND(R123,0))</f>
        <v>124.84014815568901</v>
      </c>
    </row>
    <row r="125" spans="18:22" x14ac:dyDescent="0.25">
      <c r="R125" s="18">
        <f>R122+1</f>
        <v>9.9</v>
      </c>
      <c r="V125" s="18">
        <f>INDEX($Z$85:$Z$97,ROUND(R125,0))</f>
        <v>80.405664877078081</v>
      </c>
    </row>
    <row r="126" spans="18:22" x14ac:dyDescent="0.25">
      <c r="R126" s="18">
        <f>R123+1</f>
        <v>9.9</v>
      </c>
      <c r="V126" s="18">
        <f>INDEX($AB$85:$AB$97,ROUND(R126,0))</f>
        <v>125.7626673116104</v>
      </c>
    </row>
    <row r="128" spans="18:22" x14ac:dyDescent="0.25">
      <c r="R128" s="18">
        <f>R125+1</f>
        <v>10.9</v>
      </c>
      <c r="V128" s="18">
        <f>INDEX($Z$85:$Z$97,ROUND(R128,0))</f>
        <v>78.64658956422781</v>
      </c>
    </row>
    <row r="129" spans="18:23" x14ac:dyDescent="0.25">
      <c r="R129" s="18">
        <f>R126+1</f>
        <v>10.9</v>
      </c>
      <c r="V129" s="18">
        <f>INDEX($AB$85:$AB$97,ROUND(R129,0))</f>
        <v>125.93121301950097</v>
      </c>
    </row>
    <row r="131" spans="18:23" x14ac:dyDescent="0.25">
      <c r="R131" s="18">
        <f>R128+1</f>
        <v>11.9</v>
      </c>
      <c r="V131" s="18">
        <f>INDEX($Z$85:$Z$97,ROUND(R131,0))</f>
        <v>77.403998330568186</v>
      </c>
    </row>
    <row r="132" spans="18:23" x14ac:dyDescent="0.25">
      <c r="R132" s="18">
        <f>R129+1</f>
        <v>11.9</v>
      </c>
      <c r="V132" s="18">
        <f>INDEX($AB$85:$AB$97,ROUND(R132,0))</f>
        <v>126.96590614879172</v>
      </c>
    </row>
    <row r="134" spans="18:23" x14ac:dyDescent="0.25">
      <c r="R134" s="18">
        <f>R131+1</f>
        <v>12.9</v>
      </c>
      <c r="V134" s="18">
        <f>INDEX($Z$85:$Z$97,ROUND(R134,0))</f>
        <v>80.333985757771075</v>
      </c>
    </row>
    <row r="135" spans="18:23" x14ac:dyDescent="0.25">
      <c r="R135" s="18">
        <f>R132+1</f>
        <v>12.9</v>
      </c>
      <c r="V135" s="18">
        <f>INDEX($AB$85:$AB$97,ROUND(R135,0))</f>
        <v>125.86849944044459</v>
      </c>
    </row>
    <row r="137" spans="18:23" x14ac:dyDescent="0.25">
      <c r="R137" s="18">
        <f>R119+0.2</f>
        <v>8.1</v>
      </c>
      <c r="W137" s="18">
        <f>INDEX($AD$85:$AD$97,ROUND(R137,0))</f>
        <v>63.584407405115982</v>
      </c>
    </row>
    <row r="138" spans="18:23" x14ac:dyDescent="0.25">
      <c r="R138" s="18">
        <f>R120+0.2</f>
        <v>8.1</v>
      </c>
      <c r="W138" s="18">
        <f>INDEX($AF$85:$AF$97,ROUND(R138,0))</f>
        <v>112.68537958362354</v>
      </c>
    </row>
    <row r="140" spans="18:23" x14ac:dyDescent="0.25">
      <c r="R140" s="18">
        <f>R122+0.2</f>
        <v>9.1</v>
      </c>
      <c r="W140" s="18">
        <f>INDEX($AD$85:$AD$97,ROUND(R140,0))</f>
        <v>74.229630363790903</v>
      </c>
    </row>
    <row r="141" spans="18:23" x14ac:dyDescent="0.25">
      <c r="R141" s="18">
        <f>R123+0.2</f>
        <v>9.1</v>
      </c>
      <c r="W141" s="18">
        <f>INDEX($AF$85:$AF$97,ROUND(R141,0))</f>
        <v>114.84082127700192</v>
      </c>
    </row>
    <row r="143" spans="18:23" x14ac:dyDescent="0.25">
      <c r="R143" s="18">
        <f>R125+0.2</f>
        <v>10.1</v>
      </c>
      <c r="W143" s="18">
        <f>INDEX($AD$85:$AD$97,ROUND(R143,0))</f>
        <v>71.052760132616413</v>
      </c>
    </row>
    <row r="144" spans="18:23" x14ac:dyDescent="0.25">
      <c r="R144" s="18">
        <f>R126+0.2</f>
        <v>10.1</v>
      </c>
      <c r="W144" s="18">
        <f>INDEX($AF$85:$AF$97,ROUND(R144,0))</f>
        <v>114.03092732337063</v>
      </c>
    </row>
    <row r="146" spans="18:23" x14ac:dyDescent="0.25">
      <c r="R146" s="18">
        <f>R128+0.2</f>
        <v>11.1</v>
      </c>
      <c r="W146" s="18">
        <f>INDEX($AD$85:$AD$97,ROUND(R146,0))</f>
        <v>67.115228490809741</v>
      </c>
    </row>
    <row r="147" spans="18:23" x14ac:dyDescent="0.25">
      <c r="R147" s="18">
        <f>R129+0.2</f>
        <v>11.1</v>
      </c>
      <c r="W147" s="18">
        <f>INDEX($AF$85:$AF$97,ROUND(R147,0))</f>
        <v>111.73367385564427</v>
      </c>
    </row>
    <row r="149" spans="18:23" x14ac:dyDescent="0.25">
      <c r="R149" s="18">
        <f>R131+0.2</f>
        <v>12.1</v>
      </c>
      <c r="W149" s="18">
        <f>INDEX($AD$85:$AD$97,ROUND(R149,0))</f>
        <v>65.475510891983419</v>
      </c>
    </row>
    <row r="150" spans="18:23" x14ac:dyDescent="0.25">
      <c r="R150" s="18">
        <f>R132+0.2</f>
        <v>12.1</v>
      </c>
      <c r="W150" s="18">
        <f>INDEX($AF$85:$AF$97,ROUND(R150,0))</f>
        <v>112.24582578925994</v>
      </c>
    </row>
    <row r="152" spans="18:23" x14ac:dyDescent="0.25">
      <c r="R152" s="18">
        <f>R134+0.2</f>
        <v>13.1</v>
      </c>
      <c r="W152" s="18">
        <f>INDEX($AD$85:$AD$97,ROUND(R152,0))</f>
        <v>69.671729830913023</v>
      </c>
    </row>
    <row r="153" spans="18:23" x14ac:dyDescent="0.25">
      <c r="R153" s="18">
        <f>R135+0.2</f>
        <v>13.1</v>
      </c>
      <c r="W153" s="18">
        <f>INDEX($AF$85:$AF$97,ROUND(R153,0))</f>
        <v>113.03253182507584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Display</vt:lpstr>
      <vt:lpstr>Model</vt:lpstr>
      <vt:lpstr>Chart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William</dc:creator>
  <cp:lastModifiedBy>W. Joel Schneider</cp:lastModifiedBy>
  <dcterms:created xsi:type="dcterms:W3CDTF">2013-07-17T22:32:06Z</dcterms:created>
  <dcterms:modified xsi:type="dcterms:W3CDTF">2018-12-20T11:36:25Z</dcterms:modified>
</cp:coreProperties>
</file>