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9c196bc775386b/Desktop/"/>
    </mc:Choice>
  </mc:AlternateContent>
  <xr:revisionPtr revIDLastSave="427" documentId="8_{7121B10D-0B45-4EB7-A567-B10EA39545A7}" xr6:coauthVersionLast="46" xr6:coauthVersionMax="46" xr10:uidLastSave="{1D6E8E3F-CC89-482E-BC10-6E05825F95ED}"/>
  <bookViews>
    <workbookView xWindow="-110" yWindow="-110" windowWidth="19420" windowHeight="10420" activeTab="7" xr2:uid="{81F95429-2A2B-4E91-B98A-9A18E9F4F847}"/>
  </bookViews>
  <sheets>
    <sheet name="Conditions" sheetId="9" r:id="rId1"/>
    <sheet name="TBS R1" sheetId="2" r:id="rId2"/>
    <sheet name="Sheet2" sheetId="15" r:id="rId3"/>
    <sheet name="LR R1" sheetId="3" r:id="rId4"/>
    <sheet name="LR R3" sheetId="6" r:id="rId5"/>
    <sheet name="Ceiling" sheetId="5" r:id="rId6"/>
    <sheet name="Test Ceilings" sheetId="14" r:id="rId7"/>
    <sheet name="Graph 1" sheetId="10" r:id="rId8"/>
    <sheet name="Graph 2" sheetId="11" r:id="rId9"/>
  </sheets>
  <definedNames>
    <definedName name="_xlnm._FilterDatabase" localSheetId="5" hidden="1">Ceiling!$A$1:$M$5</definedName>
    <definedName name="solver_adj" localSheetId="5" hidden="1">Ceiling!$J$5,Ceiling!$K$5,Ceiling!$L$5</definedName>
    <definedName name="solver_adj" localSheetId="6" hidden="1">'Test Ceilings'!$J$4,'Test Ceilings'!$K$4,'Test Ceilings'!$L$4</definedName>
    <definedName name="solver_cvg" localSheetId="5" hidden="1">0.0001</definedName>
    <definedName name="solver_cvg" localSheetId="6" hidden="1">0.0001</definedName>
    <definedName name="solver_drv" localSheetId="5" hidden="1">1</definedName>
    <definedName name="solver_drv" localSheetId="6" hidden="1">1</definedName>
    <definedName name="solver_eng" localSheetId="5" hidden="1">1</definedName>
    <definedName name="solver_eng" localSheetId="6" hidden="1">1</definedName>
    <definedName name="solver_est" localSheetId="5" hidden="1">1</definedName>
    <definedName name="solver_est" localSheetId="6" hidden="1">1</definedName>
    <definedName name="solver_itr" localSheetId="5" hidden="1">2147483647</definedName>
    <definedName name="solver_itr" localSheetId="6" hidden="1">2147483647</definedName>
    <definedName name="solver_lhs1" localSheetId="5" hidden="1">Ceiling!$J$5:$L$5</definedName>
    <definedName name="solver_lhs1" localSheetId="6" hidden="1">'Test Ceilings'!$J$4:$L$4</definedName>
    <definedName name="solver_lhs2" localSheetId="5" hidden="1">Ceiling!$M$5</definedName>
    <definedName name="solver_lhs2" localSheetId="6" hidden="1">'Test Ceilings'!$M$4</definedName>
    <definedName name="solver_lhs3" localSheetId="5" hidden="1">Ceiling!$M$5</definedName>
    <definedName name="solver_mip" localSheetId="5" hidden="1">2147483647</definedName>
    <definedName name="solver_mip" localSheetId="6" hidden="1">2147483647</definedName>
    <definedName name="solver_mni" localSheetId="5" hidden="1">30</definedName>
    <definedName name="solver_mni" localSheetId="6" hidden="1">30</definedName>
    <definedName name="solver_mrt" localSheetId="5" hidden="1">0.075</definedName>
    <definedName name="solver_mrt" localSheetId="6" hidden="1">0.075</definedName>
    <definedName name="solver_msl" localSheetId="5" hidden="1">2</definedName>
    <definedName name="solver_msl" localSheetId="6" hidden="1">2</definedName>
    <definedName name="solver_neg" localSheetId="5" hidden="1">1</definedName>
    <definedName name="solver_neg" localSheetId="6" hidden="1">1</definedName>
    <definedName name="solver_nod" localSheetId="5" hidden="1">2147483647</definedName>
    <definedName name="solver_nod" localSheetId="6" hidden="1">2147483647</definedName>
    <definedName name="solver_num" localSheetId="5" hidden="1">2</definedName>
    <definedName name="solver_num" localSheetId="6" hidden="1">2</definedName>
    <definedName name="solver_nwt" localSheetId="5" hidden="1">1</definedName>
    <definedName name="solver_nwt" localSheetId="6" hidden="1">1</definedName>
    <definedName name="solver_opt" localSheetId="5" hidden="1">Ceiling!$I$5</definedName>
    <definedName name="solver_opt" localSheetId="6" hidden="1">'Test Ceilings'!$I$4</definedName>
    <definedName name="solver_pre" localSheetId="5" hidden="1">0.000001</definedName>
    <definedName name="solver_pre" localSheetId="6" hidden="1">0.000001</definedName>
    <definedName name="solver_rbv" localSheetId="5" hidden="1">1</definedName>
    <definedName name="solver_rbv" localSheetId="6" hidden="1">1</definedName>
    <definedName name="solver_rel1" localSheetId="5" hidden="1">4</definedName>
    <definedName name="solver_rel1" localSheetId="6" hidden="1">4</definedName>
    <definedName name="solver_rel2" localSheetId="5" hidden="1">1</definedName>
    <definedName name="solver_rel2" localSheetId="6" hidden="1">1</definedName>
    <definedName name="solver_rel3" localSheetId="5" hidden="1">1</definedName>
    <definedName name="solver_rhs1" localSheetId="5" hidden="1">"integer"</definedName>
    <definedName name="solver_rhs1" localSheetId="6" hidden="1">"integer"</definedName>
    <definedName name="solver_rhs2" localSheetId="5" hidden="1">15</definedName>
    <definedName name="solver_rhs2" localSheetId="6" hidden="1">7</definedName>
    <definedName name="solver_rhs3" localSheetId="5" hidden="1">15</definedName>
    <definedName name="solver_rlx" localSheetId="5" hidden="1">2</definedName>
    <definedName name="solver_rlx" localSheetId="6" hidden="1">2</definedName>
    <definedName name="solver_rsd" localSheetId="5" hidden="1">0</definedName>
    <definedName name="solver_rsd" localSheetId="6" hidden="1">0</definedName>
    <definedName name="solver_scl" localSheetId="5" hidden="1">1</definedName>
    <definedName name="solver_scl" localSheetId="6" hidden="1">1</definedName>
    <definedName name="solver_sho" localSheetId="5" hidden="1">2</definedName>
    <definedName name="solver_sho" localSheetId="6" hidden="1">2</definedName>
    <definedName name="solver_ssz" localSheetId="5" hidden="1">100</definedName>
    <definedName name="solver_ssz" localSheetId="6" hidden="1">100</definedName>
    <definedName name="solver_tim" localSheetId="5" hidden="1">2147483647</definedName>
    <definedName name="solver_tim" localSheetId="6" hidden="1">2147483647</definedName>
    <definedName name="solver_tol" localSheetId="5" hidden="1">0.01</definedName>
    <definedName name="solver_tol" localSheetId="6" hidden="1">0.01</definedName>
    <definedName name="solver_typ" localSheetId="5" hidden="1">1</definedName>
    <definedName name="solver_typ" localSheetId="6" hidden="1">1</definedName>
    <definedName name="solver_val" localSheetId="5" hidden="1">0</definedName>
    <definedName name="solver_val" localSheetId="6" hidden="1">0</definedName>
    <definedName name="solver_ver" localSheetId="5" hidden="1">3</definedName>
    <definedName name="solver_ver" localSheetId="6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/>
  <c r="F4" i="5"/>
  <c r="F3" i="5"/>
  <c r="F2" i="5"/>
  <c r="F4" i="14"/>
  <c r="F3" i="14"/>
  <c r="F2" i="14"/>
  <c r="K14" i="6"/>
  <c r="J14" i="6"/>
  <c r="K13" i="6"/>
  <c r="J13" i="6"/>
  <c r="K12" i="6"/>
  <c r="J12" i="6"/>
  <c r="K11" i="6"/>
  <c r="J11" i="6"/>
  <c r="K10" i="6"/>
  <c r="J10" i="6"/>
  <c r="K9" i="6"/>
  <c r="J9" i="6"/>
  <c r="K8" i="6"/>
  <c r="J8" i="6"/>
  <c r="K7" i="6"/>
  <c r="J7" i="6"/>
  <c r="K6" i="6"/>
  <c r="J6" i="6"/>
  <c r="K5" i="6"/>
  <c r="J5" i="6"/>
  <c r="K4" i="6"/>
  <c r="J4" i="6"/>
  <c r="K3" i="6"/>
  <c r="J3" i="6"/>
  <c r="K2" i="6"/>
  <c r="J2" i="6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K2" i="3"/>
  <c r="J2" i="3"/>
  <c r="K3" i="2"/>
  <c r="K4" i="2"/>
  <c r="K5" i="2"/>
  <c r="K6" i="2"/>
  <c r="K7" i="2"/>
  <c r="K8" i="2"/>
  <c r="K9" i="2"/>
  <c r="K10" i="2"/>
  <c r="K11" i="2"/>
  <c r="K12" i="2"/>
  <c r="K13" i="2"/>
  <c r="K14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2" i="2"/>
  <c r="G4" i="14"/>
  <c r="M4" i="14"/>
  <c r="D4" i="14"/>
  <c r="B4" i="14"/>
  <c r="M3" i="14"/>
  <c r="H3" i="14"/>
  <c r="G3" i="14"/>
  <c r="D3" i="14"/>
  <c r="E3" i="14" s="1"/>
  <c r="B3" i="14"/>
  <c r="M2" i="14"/>
  <c r="G2" i="14"/>
  <c r="D2" i="14"/>
  <c r="B2" i="14"/>
  <c r="I14" i="3"/>
  <c r="I13" i="3"/>
  <c r="I12" i="3"/>
  <c r="I11" i="3"/>
  <c r="I10" i="3"/>
  <c r="I9" i="3"/>
  <c r="I8" i="3"/>
  <c r="I7" i="3"/>
  <c r="I6" i="3"/>
  <c r="I5" i="3"/>
  <c r="I4" i="3"/>
  <c r="I3" i="3"/>
  <c r="I2" i="3"/>
  <c r="H3" i="5"/>
  <c r="I14" i="6"/>
  <c r="I13" i="6"/>
  <c r="I12" i="6"/>
  <c r="I11" i="6"/>
  <c r="I10" i="6"/>
  <c r="I9" i="6"/>
  <c r="I8" i="6"/>
  <c r="I7" i="6"/>
  <c r="I6" i="6"/>
  <c r="I5" i="6"/>
  <c r="I4" i="6"/>
  <c r="I3" i="6"/>
  <c r="I2" i="6"/>
  <c r="I3" i="2"/>
  <c r="I4" i="2"/>
  <c r="I5" i="2"/>
  <c r="I6" i="2"/>
  <c r="I7" i="2"/>
  <c r="I8" i="2"/>
  <c r="I9" i="2"/>
  <c r="I10" i="2"/>
  <c r="I11" i="2"/>
  <c r="I12" i="2"/>
  <c r="I13" i="2"/>
  <c r="I14" i="2"/>
  <c r="I2" i="2"/>
  <c r="E4" i="14" l="1"/>
  <c r="I4" i="14" s="1"/>
  <c r="I3" i="14"/>
  <c r="E2" i="14"/>
  <c r="I2" i="14" s="1"/>
  <c r="H4" i="5"/>
  <c r="M4" i="5"/>
  <c r="M5" i="5"/>
  <c r="G4" i="5"/>
  <c r="D4" i="5"/>
  <c r="E4" i="5" s="1"/>
  <c r="B4" i="5"/>
  <c r="D3" i="5"/>
  <c r="E3" i="5" s="1"/>
  <c r="M3" i="5"/>
  <c r="M2" i="5"/>
  <c r="D2" i="5"/>
  <c r="E2" i="5" s="1"/>
  <c r="D5" i="5"/>
  <c r="E5" i="5" s="1"/>
  <c r="G5" i="5"/>
  <c r="G3" i="5"/>
  <c r="G2" i="5"/>
  <c r="B5" i="5"/>
  <c r="B3" i="5"/>
  <c r="B2" i="5"/>
  <c r="I4" i="5" l="1"/>
  <c r="I5" i="5"/>
  <c r="I2" i="5"/>
  <c r="I3" i="5"/>
</calcChain>
</file>

<file path=xl/sharedStrings.xml><?xml version="1.0" encoding="utf-8"?>
<sst xmlns="http://schemas.openxmlformats.org/spreadsheetml/2006/main" count="88" uniqueCount="42">
  <si>
    <t>Artis Farmed</t>
  </si>
  <si>
    <t>LR R1</t>
  </si>
  <si>
    <t>TBS R1</t>
  </si>
  <si>
    <t>CR</t>
  </si>
  <si>
    <t>CD</t>
  </si>
  <si>
    <t>DMG%</t>
  </si>
  <si>
    <t>E DMG</t>
  </si>
  <si>
    <t>LR R3</t>
  </si>
  <si>
    <t>Total ATK</t>
  </si>
  <si>
    <t>bATK</t>
  </si>
  <si>
    <t>Flat ATK</t>
  </si>
  <si>
    <t>ATK%</t>
  </si>
  <si>
    <t>ATK Subs</t>
  </si>
  <si>
    <t>CR Subs</t>
  </si>
  <si>
    <t>CD Subs</t>
  </si>
  <si>
    <t>Stat Count</t>
  </si>
  <si>
    <t>Initial population</t>
  </si>
  <si>
    <t>Convergence threshold</t>
  </si>
  <si>
    <t>Max generations</t>
  </si>
  <si>
    <t>Crossover rate</t>
  </si>
  <si>
    <t>Mutation rate</t>
  </si>
  <si>
    <t>Iterations</t>
  </si>
  <si>
    <t>Crit</t>
  </si>
  <si>
    <t>ATK</t>
  </si>
  <si>
    <t>Elem%</t>
  </si>
  <si>
    <t>Modifiers considered</t>
  </si>
  <si>
    <t>Std dev</t>
  </si>
  <si>
    <t>LR R5</t>
  </si>
  <si>
    <t>75th percentile</t>
  </si>
  <si>
    <t>Max</t>
  </si>
  <si>
    <t>Min</t>
  </si>
  <si>
    <t>25th percentile</t>
  </si>
  <si>
    <t>Median</t>
  </si>
  <si>
    <t xml:space="preserve">Mean </t>
  </si>
  <si>
    <t>IQR / Mean</t>
  </si>
  <si>
    <t>Ceiling - 28 stats</t>
  </si>
  <si>
    <t>Mean</t>
  </si>
  <si>
    <t>TBS R1 Ceiling</t>
  </si>
  <si>
    <t>LR R3 Ceiling</t>
  </si>
  <si>
    <t>LR R1 Ceiling</t>
  </si>
  <si>
    <t>75th pctl / Mean</t>
  </si>
  <si>
    <t>25th pctl /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</si>
</sst>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10" fontId="0" fillId="0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165" fontId="0" fillId="0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KQ 90/90 TBS R1 90/90 </a:t>
            </a:r>
            <a:br>
              <a:rPr lang="en-SG"/>
            </a:br>
            <a:r>
              <a:rPr lang="en-SG"/>
              <a:t>No set</a:t>
            </a:r>
            <a:r>
              <a:rPr lang="en-SG" baseline="0"/>
              <a:t> effect, NA/CA only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'Graph 1'!$B$1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'Graph 1'!$A$2:$A$14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xVal>
          <c:yVal>
            <c:numRef>
              <c:f>'Graph 1'!$B$2:$B$14</c:f>
              <c:numCache>
                <c:formatCode>General</c:formatCode>
                <c:ptCount val="13"/>
                <c:pt idx="0">
                  <c:v>4949.6564340493196</c:v>
                </c:pt>
                <c:pt idx="1">
                  <c:v>5324.3126856312201</c:v>
                </c:pt>
                <c:pt idx="2">
                  <c:v>5672.0690833839499</c:v>
                </c:pt>
                <c:pt idx="3">
                  <c:v>5786.3856233668203</c:v>
                </c:pt>
                <c:pt idx="4">
                  <c:v>5948.9046968844896</c:v>
                </c:pt>
                <c:pt idx="5">
                  <c:v>6052.72223933021</c:v>
                </c:pt>
                <c:pt idx="6" formatCode="0.000">
                  <c:v>6163.5314265199704</c:v>
                </c:pt>
                <c:pt idx="7" formatCode="0.000">
                  <c:v>6328.2328248283802</c:v>
                </c:pt>
                <c:pt idx="8">
                  <c:v>6327.9895618434302</c:v>
                </c:pt>
                <c:pt idx="9" formatCode="0.000">
                  <c:v>6429.4952147721297</c:v>
                </c:pt>
                <c:pt idx="10">
                  <c:v>6438.7389813688796</c:v>
                </c:pt>
                <c:pt idx="11">
                  <c:v>6476.4426214560799</c:v>
                </c:pt>
                <c:pt idx="12">
                  <c:v>6549.3847888483097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88-498D-B9C5-A25C486349B9}"/>
            </c:ext>
          </c:extLst>
        </c:ser>
        <c:ser>
          <c:idx val="1"/>
          <c:order val="1"/>
          <c:tx>
            <c:strRef>
              <c:f>'Graph 1'!$C$1</c:f>
              <c:strCache>
                <c:ptCount val="1"/>
                <c:pt idx="0">
                  <c:v>Ceiling - 28 stats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>
                    <a:alpha val="96000"/>
                  </a:srgbClr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'Graph 1'!$A$2:$A$14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xVal>
          <c:yVal>
            <c:numRef>
              <c:f>'Graph 1'!$C$2:$C$14</c:f>
              <c:numCache>
                <c:formatCode>General</c:formatCode>
                <c:ptCount val="13"/>
                <c:pt idx="0">
                  <c:v>7819.2598939002237</c:v>
                </c:pt>
                <c:pt idx="1">
                  <c:v>7819.2598939002237</c:v>
                </c:pt>
                <c:pt idx="2">
                  <c:v>7819.2598939002237</c:v>
                </c:pt>
                <c:pt idx="3">
                  <c:v>7819.2598939002237</c:v>
                </c:pt>
                <c:pt idx="4">
                  <c:v>7819.2598939002237</c:v>
                </c:pt>
                <c:pt idx="5">
                  <c:v>7819.2598939002237</c:v>
                </c:pt>
                <c:pt idx="6">
                  <c:v>7819.2598939002237</c:v>
                </c:pt>
                <c:pt idx="7">
                  <c:v>7819.2598939002237</c:v>
                </c:pt>
                <c:pt idx="8">
                  <c:v>7819.2598939002237</c:v>
                </c:pt>
                <c:pt idx="9">
                  <c:v>7819.2598939002237</c:v>
                </c:pt>
                <c:pt idx="10">
                  <c:v>7819.2598939002237</c:v>
                </c:pt>
                <c:pt idx="11">
                  <c:v>7819.2598939002237</c:v>
                </c:pt>
                <c:pt idx="12">
                  <c:v>7819.2598939002237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88-498D-B9C5-A25C486349B9}"/>
            </c:ext>
          </c:extLst>
        </c:ser>
        <c:ser>
          <c:idx val="2"/>
          <c:order val="2"/>
          <c:tx>
            <c:strRef>
              <c:f>'Graph 1'!$D$1</c:f>
              <c:strCache>
                <c:ptCount val="1"/>
                <c:pt idx="0">
                  <c:v>75th percentile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'Graph 1'!$A$2:$A$14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xVal>
          <c:yVal>
            <c:numRef>
              <c:f>'Graph 1'!$D$2:$D$14</c:f>
              <c:numCache>
                <c:formatCode>General</c:formatCode>
                <c:ptCount val="13"/>
                <c:pt idx="0">
                  <c:v>5384.6901021923004</c:v>
                </c:pt>
                <c:pt idx="1">
                  <c:v>5753.7576014964598</c:v>
                </c:pt>
                <c:pt idx="2">
                  <c:v>6097.2895627981698</c:v>
                </c:pt>
                <c:pt idx="3">
                  <c:v>6185.8450534698504</c:v>
                </c:pt>
                <c:pt idx="4">
                  <c:v>6371.0599445047001</c:v>
                </c:pt>
                <c:pt idx="5">
                  <c:v>6468.3779147361602</c:v>
                </c:pt>
                <c:pt idx="6">
                  <c:v>6570.0005991712496</c:v>
                </c:pt>
                <c:pt idx="7">
                  <c:v>6723.3326028751699</c:v>
                </c:pt>
                <c:pt idx="8">
                  <c:v>6654.3515752109497</c:v>
                </c:pt>
                <c:pt idx="9">
                  <c:v>6770.2116213374702</c:v>
                </c:pt>
                <c:pt idx="10">
                  <c:v>6802.3178758033</c:v>
                </c:pt>
                <c:pt idx="11">
                  <c:v>6842.3128059070004</c:v>
                </c:pt>
                <c:pt idx="12">
                  <c:v>6945.8654462882996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88-498D-B9C5-A25C486349B9}"/>
            </c:ext>
          </c:extLst>
        </c:ser>
        <c:ser>
          <c:idx val="3"/>
          <c:order val="3"/>
          <c:tx>
            <c:strRef>
              <c:f>'Graph 1'!$E$1</c:f>
              <c:strCache>
                <c:ptCount val="1"/>
                <c:pt idx="0">
                  <c:v>25th percentile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bg2">
                    <a:lumMod val="75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'Graph 1'!$A$2:$A$14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xVal>
          <c:yVal>
            <c:numRef>
              <c:f>'Graph 1'!$E$2:$E$14</c:f>
              <c:numCache>
                <c:formatCode>General</c:formatCode>
                <c:ptCount val="13"/>
                <c:pt idx="0">
                  <c:v>4505.0460621984003</c:v>
                </c:pt>
                <c:pt idx="1">
                  <c:v>4930.8300602519803</c:v>
                </c:pt>
                <c:pt idx="2">
                  <c:v>5237.4917231460004</c:v>
                </c:pt>
                <c:pt idx="3">
                  <c:v>5392.7824892862</c:v>
                </c:pt>
                <c:pt idx="4">
                  <c:v>5473.069370442</c:v>
                </c:pt>
                <c:pt idx="5">
                  <c:v>5626.0029862343999</c:v>
                </c:pt>
                <c:pt idx="6">
                  <c:v>5756.2395103469999</c:v>
                </c:pt>
                <c:pt idx="7">
                  <c:v>5950.6663493316801</c:v>
                </c:pt>
                <c:pt idx="8">
                  <c:v>5981.3065441197696</c:v>
                </c:pt>
                <c:pt idx="9">
                  <c:v>6066.1378830996</c:v>
                </c:pt>
                <c:pt idx="10">
                  <c:v>6065.9111104508402</c:v>
                </c:pt>
                <c:pt idx="11">
                  <c:v>6149.6720975572898</c:v>
                </c:pt>
                <c:pt idx="12">
                  <c:v>6185.3708057015001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88-498D-B9C5-A25C48634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678079"/>
        <c:axId val="1880684735"/>
      </c:scatterChart>
      <c:valAx>
        <c:axId val="188067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Artifacts Farmed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84735"/>
        <c:crosses val="autoZero"/>
        <c:crossBetween val="midCat"/>
      </c:valAx>
      <c:valAx>
        <c:axId val="1880684735"/>
        <c:scaling>
          <c:orientation val="minMax"/>
          <c:max val="8000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Effective DMG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78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KQ 90/90 Weapon 90/90 </a:t>
            </a:r>
            <a:br>
              <a:rPr lang="en-SG"/>
            </a:br>
            <a:r>
              <a:rPr lang="en-SG"/>
              <a:t>No set</a:t>
            </a:r>
            <a:r>
              <a:rPr lang="en-SG" baseline="0"/>
              <a:t> effect, NA/CA only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'Graph 2'!$B$1</c:f>
              <c:strCache>
                <c:ptCount val="1"/>
                <c:pt idx="0">
                  <c:v>TBS 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'Graph 2'!$A$2:$A$14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xVal>
          <c:yVal>
            <c:numRef>
              <c:f>'Graph 2'!$B$2:$B$14</c:f>
              <c:numCache>
                <c:formatCode>General</c:formatCode>
                <c:ptCount val="13"/>
                <c:pt idx="0">
                  <c:v>4949.6564340493196</c:v>
                </c:pt>
                <c:pt idx="1">
                  <c:v>5324.3126856312201</c:v>
                </c:pt>
                <c:pt idx="2">
                  <c:v>5672.0690833839499</c:v>
                </c:pt>
                <c:pt idx="3">
                  <c:v>5786.3856233668203</c:v>
                </c:pt>
                <c:pt idx="4">
                  <c:v>5948.9046968844896</c:v>
                </c:pt>
                <c:pt idx="5">
                  <c:v>6052.72223933021</c:v>
                </c:pt>
                <c:pt idx="6" formatCode="0.000">
                  <c:v>6163.5314265199704</c:v>
                </c:pt>
                <c:pt idx="7" formatCode="0.000">
                  <c:v>6328.2328248283802</c:v>
                </c:pt>
                <c:pt idx="8">
                  <c:v>6327.9895618434302</c:v>
                </c:pt>
                <c:pt idx="9" formatCode="0.000">
                  <c:v>6429.4952147721297</c:v>
                </c:pt>
                <c:pt idx="10">
                  <c:v>6438.7389813688796</c:v>
                </c:pt>
                <c:pt idx="11">
                  <c:v>6476.4426214560799</c:v>
                </c:pt>
                <c:pt idx="12">
                  <c:v>6549.3847888483097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698-42A8-A789-4FE691299927}"/>
            </c:ext>
          </c:extLst>
        </c:ser>
        <c:ser>
          <c:idx val="1"/>
          <c:order val="1"/>
          <c:tx>
            <c:strRef>
              <c:f>'Graph 2'!$F$1</c:f>
              <c:strCache>
                <c:ptCount val="1"/>
                <c:pt idx="0">
                  <c:v>LR R3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'Graph 2'!$A$2:$A$14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xVal>
          <c:yVal>
            <c:numRef>
              <c:f>'Graph 2'!$F$2:$F$14</c:f>
              <c:numCache>
                <c:formatCode>General</c:formatCode>
                <c:ptCount val="13"/>
                <c:pt idx="0">
                  <c:v>4961.1965289510899</c:v>
                </c:pt>
                <c:pt idx="1">
                  <c:v>5328.4822989182403</c:v>
                </c:pt>
                <c:pt idx="2">
                  <c:v>5608.4664444316504</c:v>
                </c:pt>
                <c:pt idx="3">
                  <c:v>5878.4296817997501</c:v>
                </c:pt>
                <c:pt idx="4">
                  <c:v>5958.2658125640501</c:v>
                </c:pt>
                <c:pt idx="5">
                  <c:v>6091.6794989415403</c:v>
                </c:pt>
                <c:pt idx="6" formatCode="0.000">
                  <c:v>6198.1161463307199</c:v>
                </c:pt>
                <c:pt idx="7" formatCode="0.000">
                  <c:v>6282.7696495125901</c:v>
                </c:pt>
                <c:pt idx="8">
                  <c:v>6337.6010640921904</c:v>
                </c:pt>
                <c:pt idx="9" formatCode="0.000">
                  <c:v>6424.0997868264903</c:v>
                </c:pt>
                <c:pt idx="10">
                  <c:v>6441.39748610891</c:v>
                </c:pt>
                <c:pt idx="11">
                  <c:v>6534.2094284085697</c:v>
                </c:pt>
                <c:pt idx="12">
                  <c:v>6574.6003443002201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698-42A8-A789-4FE691299927}"/>
            </c:ext>
          </c:extLst>
        </c:ser>
        <c:ser>
          <c:idx val="2"/>
          <c:order val="2"/>
          <c:tx>
            <c:strRef>
              <c:f>'Graph 2'!$C$1</c:f>
              <c:strCache>
                <c:ptCount val="1"/>
                <c:pt idx="0">
                  <c:v>TBS R1 Ceiling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>
                    <a:alpha val="96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'Graph 2'!$A$2:$A$14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xVal>
          <c:yVal>
            <c:numRef>
              <c:f>'Graph 2'!$C$2:$C$14</c:f>
              <c:numCache>
                <c:formatCode>General</c:formatCode>
                <c:ptCount val="13"/>
                <c:pt idx="0">
                  <c:v>7819.2598939002237</c:v>
                </c:pt>
                <c:pt idx="1">
                  <c:v>7819.2598939002237</c:v>
                </c:pt>
                <c:pt idx="2">
                  <c:v>7819.2598939002237</c:v>
                </c:pt>
                <c:pt idx="3">
                  <c:v>7819.2598939002237</c:v>
                </c:pt>
                <c:pt idx="4">
                  <c:v>7819.2598939002237</c:v>
                </c:pt>
                <c:pt idx="5">
                  <c:v>7819.2598939002237</c:v>
                </c:pt>
                <c:pt idx="6">
                  <c:v>7819.2598939002237</c:v>
                </c:pt>
                <c:pt idx="7">
                  <c:v>7819.2598939002237</c:v>
                </c:pt>
                <c:pt idx="8">
                  <c:v>7819.2598939002237</c:v>
                </c:pt>
                <c:pt idx="9">
                  <c:v>7819.2598939002237</c:v>
                </c:pt>
                <c:pt idx="10">
                  <c:v>7819.2598939002237</c:v>
                </c:pt>
                <c:pt idx="11">
                  <c:v>7819.2598939002237</c:v>
                </c:pt>
                <c:pt idx="12">
                  <c:v>7819.2598939002237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698-42A8-A789-4FE691299927}"/>
            </c:ext>
          </c:extLst>
        </c:ser>
        <c:ser>
          <c:idx val="3"/>
          <c:order val="3"/>
          <c:tx>
            <c:strRef>
              <c:f>'Graph 2'!$G$1</c:f>
              <c:strCache>
                <c:ptCount val="1"/>
                <c:pt idx="0">
                  <c:v>LR R3 Ceiling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'Graph 2'!$A$2:$A$14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xVal>
          <c:yVal>
            <c:numRef>
              <c:f>'Graph 2'!$G$2:$G$14</c:f>
              <c:numCache>
                <c:formatCode>General</c:formatCode>
                <c:ptCount val="13"/>
                <c:pt idx="0">
                  <c:v>8114.5498295113193</c:v>
                </c:pt>
                <c:pt idx="1">
                  <c:v>8114.5498295113193</c:v>
                </c:pt>
                <c:pt idx="2">
                  <c:v>8114.5498295113193</c:v>
                </c:pt>
                <c:pt idx="3">
                  <c:v>8114.5498295113193</c:v>
                </c:pt>
                <c:pt idx="4">
                  <c:v>8114.5498295113193</c:v>
                </c:pt>
                <c:pt idx="5">
                  <c:v>8114.5498295113193</c:v>
                </c:pt>
                <c:pt idx="6">
                  <c:v>8114.5498295113193</c:v>
                </c:pt>
                <c:pt idx="7">
                  <c:v>8114.5498295113193</c:v>
                </c:pt>
                <c:pt idx="8">
                  <c:v>8114.5498295113193</c:v>
                </c:pt>
                <c:pt idx="9">
                  <c:v>8114.5498295113193</c:v>
                </c:pt>
                <c:pt idx="10">
                  <c:v>8114.5498295113193</c:v>
                </c:pt>
                <c:pt idx="11">
                  <c:v>8114.5498295113193</c:v>
                </c:pt>
                <c:pt idx="12">
                  <c:v>8114.5498295113193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698-42A8-A789-4FE691299927}"/>
            </c:ext>
          </c:extLst>
        </c:ser>
        <c:ser>
          <c:idx val="4"/>
          <c:order val="4"/>
          <c:tx>
            <c:strRef>
              <c:f>'Graph 2'!$D$1</c:f>
              <c:strCache>
                <c:ptCount val="1"/>
                <c:pt idx="0">
                  <c:v>LR R1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'Graph 2'!$A$2:$A$14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xVal>
          <c:yVal>
            <c:numRef>
              <c:f>'Graph 2'!$D$2:$D$14</c:f>
              <c:numCache>
                <c:formatCode>General</c:formatCode>
                <c:ptCount val="13"/>
                <c:pt idx="0">
                  <c:v>4722.7786666164402</c:v>
                </c:pt>
                <c:pt idx="1">
                  <c:v>5044.5633200635602</c:v>
                </c:pt>
                <c:pt idx="2">
                  <c:v>5322.4540514237497</c:v>
                </c:pt>
                <c:pt idx="3">
                  <c:v>5448.70787282533</c:v>
                </c:pt>
                <c:pt idx="4">
                  <c:v>5596.2927417349701</c:v>
                </c:pt>
                <c:pt idx="5">
                  <c:v>5759.3175442860602</c:v>
                </c:pt>
                <c:pt idx="6" formatCode="0.000">
                  <c:v>5897.3612095682502</c:v>
                </c:pt>
                <c:pt idx="7" formatCode="0.000">
                  <c:v>5983.2485771146603</c:v>
                </c:pt>
                <c:pt idx="8">
                  <c:v>6012.1439684950201</c:v>
                </c:pt>
                <c:pt idx="9" formatCode="0.000">
                  <c:v>6114.0990635595699</c:v>
                </c:pt>
                <c:pt idx="10">
                  <c:v>6157.7700279289002</c:v>
                </c:pt>
                <c:pt idx="11">
                  <c:v>6215.2504416197098</c:v>
                </c:pt>
                <c:pt idx="12">
                  <c:v>6298.4318784504903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0C-4371-8A36-FED8309890B5}"/>
            </c:ext>
          </c:extLst>
        </c:ser>
        <c:ser>
          <c:idx val="5"/>
          <c:order val="5"/>
          <c:tx>
            <c:strRef>
              <c:f>'Graph 2'!$E$1</c:f>
              <c:strCache>
                <c:ptCount val="1"/>
                <c:pt idx="0">
                  <c:v>LR R1 Ceiling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'Graph 2'!$A$2:$A$14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xVal>
          <c:yVal>
            <c:numRef>
              <c:f>'Graph 2'!$E$2:$E$14</c:f>
              <c:numCache>
                <c:formatCode>General</c:formatCode>
                <c:ptCount val="13"/>
                <c:pt idx="0">
                  <c:v>7742.7491500377191</c:v>
                </c:pt>
                <c:pt idx="1">
                  <c:v>7742.7491500377191</c:v>
                </c:pt>
                <c:pt idx="2">
                  <c:v>7742.7491500377191</c:v>
                </c:pt>
                <c:pt idx="3">
                  <c:v>7742.7491500377191</c:v>
                </c:pt>
                <c:pt idx="4">
                  <c:v>7742.7491500377191</c:v>
                </c:pt>
                <c:pt idx="5">
                  <c:v>7742.7491500377191</c:v>
                </c:pt>
                <c:pt idx="6">
                  <c:v>7742.7491500377191</c:v>
                </c:pt>
                <c:pt idx="7">
                  <c:v>7742.7491500377191</c:v>
                </c:pt>
                <c:pt idx="8">
                  <c:v>7742.7491500377191</c:v>
                </c:pt>
                <c:pt idx="9">
                  <c:v>7742.7491500377191</c:v>
                </c:pt>
                <c:pt idx="10">
                  <c:v>7742.7491500377191</c:v>
                </c:pt>
                <c:pt idx="11">
                  <c:v>7742.7491500377191</c:v>
                </c:pt>
                <c:pt idx="12">
                  <c:v>7742.7491500377191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70C-4371-8A36-FED830989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678079"/>
        <c:axId val="1880684735"/>
      </c:scatterChart>
      <c:valAx>
        <c:axId val="188067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Artifacts Farmed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84735"/>
        <c:crosses val="autoZero"/>
        <c:crossBetween val="midCat"/>
      </c:valAx>
      <c:valAx>
        <c:axId val="1880684735"/>
        <c:scaling>
          <c:orientation val="minMax"/>
          <c:max val="9000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Effective DMG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78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250825</xdr:colOff>
      <xdr:row>0</xdr:row>
      <xdr:rowOff>161925</xdr:rowOff>
    </xdr:from>
    <xdr:to>
      <xdr:col>12</xdr:col>
      <xdr:colOff>555625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29E380-0A78-463F-B447-6EA352B2C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336550</xdr:colOff>
      <xdr:row>1</xdr:row>
      <xdr:rowOff>31750</xdr:rowOff>
    </xdr:from>
    <xdr:to>
      <xdr:col>15</xdr:col>
      <xdr:colOff>203200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F1C6A-B8E4-4C66-A48F-EA54A45A74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8B4E-ACC1-4FC2-9477-BC7A317612EA}">
  <sheetPr codeName="Sheet6"/>
  <dimension ref="A1:E7"/>
  <sheetViews>
    <sheetView workbookViewId="0">
      <selection sqref="A1:E7"/>
    </sheetView>
  </sheetViews>
  <sheetFormatPr defaultRowHeight="14.5" x14ac:dyDescent="0.35"/>
  <cols>
    <col min="1" max="1" width="20.1796875" bestFit="1" customWidth="1"/>
    <col min="5" max="5" width="18.6328125" bestFit="1" customWidth="1"/>
  </cols>
  <sheetData>
    <row r="1" spans="1:5" x14ac:dyDescent="0.35">
      <c r="A1" s="7" t="s">
        <v>16</v>
      </c>
      <c r="B1" s="7">
        <v>200</v>
      </c>
      <c r="E1" s="11" t="s">
        <v>25</v>
      </c>
    </row>
    <row r="2" spans="1:5" x14ac:dyDescent="0.35">
      <c r="A2" s="7" t="s">
        <v>17</v>
      </c>
      <c r="B2" s="7">
        <v>30</v>
      </c>
      <c r="E2" s="11" t="s">
        <v>22</v>
      </c>
    </row>
    <row r="3" spans="1:5" x14ac:dyDescent="0.35">
      <c r="A3" s="7" t="s">
        <v>18</v>
      </c>
      <c r="B3" s="7">
        <v>200</v>
      </c>
      <c r="E3" s="11" t="s">
        <v>24</v>
      </c>
    </row>
    <row r="4" spans="1:5" x14ac:dyDescent="0.35">
      <c r="A4" s="7" t="s">
        <v>19</v>
      </c>
      <c r="B4" s="7">
        <v>0.9</v>
      </c>
      <c r="E4" s="11" t="s">
        <v>23</v>
      </c>
    </row>
    <row r="5" spans="1:5" x14ac:dyDescent="0.35">
      <c r="A5" s="7" t="s">
        <v>20</v>
      </c>
      <c r="B5" s="7">
        <v>1E-3</v>
      </c>
    </row>
    <row r="7" spans="1:5" x14ac:dyDescent="0.35">
      <c r="A7" s="8" t="s">
        <v>21</v>
      </c>
      <c r="B7" s="8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3BC5-3BD7-4B93-81EF-6B4109379A90}">
  <sheetPr codeName="Sheet2"/>
  <dimension ref="A1:K17"/>
  <sheetViews>
    <sheetView workbookViewId="0">
      <selection activeCell="J1" sqref="J1:K14"/>
    </sheetView>
  </sheetViews>
  <sheetFormatPr defaultRowHeight="14.5" x14ac:dyDescent="0.35"/>
  <cols>
    <col min="1" max="1" width="11.453125" bestFit="1" customWidth="1"/>
    <col min="2" max="4" width="11.81640625" bestFit="1" customWidth="1"/>
    <col min="5" max="5" width="13.36328125" bestFit="1" customWidth="1"/>
    <col min="6" max="6" width="11.81640625" bestFit="1" customWidth="1"/>
    <col min="7" max="7" width="13.36328125" bestFit="1" customWidth="1"/>
    <col min="8" max="8" width="11.81640625" bestFit="1" customWidth="1"/>
    <col min="9" max="9" width="10.36328125" bestFit="1" customWidth="1"/>
    <col min="10" max="11" width="14.6328125" bestFit="1" customWidth="1"/>
  </cols>
  <sheetData>
    <row r="1" spans="1:11" x14ac:dyDescent="0.35">
      <c r="A1" t="s">
        <v>0</v>
      </c>
      <c r="B1" t="s">
        <v>33</v>
      </c>
      <c r="C1" t="s">
        <v>26</v>
      </c>
      <c r="D1" t="s">
        <v>29</v>
      </c>
      <c r="E1" t="s">
        <v>28</v>
      </c>
      <c r="F1" t="s">
        <v>32</v>
      </c>
      <c r="G1" t="s">
        <v>31</v>
      </c>
      <c r="H1" t="s">
        <v>30</v>
      </c>
      <c r="I1" t="s">
        <v>34</v>
      </c>
      <c r="J1" t="s">
        <v>40</v>
      </c>
      <c r="K1" t="s">
        <v>41</v>
      </c>
    </row>
    <row r="2" spans="1:11" x14ac:dyDescent="0.35">
      <c r="A2">
        <v>30</v>
      </c>
      <c r="B2">
        <v>4949.6564340493196</v>
      </c>
      <c r="C2">
        <v>657.59468267557202</v>
      </c>
      <c r="D2">
        <v>6972.2230938436996</v>
      </c>
      <c r="E2">
        <v>5384.6901021923004</v>
      </c>
      <c r="F2">
        <v>4955.5201171799999</v>
      </c>
      <c r="G2">
        <v>4505.0460621984003</v>
      </c>
      <c r="H2">
        <v>3351.6084382464001</v>
      </c>
      <c r="I2" s="2">
        <f>(E2-G2)/B2</f>
        <v>0.17771820159935067</v>
      </c>
      <c r="J2" s="2">
        <f>E2/B2</f>
        <v>1.0878916898454463</v>
      </c>
      <c r="K2" s="2">
        <f>G2/B2</f>
        <v>0.91017348824609567</v>
      </c>
    </row>
    <row r="3" spans="1:11" x14ac:dyDescent="0.35">
      <c r="A3">
        <v>40</v>
      </c>
      <c r="B3">
        <v>5324.3126856312201</v>
      </c>
      <c r="C3">
        <v>640.62376045892597</v>
      </c>
      <c r="D3">
        <v>7142.6320518208304</v>
      </c>
      <c r="E3">
        <v>5753.7576014964598</v>
      </c>
      <c r="F3">
        <v>5299.6396894487998</v>
      </c>
      <c r="G3">
        <v>4930.8300602519803</v>
      </c>
      <c r="H3">
        <v>3557.5980629639998</v>
      </c>
      <c r="I3" s="2">
        <f t="shared" ref="I3:I14" si="0">(E3-G3)/B3</f>
        <v>0.15456033291683316</v>
      </c>
      <c r="J3" s="2">
        <f t="shared" ref="J3:J14" si="1">E3/B3</f>
        <v>1.0806573432518694</v>
      </c>
      <c r="K3" s="2">
        <f t="shared" ref="K3:K14" si="2">G3/B3</f>
        <v>0.92609701033503622</v>
      </c>
    </row>
    <row r="4" spans="1:11" x14ac:dyDescent="0.35">
      <c r="A4">
        <v>50</v>
      </c>
      <c r="B4">
        <v>5672.0690833839499</v>
      </c>
      <c r="C4">
        <v>614.11549136784504</v>
      </c>
      <c r="D4">
        <v>7222.5036253135404</v>
      </c>
      <c r="E4">
        <v>6097.2895627981698</v>
      </c>
      <c r="F4">
        <v>5610.8473109903998</v>
      </c>
      <c r="G4">
        <v>5237.4917231460004</v>
      </c>
      <c r="H4">
        <v>4266.3207707519996</v>
      </c>
      <c r="I4" s="2">
        <f t="shared" si="0"/>
        <v>0.15158451475333848</v>
      </c>
      <c r="J4" s="2">
        <f t="shared" si="1"/>
        <v>1.0749674366026116</v>
      </c>
      <c r="K4" s="2">
        <f t="shared" si="2"/>
        <v>0.92338292184927317</v>
      </c>
    </row>
    <row r="5" spans="1:11" x14ac:dyDescent="0.35">
      <c r="A5">
        <v>60</v>
      </c>
      <c r="B5">
        <v>5786.3856233668203</v>
      </c>
      <c r="C5">
        <v>580.41583819752202</v>
      </c>
      <c r="D5">
        <v>7812.6724324992001</v>
      </c>
      <c r="E5">
        <v>6185.8450534698504</v>
      </c>
      <c r="F5">
        <v>5799.0578956744803</v>
      </c>
      <c r="G5">
        <v>5392.7824892862</v>
      </c>
      <c r="H5">
        <v>4286.8310793888004</v>
      </c>
      <c r="I5" s="2">
        <f t="shared" si="0"/>
        <v>0.1370566387731009</v>
      </c>
      <c r="J5" s="2">
        <f t="shared" si="1"/>
        <v>1.0690343603250216</v>
      </c>
      <c r="K5" s="2">
        <f t="shared" si="2"/>
        <v>0.93197772155192082</v>
      </c>
    </row>
    <row r="6" spans="1:11" x14ac:dyDescent="0.35">
      <c r="A6">
        <v>70</v>
      </c>
      <c r="B6">
        <v>5948.9046968844896</v>
      </c>
      <c r="C6">
        <v>589.55112888842098</v>
      </c>
      <c r="D6">
        <v>7380.6450385288299</v>
      </c>
      <c r="E6">
        <v>6371.0599445047001</v>
      </c>
      <c r="F6">
        <v>5907.6385658166</v>
      </c>
      <c r="G6">
        <v>5473.069370442</v>
      </c>
      <c r="H6">
        <v>4543.4937485904002</v>
      </c>
      <c r="I6" s="2">
        <f t="shared" si="0"/>
        <v>0.15095057322619207</v>
      </c>
      <c r="J6" s="2">
        <f t="shared" si="1"/>
        <v>1.0709635250740019</v>
      </c>
      <c r="K6" s="2">
        <f t="shared" si="2"/>
        <v>0.92001295184780985</v>
      </c>
    </row>
    <row r="7" spans="1:11" x14ac:dyDescent="0.35">
      <c r="A7">
        <v>80</v>
      </c>
      <c r="B7">
        <v>6052.72223933021</v>
      </c>
      <c r="C7">
        <v>575.92165000339298</v>
      </c>
      <c r="D7">
        <v>7761.6187142783501</v>
      </c>
      <c r="E7">
        <v>6468.3779147361602</v>
      </c>
      <c r="F7">
        <v>6102.4550050515099</v>
      </c>
      <c r="G7">
        <v>5626.0029862343999</v>
      </c>
      <c r="H7">
        <v>4442.6660659199997</v>
      </c>
      <c r="I7" s="2">
        <f t="shared" si="0"/>
        <v>0.13917290356198087</v>
      </c>
      <c r="J7" s="2">
        <f t="shared" si="1"/>
        <v>1.0686725177483027</v>
      </c>
      <c r="K7" s="2">
        <f t="shared" si="2"/>
        <v>0.92949961418632177</v>
      </c>
    </row>
    <row r="8" spans="1:11" x14ac:dyDescent="0.35">
      <c r="A8">
        <v>90</v>
      </c>
      <c r="B8" s="1">
        <v>6163.5314265199704</v>
      </c>
      <c r="C8">
        <v>541.85116461706298</v>
      </c>
      <c r="D8" s="1">
        <v>7772.0758179097602</v>
      </c>
      <c r="E8">
        <v>6570.0005991712496</v>
      </c>
      <c r="F8">
        <v>6181.0626289409902</v>
      </c>
      <c r="G8">
        <v>5756.2395103469999</v>
      </c>
      <c r="H8">
        <v>4735.4301947903996</v>
      </c>
      <c r="I8" s="2">
        <f t="shared" si="0"/>
        <v>0.13202838316405122</v>
      </c>
      <c r="J8" s="2">
        <f t="shared" si="1"/>
        <v>1.0659474487146046</v>
      </c>
      <c r="K8" s="2">
        <f t="shared" si="2"/>
        <v>0.93391906555055337</v>
      </c>
    </row>
    <row r="9" spans="1:11" x14ac:dyDescent="0.35">
      <c r="A9">
        <v>100</v>
      </c>
      <c r="B9" s="1">
        <v>6328.2328248283802</v>
      </c>
      <c r="C9">
        <v>536.04587569163903</v>
      </c>
      <c r="D9">
        <v>7594.4586622554698</v>
      </c>
      <c r="E9">
        <v>6723.3326028751699</v>
      </c>
      <c r="F9">
        <v>6353.2633891904097</v>
      </c>
      <c r="G9">
        <v>5950.6663493316801</v>
      </c>
      <c r="H9">
        <v>4855.9539492047998</v>
      </c>
      <c r="I9" s="2">
        <f t="shared" si="0"/>
        <v>0.12209826580842406</v>
      </c>
      <c r="J9" s="2">
        <f t="shared" si="1"/>
        <v>1.0624344566616835</v>
      </c>
      <c r="K9" s="2">
        <f t="shared" si="2"/>
        <v>0.94033619085325937</v>
      </c>
    </row>
    <row r="10" spans="1:11" x14ac:dyDescent="0.35">
      <c r="A10">
        <v>110</v>
      </c>
      <c r="B10">
        <v>6327.9895618434302</v>
      </c>
      <c r="C10">
        <v>530.11431547837003</v>
      </c>
      <c r="D10">
        <v>7825.4415787968001</v>
      </c>
      <c r="E10">
        <v>6654.3515752109497</v>
      </c>
      <c r="F10">
        <v>6318.85907833907</v>
      </c>
      <c r="G10">
        <v>5981.3065441197696</v>
      </c>
      <c r="H10">
        <v>4783.1635796999999</v>
      </c>
      <c r="I10" s="2">
        <f t="shared" si="0"/>
        <v>0.10636000968609577</v>
      </c>
      <c r="J10" s="2">
        <f t="shared" si="1"/>
        <v>1.0515743602573904</v>
      </c>
      <c r="K10" s="2">
        <f t="shared" si="2"/>
        <v>0.94521435057129466</v>
      </c>
    </row>
    <row r="11" spans="1:11" x14ac:dyDescent="0.35">
      <c r="A11">
        <v>120</v>
      </c>
      <c r="B11" s="1">
        <v>6429.4952147721297</v>
      </c>
      <c r="C11">
        <v>525.25277754219201</v>
      </c>
      <c r="D11">
        <v>7667.9626758813401</v>
      </c>
      <c r="E11">
        <v>6770.2116213374702</v>
      </c>
      <c r="F11">
        <v>6446.7801597101598</v>
      </c>
      <c r="G11">
        <v>6066.1378830996</v>
      </c>
      <c r="H11">
        <v>4850.2514720423997</v>
      </c>
      <c r="I11" s="2">
        <f t="shared" si="0"/>
        <v>0.10950684536170442</v>
      </c>
      <c r="J11" s="2">
        <f t="shared" si="1"/>
        <v>1.05299271485303</v>
      </c>
      <c r="K11" s="2">
        <f t="shared" si="2"/>
        <v>0.94348586949132562</v>
      </c>
    </row>
    <row r="12" spans="1:11" x14ac:dyDescent="0.35">
      <c r="A12">
        <v>130</v>
      </c>
      <c r="B12">
        <v>6438.7389813688796</v>
      </c>
      <c r="C12" s="1">
        <v>548.30115938392601</v>
      </c>
      <c r="D12">
        <v>7940.19131377551</v>
      </c>
      <c r="E12">
        <v>6802.3178758033</v>
      </c>
      <c r="F12">
        <v>6477.6768290236896</v>
      </c>
      <c r="G12">
        <v>6065.9111104508402</v>
      </c>
      <c r="H12">
        <v>4887.9214996607998</v>
      </c>
      <c r="I12" s="2">
        <f t="shared" si="0"/>
        <v>0.11437127168585724</v>
      </c>
      <c r="J12" s="2">
        <f t="shared" si="1"/>
        <v>1.0564674069699784</v>
      </c>
      <c r="K12" s="2">
        <f t="shared" si="2"/>
        <v>0.94209613528412106</v>
      </c>
    </row>
    <row r="13" spans="1:11" x14ac:dyDescent="0.35">
      <c r="A13">
        <v>140</v>
      </c>
      <c r="B13">
        <v>6476.4426214560799</v>
      </c>
      <c r="C13">
        <v>511.87477165210697</v>
      </c>
      <c r="D13">
        <v>7803.5851507997604</v>
      </c>
      <c r="E13">
        <v>6842.3128059070004</v>
      </c>
      <c r="F13">
        <v>6511.3954521123196</v>
      </c>
      <c r="G13">
        <v>6149.6720975572898</v>
      </c>
      <c r="H13">
        <v>5059.6673992511996</v>
      </c>
      <c r="I13" s="2">
        <f t="shared" si="0"/>
        <v>0.10694771016036365</v>
      </c>
      <c r="J13" s="2">
        <f t="shared" si="1"/>
        <v>1.0564924613458033</v>
      </c>
      <c r="K13" s="2">
        <f t="shared" si="2"/>
        <v>0.94954475118543968</v>
      </c>
    </row>
    <row r="14" spans="1:11" x14ac:dyDescent="0.35">
      <c r="A14">
        <v>150</v>
      </c>
      <c r="B14">
        <v>6549.3847888483097</v>
      </c>
      <c r="C14">
        <v>528.95439723946402</v>
      </c>
      <c r="D14">
        <v>7859.7515180393202</v>
      </c>
      <c r="E14">
        <v>6945.8654462882996</v>
      </c>
      <c r="F14">
        <v>6555.9889146904297</v>
      </c>
      <c r="G14">
        <v>6185.3708057015001</v>
      </c>
      <c r="H14">
        <v>5101.9671627792004</v>
      </c>
      <c r="I14" s="2">
        <f t="shared" si="0"/>
        <v>0.11611695832587206</v>
      </c>
      <c r="J14" s="2">
        <f t="shared" si="1"/>
        <v>1.0605370840502577</v>
      </c>
      <c r="K14" s="2">
        <f t="shared" si="2"/>
        <v>0.94442012572438572</v>
      </c>
    </row>
    <row r="17" spans="2:4" x14ac:dyDescent="0.35">
      <c r="B17" s="1"/>
      <c r="D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3ECF-BBF4-4646-93D1-C676D4D4003A}">
  <dimension ref="A1:F14"/>
  <sheetViews>
    <sheetView workbookViewId="0">
      <selection activeCell="F19" sqref="F19"/>
    </sheetView>
  </sheetViews>
  <sheetFormatPr defaultRowHeight="14.5" x14ac:dyDescent="0.35"/>
  <cols>
    <col min="1" max="1" width="11.453125" bestFit="1" customWidth="1"/>
    <col min="2" max="2" width="11.81640625" bestFit="1" customWidth="1"/>
    <col min="3" max="4" width="13.36328125" bestFit="1" customWidth="1"/>
    <col min="5" max="6" width="14.6328125" bestFit="1" customWidth="1"/>
  </cols>
  <sheetData>
    <row r="1" spans="1:6" x14ac:dyDescent="0.35">
      <c r="A1" t="s">
        <v>0</v>
      </c>
      <c r="B1" t="s">
        <v>33</v>
      </c>
      <c r="C1" t="s">
        <v>28</v>
      </c>
      <c r="D1" t="s">
        <v>31</v>
      </c>
      <c r="E1" t="s">
        <v>40</v>
      </c>
      <c r="F1" t="s">
        <v>41</v>
      </c>
    </row>
    <row r="2" spans="1:6" x14ac:dyDescent="0.35">
      <c r="A2">
        <v>30</v>
      </c>
      <c r="B2">
        <v>4949.6564340493196</v>
      </c>
      <c r="C2">
        <v>5384.6901021923004</v>
      </c>
      <c r="D2">
        <v>4505.0460621984003</v>
      </c>
      <c r="E2" s="2">
        <v>1.0878916898454463</v>
      </c>
      <c r="F2" s="2">
        <v>0.91017348824609567</v>
      </c>
    </row>
    <row r="3" spans="1:6" x14ac:dyDescent="0.35">
      <c r="A3">
        <v>40</v>
      </c>
      <c r="B3">
        <v>5324.3126856312201</v>
      </c>
      <c r="C3">
        <v>5753.7576014964598</v>
      </c>
      <c r="D3">
        <v>4930.8300602519803</v>
      </c>
      <c r="E3" s="2">
        <v>1.0806573432518694</v>
      </c>
      <c r="F3" s="2">
        <v>0.92609701033503622</v>
      </c>
    </row>
    <row r="4" spans="1:6" x14ac:dyDescent="0.35">
      <c r="A4">
        <v>50</v>
      </c>
      <c r="B4">
        <v>5672.0690833839499</v>
      </c>
      <c r="C4">
        <v>6097.2895627981698</v>
      </c>
      <c r="D4">
        <v>5237.4917231460004</v>
      </c>
      <c r="E4" s="2">
        <v>1.0749674366026116</v>
      </c>
      <c r="F4" s="2">
        <v>0.92338292184927317</v>
      </c>
    </row>
    <row r="5" spans="1:6" x14ac:dyDescent="0.35">
      <c r="A5">
        <v>60</v>
      </c>
      <c r="B5">
        <v>5786.3856233668203</v>
      </c>
      <c r="C5">
        <v>6185.8450534698504</v>
      </c>
      <c r="D5">
        <v>5392.7824892862</v>
      </c>
      <c r="E5" s="2">
        <v>1.0690343603250216</v>
      </c>
      <c r="F5" s="2">
        <v>0.93197772155192082</v>
      </c>
    </row>
    <row r="6" spans="1:6" x14ac:dyDescent="0.35">
      <c r="A6">
        <v>70</v>
      </c>
      <c r="B6">
        <v>5948.9046968844896</v>
      </c>
      <c r="C6">
        <v>6371.0599445047001</v>
      </c>
      <c r="D6">
        <v>5473.069370442</v>
      </c>
      <c r="E6" s="2">
        <v>1.0709635250740019</v>
      </c>
      <c r="F6" s="2">
        <v>0.92001295184780985</v>
      </c>
    </row>
    <row r="7" spans="1:6" x14ac:dyDescent="0.35">
      <c r="A7">
        <v>80</v>
      </c>
      <c r="B7">
        <v>6052.72223933021</v>
      </c>
      <c r="C7">
        <v>6468.3779147361602</v>
      </c>
      <c r="D7">
        <v>5626.0029862343999</v>
      </c>
      <c r="E7" s="2">
        <v>1.0686725177483027</v>
      </c>
      <c r="F7" s="2">
        <v>0.92949961418632177</v>
      </c>
    </row>
    <row r="8" spans="1:6" x14ac:dyDescent="0.35">
      <c r="A8">
        <v>90</v>
      </c>
      <c r="B8" s="1">
        <v>6163.5314265199704</v>
      </c>
      <c r="C8">
        <v>6570.0005991712496</v>
      </c>
      <c r="D8">
        <v>5756.2395103469999</v>
      </c>
      <c r="E8" s="2">
        <v>1.0659474487146046</v>
      </c>
      <c r="F8" s="2">
        <v>0.93391906555055337</v>
      </c>
    </row>
    <row r="9" spans="1:6" x14ac:dyDescent="0.35">
      <c r="A9">
        <v>100</v>
      </c>
      <c r="B9" s="1">
        <v>6328.2328248283802</v>
      </c>
      <c r="C9">
        <v>6723.3326028751699</v>
      </c>
      <c r="D9">
        <v>5950.6663493316801</v>
      </c>
      <c r="E9" s="2">
        <v>1.0624344566616835</v>
      </c>
      <c r="F9" s="2">
        <v>0.94033619085325937</v>
      </c>
    </row>
    <row r="10" spans="1:6" x14ac:dyDescent="0.35">
      <c r="A10">
        <v>110</v>
      </c>
      <c r="B10">
        <v>6327.9895618434302</v>
      </c>
      <c r="C10">
        <v>6654.3515752109497</v>
      </c>
      <c r="D10">
        <v>5981.3065441197696</v>
      </c>
      <c r="E10" s="2">
        <v>1.0515743602573904</v>
      </c>
      <c r="F10" s="2">
        <v>0.94521435057129466</v>
      </c>
    </row>
    <row r="11" spans="1:6" x14ac:dyDescent="0.35">
      <c r="A11">
        <v>120</v>
      </c>
      <c r="B11" s="1">
        <v>6429.4952147721297</v>
      </c>
      <c r="C11">
        <v>6770.2116213374702</v>
      </c>
      <c r="D11">
        <v>6066.1378830996</v>
      </c>
      <c r="E11" s="2">
        <v>1.05299271485303</v>
      </c>
      <c r="F11" s="2">
        <v>0.94348586949132562</v>
      </c>
    </row>
    <row r="12" spans="1:6" x14ac:dyDescent="0.35">
      <c r="A12">
        <v>130</v>
      </c>
      <c r="B12">
        <v>6438.7389813688796</v>
      </c>
      <c r="C12">
        <v>6802.3178758033</v>
      </c>
      <c r="D12">
        <v>6065.9111104508402</v>
      </c>
      <c r="E12" s="2">
        <v>1.0564674069699784</v>
      </c>
      <c r="F12" s="2">
        <v>0.94209613528412106</v>
      </c>
    </row>
    <row r="13" spans="1:6" x14ac:dyDescent="0.35">
      <c r="A13">
        <v>140</v>
      </c>
      <c r="B13">
        <v>6476.4426214560799</v>
      </c>
      <c r="C13">
        <v>6842.3128059070004</v>
      </c>
      <c r="D13">
        <v>6149.6720975572898</v>
      </c>
      <c r="E13" s="2">
        <v>1.0564924613458033</v>
      </c>
      <c r="F13" s="2">
        <v>0.94954475118543968</v>
      </c>
    </row>
    <row r="14" spans="1:6" x14ac:dyDescent="0.35">
      <c r="A14">
        <v>150</v>
      </c>
      <c r="B14">
        <v>6549.3847888483097</v>
      </c>
      <c r="C14">
        <v>6945.8654462882996</v>
      </c>
      <c r="D14">
        <v>6185.3708057015001</v>
      </c>
      <c r="E14" s="2">
        <v>1.0605370840502577</v>
      </c>
      <c r="F14" s="2">
        <v>0.94442012572438572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0F24-4483-40E5-90D2-1AFDB76B8DA5}">
  <sheetPr codeName="Sheet3"/>
  <dimension ref="A1:K17"/>
  <sheetViews>
    <sheetView workbookViewId="0">
      <selection activeCell="J2" sqref="J2:K14"/>
    </sheetView>
  </sheetViews>
  <sheetFormatPr defaultRowHeight="14.5" x14ac:dyDescent="0.35"/>
  <cols>
    <col min="1" max="1" width="11.453125" bestFit="1" customWidth="1"/>
    <col min="2" max="4" width="11.81640625" bestFit="1" customWidth="1"/>
    <col min="5" max="5" width="13.36328125" bestFit="1" customWidth="1"/>
    <col min="6" max="6" width="11.81640625" bestFit="1" customWidth="1"/>
    <col min="7" max="7" width="13.36328125" bestFit="1" customWidth="1"/>
    <col min="8" max="8" width="11.81640625" bestFit="1" customWidth="1"/>
    <col min="9" max="9" width="10.36328125" bestFit="1" customWidth="1"/>
  </cols>
  <sheetData>
    <row r="1" spans="1:11" x14ac:dyDescent="0.35">
      <c r="A1" t="s">
        <v>0</v>
      </c>
      <c r="B1" t="s">
        <v>33</v>
      </c>
      <c r="C1" t="s">
        <v>26</v>
      </c>
      <c r="D1" t="s">
        <v>29</v>
      </c>
      <c r="E1" t="s">
        <v>28</v>
      </c>
      <c r="F1" t="s">
        <v>32</v>
      </c>
      <c r="G1" t="s">
        <v>31</v>
      </c>
      <c r="H1" t="s">
        <v>30</v>
      </c>
      <c r="I1" t="s">
        <v>34</v>
      </c>
    </row>
    <row r="2" spans="1:11" x14ac:dyDescent="0.35">
      <c r="A2">
        <v>30</v>
      </c>
      <c r="B2">
        <v>4722.7786666164402</v>
      </c>
      <c r="C2">
        <v>649.82887324565695</v>
      </c>
      <c r="D2">
        <v>7235.5535792697901</v>
      </c>
      <c r="E2">
        <v>5116.0935550823997</v>
      </c>
      <c r="F2">
        <v>4642.9292905080001</v>
      </c>
      <c r="G2">
        <v>4278.0562068870004</v>
      </c>
      <c r="H2">
        <v>3164.9742771455999</v>
      </c>
      <c r="I2" s="2">
        <f>(E2-G2)/B2</f>
        <v>0.1774458231801487</v>
      </c>
      <c r="J2" s="2">
        <f>E2/B2</f>
        <v>1.0832803983058015</v>
      </c>
      <c r="K2" s="2">
        <f>G2/B2</f>
        <v>0.9058345751256528</v>
      </c>
    </row>
    <row r="3" spans="1:11" x14ac:dyDescent="0.35">
      <c r="A3">
        <v>40</v>
      </c>
      <c r="B3">
        <v>5044.5633200635602</v>
      </c>
      <c r="C3">
        <v>638.24268942141396</v>
      </c>
      <c r="D3">
        <v>6881.8041313781796</v>
      </c>
      <c r="E3">
        <v>5491.6714025449501</v>
      </c>
      <c r="F3">
        <v>5014.859635758</v>
      </c>
      <c r="G3">
        <v>4547.0367573120002</v>
      </c>
      <c r="H3">
        <v>3414.780173952</v>
      </c>
      <c r="I3" s="2">
        <f t="shared" ref="I3:I14" si="0">(E3-G3)/B3</f>
        <v>0.18725796174980866</v>
      </c>
      <c r="J3" s="2">
        <f t="shared" ref="J3:J14" si="1">E3/B3</f>
        <v>1.0886316721812417</v>
      </c>
      <c r="K3" s="2">
        <f t="shared" ref="K3:K14" si="2">G3/B3</f>
        <v>0.90137371043143311</v>
      </c>
    </row>
    <row r="4" spans="1:11" x14ac:dyDescent="0.35">
      <c r="A4">
        <v>50</v>
      </c>
      <c r="B4">
        <v>5322.4540514237497</v>
      </c>
      <c r="C4">
        <v>620.73678710857803</v>
      </c>
      <c r="D4">
        <v>7234.5828916468799</v>
      </c>
      <c r="E4">
        <v>5752.1734789207203</v>
      </c>
      <c r="F4">
        <v>5287.6193180904602</v>
      </c>
      <c r="G4">
        <v>4878.9879530963999</v>
      </c>
      <c r="H4">
        <v>3911.3416443095998</v>
      </c>
      <c r="I4" s="2">
        <f t="shared" si="0"/>
        <v>0.16405694016104178</v>
      </c>
      <c r="J4" s="2">
        <f t="shared" si="1"/>
        <v>1.0807370854393794</v>
      </c>
      <c r="K4" s="2">
        <f t="shared" si="2"/>
        <v>0.91668014527833774</v>
      </c>
    </row>
    <row r="5" spans="1:11" x14ac:dyDescent="0.35">
      <c r="A5">
        <v>60</v>
      </c>
      <c r="B5">
        <v>5448.70787282533</v>
      </c>
      <c r="C5">
        <v>599.38673558949301</v>
      </c>
      <c r="D5">
        <v>6980.6050787047698</v>
      </c>
      <c r="E5">
        <v>5859.95344803638</v>
      </c>
      <c r="F5">
        <v>5411.3381315688002</v>
      </c>
      <c r="G5">
        <v>5002.0394050752002</v>
      </c>
      <c r="H5">
        <v>3573.6057983999999</v>
      </c>
      <c r="I5" s="2">
        <f t="shared" si="0"/>
        <v>0.1574527508145383</v>
      </c>
      <c r="J5" s="2">
        <f t="shared" si="1"/>
        <v>1.0754757980808771</v>
      </c>
      <c r="K5" s="2">
        <f t="shared" si="2"/>
        <v>0.91802304726633877</v>
      </c>
    </row>
    <row r="6" spans="1:11" x14ac:dyDescent="0.35">
      <c r="A6">
        <v>70</v>
      </c>
      <c r="B6">
        <v>5596.2927417349701</v>
      </c>
      <c r="C6">
        <v>625.45335681003303</v>
      </c>
      <c r="D6">
        <v>7083.9982398307902</v>
      </c>
      <c r="E6">
        <v>6083.1235870425999</v>
      </c>
      <c r="F6">
        <v>5575.5022833892999</v>
      </c>
      <c r="G6">
        <v>5141.0748771360004</v>
      </c>
      <c r="H6">
        <v>4178.1482457264001</v>
      </c>
      <c r="I6" s="2">
        <f t="shared" si="0"/>
        <v>0.16833442305138316</v>
      </c>
      <c r="J6" s="2">
        <f t="shared" si="1"/>
        <v>1.0869916689091397</v>
      </c>
      <c r="K6" s="2">
        <f t="shared" si="2"/>
        <v>0.91865724585775643</v>
      </c>
    </row>
    <row r="7" spans="1:11" x14ac:dyDescent="0.35">
      <c r="A7">
        <v>80</v>
      </c>
      <c r="B7">
        <v>5759.3175442860602</v>
      </c>
      <c r="C7">
        <v>578.80676709903105</v>
      </c>
      <c r="D7">
        <v>7511.2221403740696</v>
      </c>
      <c r="E7">
        <v>6161.9831127514099</v>
      </c>
      <c r="F7">
        <v>5763.3968297789197</v>
      </c>
      <c r="G7">
        <v>5323.8680947787998</v>
      </c>
      <c r="H7">
        <v>4344.6564485064</v>
      </c>
      <c r="I7" s="2">
        <f t="shared" si="0"/>
        <v>0.1455233213879866</v>
      </c>
      <c r="J7" s="2">
        <f t="shared" si="1"/>
        <v>1.0699155004684267</v>
      </c>
      <c r="K7" s="2">
        <f t="shared" si="2"/>
        <v>0.92439217908044002</v>
      </c>
    </row>
    <row r="8" spans="1:11" x14ac:dyDescent="0.35">
      <c r="A8">
        <v>90</v>
      </c>
      <c r="B8" s="1">
        <v>5897.3612095682502</v>
      </c>
      <c r="C8">
        <v>615.188075067147</v>
      </c>
      <c r="D8" s="1">
        <v>7662.2102099551403</v>
      </c>
      <c r="E8">
        <v>6357.0008508225201</v>
      </c>
      <c r="F8">
        <v>5915.2698327150101</v>
      </c>
      <c r="G8">
        <v>5435.4837743257704</v>
      </c>
      <c r="H8">
        <v>4404.4232624639999</v>
      </c>
      <c r="I8" s="2">
        <f t="shared" si="0"/>
        <v>0.156259222345347</v>
      </c>
      <c r="J8" s="2">
        <f t="shared" si="1"/>
        <v>1.0779398827578208</v>
      </c>
      <c r="K8" s="2">
        <f t="shared" si="2"/>
        <v>0.92168066041247387</v>
      </c>
    </row>
    <row r="9" spans="1:11" x14ac:dyDescent="0.35">
      <c r="A9">
        <v>100</v>
      </c>
      <c r="B9" s="1">
        <v>5983.2485771146603</v>
      </c>
      <c r="C9">
        <v>555.01506265361297</v>
      </c>
      <c r="D9">
        <v>7718.5569308476997</v>
      </c>
      <c r="E9">
        <v>6427.0785105517198</v>
      </c>
      <c r="F9">
        <v>6030.6710927510703</v>
      </c>
      <c r="G9">
        <v>5519.1624846774002</v>
      </c>
      <c r="H9">
        <v>4662.1425544800004</v>
      </c>
      <c r="I9" s="2">
        <f t="shared" si="0"/>
        <v>0.15174298947682191</v>
      </c>
      <c r="J9" s="2">
        <f t="shared" si="1"/>
        <v>1.0741787555233231</v>
      </c>
      <c r="K9" s="2">
        <f t="shared" si="2"/>
        <v>0.92243576604650124</v>
      </c>
    </row>
    <row r="10" spans="1:11" x14ac:dyDescent="0.35">
      <c r="A10">
        <v>110</v>
      </c>
      <c r="B10">
        <v>6012.1439684950201</v>
      </c>
      <c r="C10">
        <v>535.74224963297195</v>
      </c>
      <c r="D10">
        <v>7323.6581480199202</v>
      </c>
      <c r="E10">
        <v>6414.6975086025896</v>
      </c>
      <c r="F10">
        <v>6035.6267194255197</v>
      </c>
      <c r="G10">
        <v>5621.6056163237999</v>
      </c>
      <c r="H10">
        <v>4484.2309753392001</v>
      </c>
      <c r="I10" s="2">
        <f t="shared" si="0"/>
        <v>0.13191498680583311</v>
      </c>
      <c r="J10" s="2">
        <f t="shared" si="1"/>
        <v>1.0669567366012924</v>
      </c>
      <c r="K10" s="2">
        <f t="shared" si="2"/>
        <v>0.93504174979545929</v>
      </c>
    </row>
    <row r="11" spans="1:11" x14ac:dyDescent="0.35">
      <c r="A11">
        <v>120</v>
      </c>
      <c r="B11" s="1">
        <v>6114.0990635595699</v>
      </c>
      <c r="C11">
        <v>532.51578164113005</v>
      </c>
      <c r="D11">
        <v>7515.7543000181004</v>
      </c>
      <c r="E11">
        <v>6495.4359380058404</v>
      </c>
      <c r="F11">
        <v>6142.37874518639</v>
      </c>
      <c r="G11">
        <v>5708.8272340289996</v>
      </c>
      <c r="H11">
        <v>4630.4114572799999</v>
      </c>
      <c r="I11" s="2">
        <f t="shared" si="0"/>
        <v>0.12865488370397532</v>
      </c>
      <c r="J11" s="2">
        <f t="shared" si="1"/>
        <v>1.0623700843709032</v>
      </c>
      <c r="K11" s="2">
        <f t="shared" si="2"/>
        <v>0.93371520066692781</v>
      </c>
    </row>
    <row r="12" spans="1:11" x14ac:dyDescent="0.35">
      <c r="A12">
        <v>130</v>
      </c>
      <c r="B12">
        <v>6157.7700279289002</v>
      </c>
      <c r="C12" s="1">
        <v>546.39326310307297</v>
      </c>
      <c r="D12">
        <v>7636.4731663821403</v>
      </c>
      <c r="E12">
        <v>6540.1099659547899</v>
      </c>
      <c r="F12">
        <v>6211.5145690756799</v>
      </c>
      <c r="G12">
        <v>5751.0092032146804</v>
      </c>
      <c r="H12">
        <v>4624.0434928512004</v>
      </c>
      <c r="I12" s="2">
        <f t="shared" si="0"/>
        <v>0.12814716352853389</v>
      </c>
      <c r="J12" s="2">
        <f t="shared" si="1"/>
        <v>1.0620906490972815</v>
      </c>
      <c r="K12" s="2">
        <f t="shared" si="2"/>
        <v>0.9339434855687474</v>
      </c>
    </row>
    <row r="13" spans="1:11" x14ac:dyDescent="0.35">
      <c r="A13">
        <v>140</v>
      </c>
      <c r="B13">
        <v>6215.2504416197098</v>
      </c>
      <c r="C13">
        <v>535.11858074230202</v>
      </c>
      <c r="D13">
        <v>7504.3607042067997</v>
      </c>
      <c r="E13">
        <v>6578.2449246964197</v>
      </c>
      <c r="F13">
        <v>6297.2959988549101</v>
      </c>
      <c r="G13">
        <v>5863.9016941726204</v>
      </c>
      <c r="H13">
        <v>4799.3948263583998</v>
      </c>
      <c r="I13" s="2">
        <f t="shared" si="0"/>
        <v>0.11493394147728658</v>
      </c>
      <c r="J13" s="2">
        <f t="shared" si="1"/>
        <v>1.05840383850761</v>
      </c>
      <c r="K13" s="2">
        <f t="shared" si="2"/>
        <v>0.94346989703032347</v>
      </c>
    </row>
    <row r="14" spans="1:11" x14ac:dyDescent="0.35">
      <c r="A14">
        <v>150</v>
      </c>
      <c r="B14">
        <v>6298.4318784504903</v>
      </c>
      <c r="C14">
        <v>516.00716593366099</v>
      </c>
      <c r="D14">
        <v>7675.6752260500998</v>
      </c>
      <c r="E14">
        <v>6647.5869101897397</v>
      </c>
      <c r="F14">
        <v>6337.99278555192</v>
      </c>
      <c r="G14">
        <v>5970.4620669670203</v>
      </c>
      <c r="H14">
        <v>4894.7284859232004</v>
      </c>
      <c r="I14" s="2">
        <f t="shared" si="0"/>
        <v>0.1075068931902622</v>
      </c>
      <c r="J14" s="2">
        <f t="shared" si="1"/>
        <v>1.0554352318922193</v>
      </c>
      <c r="K14" s="2">
        <f t="shared" si="2"/>
        <v>0.94792833870195714</v>
      </c>
    </row>
    <row r="17" spans="2:4" x14ac:dyDescent="0.35">
      <c r="B17" s="1"/>
      <c r="D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7162-7F89-458D-82BA-4B48AC6BAB58}">
  <sheetPr codeName="Sheet5"/>
  <dimension ref="A1:K17"/>
  <sheetViews>
    <sheetView workbookViewId="0">
      <selection activeCell="I18" sqref="I18"/>
    </sheetView>
  </sheetViews>
  <sheetFormatPr defaultRowHeight="14.5" x14ac:dyDescent="0.35"/>
  <cols>
    <col min="1" max="1" width="11.453125" bestFit="1" customWidth="1"/>
    <col min="2" max="2" width="10.81640625" bestFit="1" customWidth="1"/>
    <col min="3" max="4" width="11.81640625" bestFit="1" customWidth="1"/>
    <col min="5" max="5" width="13.36328125" bestFit="1" customWidth="1"/>
    <col min="6" max="6" width="11.81640625" bestFit="1" customWidth="1"/>
    <col min="7" max="7" width="13.36328125" bestFit="1" customWidth="1"/>
    <col min="8" max="8" width="11.81640625" bestFit="1" customWidth="1"/>
    <col min="9" max="9" width="10.36328125" bestFit="1" customWidth="1"/>
  </cols>
  <sheetData>
    <row r="1" spans="1:11" x14ac:dyDescent="0.35">
      <c r="A1" t="s">
        <v>0</v>
      </c>
      <c r="B1" t="s">
        <v>33</v>
      </c>
      <c r="C1" t="s">
        <v>26</v>
      </c>
      <c r="D1" t="s">
        <v>29</v>
      </c>
      <c r="E1" t="s">
        <v>28</v>
      </c>
      <c r="F1" t="s">
        <v>32</v>
      </c>
      <c r="G1" t="s">
        <v>31</v>
      </c>
      <c r="H1" t="s">
        <v>30</v>
      </c>
      <c r="I1" t="s">
        <v>34</v>
      </c>
    </row>
    <row r="2" spans="1:11" x14ac:dyDescent="0.35">
      <c r="A2">
        <v>30</v>
      </c>
      <c r="B2">
        <v>4961.1965289510899</v>
      </c>
      <c r="C2">
        <v>646.84901482253701</v>
      </c>
      <c r="D2">
        <v>7291.0631781284401</v>
      </c>
      <c r="E2">
        <v>5381.6516803833601</v>
      </c>
      <c r="F2">
        <v>4958.1780060236797</v>
      </c>
      <c r="G2">
        <v>4479.77001492608</v>
      </c>
      <c r="H2">
        <v>3293.0765515980802</v>
      </c>
      <c r="I2" s="2">
        <f>(E2-G2)/B2</f>
        <v>0.18178712739847025</v>
      </c>
      <c r="J2" s="2">
        <f>E2/B2</f>
        <v>1.0847487393371138</v>
      </c>
      <c r="K2" s="2">
        <f>G2/B2</f>
        <v>0.90296161193864366</v>
      </c>
    </row>
    <row r="3" spans="1:11" x14ac:dyDescent="0.35">
      <c r="A3">
        <v>40</v>
      </c>
      <c r="B3">
        <v>5328.4822989182403</v>
      </c>
      <c r="C3">
        <v>622.74954787710203</v>
      </c>
      <c r="D3">
        <v>7592.2986280302002</v>
      </c>
      <c r="E3">
        <v>5766.1628280877403</v>
      </c>
      <c r="F3">
        <v>5285.2118710751402</v>
      </c>
      <c r="G3">
        <v>4878.6334904934401</v>
      </c>
      <c r="H3">
        <v>3890.4627387187202</v>
      </c>
      <c r="I3" s="2">
        <f t="shared" ref="I3:I14" si="0">(E3-G3)/B3</f>
        <v>0.16656325156123378</v>
      </c>
      <c r="J3" s="2">
        <f t="shared" ref="J3:J14" si="1">E3/B3</f>
        <v>1.0821398110411957</v>
      </c>
      <c r="K3" s="2">
        <f t="shared" ref="K3:K14" si="2">G3/B3</f>
        <v>0.91557655947996186</v>
      </c>
    </row>
    <row r="4" spans="1:11" x14ac:dyDescent="0.35">
      <c r="A4">
        <v>50</v>
      </c>
      <c r="B4">
        <v>5608.4664444316504</v>
      </c>
      <c r="C4">
        <v>707.90849854047894</v>
      </c>
      <c r="D4">
        <v>7465.3098967137603</v>
      </c>
      <c r="E4">
        <v>6112.3222972633503</v>
      </c>
      <c r="F4">
        <v>5516.3152900224004</v>
      </c>
      <c r="G4">
        <v>5104.1483440869097</v>
      </c>
      <c r="H4">
        <v>3855.9320169011198</v>
      </c>
      <c r="I4" s="2">
        <f t="shared" si="0"/>
        <v>0.17975929127246595</v>
      </c>
      <c r="J4" s="2">
        <f t="shared" si="1"/>
        <v>1.0898384358405053</v>
      </c>
      <c r="K4" s="2">
        <f t="shared" si="2"/>
        <v>0.9100791445680394</v>
      </c>
    </row>
    <row r="5" spans="1:11" x14ac:dyDescent="0.35">
      <c r="A5">
        <v>60</v>
      </c>
      <c r="B5">
        <v>5878.4296817997501</v>
      </c>
      <c r="C5">
        <v>628.77077029491602</v>
      </c>
      <c r="D5">
        <v>7955.1878604479998</v>
      </c>
      <c r="E5">
        <v>6328.4127299327301</v>
      </c>
      <c r="F5">
        <v>5858.0482972211603</v>
      </c>
      <c r="G5">
        <v>5385.7513785984002</v>
      </c>
      <c r="H5">
        <v>4207.1499199513601</v>
      </c>
      <c r="I5" s="2">
        <f t="shared" si="0"/>
        <v>0.16035938207322795</v>
      </c>
      <c r="J5" s="2">
        <f t="shared" si="1"/>
        <v>1.0765481722995132</v>
      </c>
      <c r="K5" s="2">
        <f t="shared" si="2"/>
        <v>0.9161887902262853</v>
      </c>
    </row>
    <row r="6" spans="1:11" x14ac:dyDescent="0.35">
      <c r="A6">
        <v>70</v>
      </c>
      <c r="B6">
        <v>5958.2658125640501</v>
      </c>
      <c r="C6">
        <v>608.26207601229498</v>
      </c>
      <c r="D6">
        <v>7595.2188243233304</v>
      </c>
      <c r="E6">
        <v>6391.9268624079004</v>
      </c>
      <c r="F6">
        <v>5949.1808565930696</v>
      </c>
      <c r="G6">
        <v>5513.0294448806399</v>
      </c>
      <c r="H6">
        <v>4041.6717223423998</v>
      </c>
      <c r="I6" s="2">
        <f t="shared" si="0"/>
        <v>0.14750893048006536</v>
      </c>
      <c r="J6" s="2">
        <f t="shared" si="1"/>
        <v>1.0727830988891767</v>
      </c>
      <c r="K6" s="2">
        <f t="shared" si="2"/>
        <v>0.92527416840911136</v>
      </c>
    </row>
    <row r="7" spans="1:11" x14ac:dyDescent="0.35">
      <c r="A7">
        <v>80</v>
      </c>
      <c r="B7">
        <v>6091.6794989415403</v>
      </c>
      <c r="C7">
        <v>582.40723934385596</v>
      </c>
      <c r="D7">
        <v>7467.54359544</v>
      </c>
      <c r="E7">
        <v>6500.8433083195396</v>
      </c>
      <c r="F7">
        <v>6088.37727421402</v>
      </c>
      <c r="G7">
        <v>5713.9679900887204</v>
      </c>
      <c r="H7">
        <v>4525.1062193280004</v>
      </c>
      <c r="I7" s="2">
        <f t="shared" si="0"/>
        <v>0.12917214675649674</v>
      </c>
      <c r="J7" s="2">
        <f t="shared" si="1"/>
        <v>1.0671676521145101</v>
      </c>
      <c r="K7" s="2">
        <f t="shared" si="2"/>
        <v>0.93799550535801346</v>
      </c>
    </row>
    <row r="8" spans="1:11" x14ac:dyDescent="0.35">
      <c r="A8">
        <v>90</v>
      </c>
      <c r="B8" s="1">
        <v>6198.1161463307199</v>
      </c>
      <c r="C8">
        <v>579.27260112604597</v>
      </c>
      <c r="D8" s="1">
        <v>7675.7249802055703</v>
      </c>
      <c r="E8">
        <v>6599.5387048107204</v>
      </c>
      <c r="F8">
        <v>6200.5277403842601</v>
      </c>
      <c r="G8">
        <v>5756.3715211020799</v>
      </c>
      <c r="H8">
        <v>4740.9414089113598</v>
      </c>
      <c r="I8" s="2">
        <f t="shared" si="0"/>
        <v>0.13603604124259513</v>
      </c>
      <c r="J8" s="2">
        <f t="shared" si="1"/>
        <v>1.0647652526998292</v>
      </c>
      <c r="K8" s="2">
        <f t="shared" si="2"/>
        <v>0.92872921145723408</v>
      </c>
    </row>
    <row r="9" spans="1:11" x14ac:dyDescent="0.35">
      <c r="A9">
        <v>100</v>
      </c>
      <c r="B9" s="1">
        <v>6282.7696495125901</v>
      </c>
      <c r="C9">
        <v>516.40790592329699</v>
      </c>
      <c r="D9">
        <v>7866.0770527272998</v>
      </c>
      <c r="E9">
        <v>6653.7300193026804</v>
      </c>
      <c r="F9">
        <v>6324.5186611959098</v>
      </c>
      <c r="G9">
        <v>5925.84984709952</v>
      </c>
      <c r="H9">
        <v>4865.3531076095996</v>
      </c>
      <c r="I9" s="2">
        <f t="shared" si="0"/>
        <v>0.11585339154677243</v>
      </c>
      <c r="J9" s="2">
        <f t="shared" si="1"/>
        <v>1.0590440825438936</v>
      </c>
      <c r="K9" s="2">
        <f t="shared" si="2"/>
        <v>0.94319069099712105</v>
      </c>
    </row>
    <row r="10" spans="1:11" x14ac:dyDescent="0.35">
      <c r="A10">
        <v>110</v>
      </c>
      <c r="B10">
        <v>6337.6010640921904</v>
      </c>
      <c r="C10">
        <v>573.48339210854499</v>
      </c>
      <c r="D10">
        <v>8593.9666587244792</v>
      </c>
      <c r="E10">
        <v>6768.2141953762703</v>
      </c>
      <c r="F10">
        <v>6388.13853810603</v>
      </c>
      <c r="G10">
        <v>5911.6192983719502</v>
      </c>
      <c r="H10">
        <v>4758.1029647052801</v>
      </c>
      <c r="I10" s="2">
        <f t="shared" si="0"/>
        <v>0.13516074747235929</v>
      </c>
      <c r="J10" s="2">
        <f t="shared" si="1"/>
        <v>1.0679457616421872</v>
      </c>
      <c r="K10" s="2">
        <f t="shared" si="2"/>
        <v>0.93278501416982795</v>
      </c>
    </row>
    <row r="11" spans="1:11" x14ac:dyDescent="0.35">
      <c r="A11">
        <v>120</v>
      </c>
      <c r="B11" s="1">
        <v>6424.0997868264903</v>
      </c>
      <c r="C11">
        <v>568.57273982858396</v>
      </c>
      <c r="D11">
        <v>8007.6614776366296</v>
      </c>
      <c r="E11">
        <v>6813.0611378878102</v>
      </c>
      <c r="F11">
        <v>6439.5384971613103</v>
      </c>
      <c r="G11">
        <v>6002.5389348504596</v>
      </c>
      <c r="H11">
        <v>4989.3166897024003</v>
      </c>
      <c r="I11" s="2">
        <f t="shared" si="0"/>
        <v>0.12616899331162928</v>
      </c>
      <c r="J11" s="2">
        <f t="shared" si="1"/>
        <v>1.0605472150135244</v>
      </c>
      <c r="K11" s="2">
        <f t="shared" si="2"/>
        <v>0.93437822170189511</v>
      </c>
    </row>
    <row r="12" spans="1:11" x14ac:dyDescent="0.35">
      <c r="A12">
        <v>130</v>
      </c>
      <c r="B12">
        <v>6441.39748610891</v>
      </c>
      <c r="C12" s="1">
        <v>546.08292939149396</v>
      </c>
      <c r="D12">
        <v>8168.1980614324602</v>
      </c>
      <c r="E12">
        <v>6857.3876960441403</v>
      </c>
      <c r="F12">
        <v>6454.6109257029502</v>
      </c>
      <c r="G12">
        <v>6049.43492220382</v>
      </c>
      <c r="H12">
        <v>4977.2484946764798</v>
      </c>
      <c r="I12" s="2">
        <f t="shared" si="0"/>
        <v>0.12543128654654484</v>
      </c>
      <c r="J12" s="2">
        <f t="shared" si="1"/>
        <v>1.0645807390139062</v>
      </c>
      <c r="K12" s="2">
        <f t="shared" si="2"/>
        <v>0.93914945246736126</v>
      </c>
    </row>
    <row r="13" spans="1:11" x14ac:dyDescent="0.35">
      <c r="A13">
        <v>140</v>
      </c>
      <c r="B13">
        <v>6534.2094284085697</v>
      </c>
      <c r="C13">
        <v>519.68328002677902</v>
      </c>
      <c r="D13">
        <v>7693.6835795590096</v>
      </c>
      <c r="E13">
        <v>6916.4235080812296</v>
      </c>
      <c r="F13">
        <v>6562.8098810122001</v>
      </c>
      <c r="G13">
        <v>6156.8864481536002</v>
      </c>
      <c r="H13">
        <v>5067.8749544448001</v>
      </c>
      <c r="I13" s="2">
        <f t="shared" si="0"/>
        <v>0.11624008508595007</v>
      </c>
      <c r="J13" s="2">
        <f t="shared" si="1"/>
        <v>1.0584943111879641</v>
      </c>
      <c r="K13" s="2">
        <f t="shared" si="2"/>
        <v>0.94225422610201404</v>
      </c>
    </row>
    <row r="14" spans="1:11" x14ac:dyDescent="0.35">
      <c r="A14">
        <v>150</v>
      </c>
      <c r="B14">
        <v>6574.6003443002201</v>
      </c>
      <c r="C14">
        <v>541.15073525089304</v>
      </c>
      <c r="D14">
        <v>8032.2304188614398</v>
      </c>
      <c r="E14">
        <v>6927.6732258751199</v>
      </c>
      <c r="F14">
        <v>6617.6585110538599</v>
      </c>
      <c r="G14">
        <v>6242.3085610419403</v>
      </c>
      <c r="H14">
        <v>4768.5400621055996</v>
      </c>
      <c r="I14" s="2">
        <f t="shared" si="0"/>
        <v>0.10424430823804359</v>
      </c>
      <c r="J14" s="2">
        <f t="shared" si="1"/>
        <v>1.0537025618417997</v>
      </c>
      <c r="K14" s="2">
        <f t="shared" si="2"/>
        <v>0.94945825360375602</v>
      </c>
    </row>
    <row r="17" spans="2:4" x14ac:dyDescent="0.35">
      <c r="B17" s="1"/>
      <c r="D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2CC8-2296-458E-8ED9-7AE521021971}">
  <sheetPr codeName="Sheet1"/>
  <dimension ref="A1:M9"/>
  <sheetViews>
    <sheetView workbookViewId="0">
      <selection activeCell="H12" sqref="H12"/>
    </sheetView>
  </sheetViews>
  <sheetFormatPr defaultRowHeight="14.5" x14ac:dyDescent="0.35"/>
  <cols>
    <col min="13" max="13" width="9.453125" bestFit="1" customWidth="1"/>
  </cols>
  <sheetData>
    <row r="1" spans="1:13" x14ac:dyDescent="0.35">
      <c r="B1" t="s">
        <v>9</v>
      </c>
      <c r="C1" t="s">
        <v>10</v>
      </c>
      <c r="D1" t="s">
        <v>11</v>
      </c>
      <c r="E1" t="s">
        <v>8</v>
      </c>
      <c r="F1" t="s">
        <v>3</v>
      </c>
      <c r="G1" t="s">
        <v>4</v>
      </c>
      <c r="H1" t="s">
        <v>5</v>
      </c>
      <c r="I1" s="4" t="s">
        <v>6</v>
      </c>
      <c r="J1" s="5" t="s">
        <v>12</v>
      </c>
      <c r="K1" s="5" t="s">
        <v>13</v>
      </c>
      <c r="L1" s="5" t="s">
        <v>14</v>
      </c>
      <c r="M1" s="5" t="s">
        <v>15</v>
      </c>
    </row>
    <row r="2" spans="1:13" x14ac:dyDescent="0.35">
      <c r="A2" t="s">
        <v>1</v>
      </c>
      <c r="B2">
        <f t="shared" ref="B2:B9" si="0">323+510</f>
        <v>833</v>
      </c>
      <c r="C2">
        <v>311</v>
      </c>
      <c r="D2" s="6">
        <f>46.6%+20%+J2*5%+41.3%</f>
        <v>1.079</v>
      </c>
      <c r="E2">
        <f t="shared" ref="E2:E9" si="1">B2*(1+D2)+C2</f>
        <v>2042.8069999999998</v>
      </c>
      <c r="F2" s="2">
        <f>MIN(1,5%+31.1%+13.2%+K2*3.3%)</f>
        <v>0.79</v>
      </c>
      <c r="G2" s="3">
        <f>50%+38.8%+33%+L2*6.6%</f>
        <v>1.6139999999999999</v>
      </c>
      <c r="H2" s="3">
        <v>0.66600000000000004</v>
      </c>
      <c r="I2" s="4">
        <f t="shared" ref="I2:I9" si="2">E2*(1+F2*G2)*(1+H2)</f>
        <v>7742.7491500377191</v>
      </c>
      <c r="J2" s="5">
        <v>0</v>
      </c>
      <c r="K2" s="5">
        <v>9</v>
      </c>
      <c r="L2" s="5">
        <v>6</v>
      </c>
      <c r="M2" s="5">
        <f t="shared" ref="M2:M9" si="3">SUM(J2:L2)</f>
        <v>15</v>
      </c>
    </row>
    <row r="3" spans="1:13" x14ac:dyDescent="0.35">
      <c r="A3" s="9" t="s">
        <v>7</v>
      </c>
      <c r="B3" s="9">
        <f t="shared" si="0"/>
        <v>833</v>
      </c>
      <c r="C3" s="9">
        <v>311</v>
      </c>
      <c r="D3" s="6">
        <f>46.6%+20%+J3*5%+41.3%</f>
        <v>1.079</v>
      </c>
      <c r="E3" s="9">
        <f t="shared" si="1"/>
        <v>2042.8069999999998</v>
      </c>
      <c r="F3" s="2">
        <f>MIN(1,5%+31.1%+13.2%+K3*3.3%)</f>
        <v>0.79</v>
      </c>
      <c r="G3" s="10">
        <f>50%+38.8%+33%+L3*6.6%</f>
        <v>1.6139999999999999</v>
      </c>
      <c r="H3" s="10">
        <f>66.6%+8%</f>
        <v>0.74599999999999989</v>
      </c>
      <c r="I3" s="4">
        <f t="shared" si="2"/>
        <v>8114.5498295113193</v>
      </c>
      <c r="J3" s="5">
        <v>0</v>
      </c>
      <c r="K3" s="5">
        <v>9</v>
      </c>
      <c r="L3" s="5">
        <v>6</v>
      </c>
      <c r="M3" s="5">
        <f t="shared" si="3"/>
        <v>15</v>
      </c>
    </row>
    <row r="4" spans="1:13" x14ac:dyDescent="0.35">
      <c r="A4" t="s">
        <v>27</v>
      </c>
      <c r="B4" s="9">
        <f t="shared" si="0"/>
        <v>833</v>
      </c>
      <c r="C4" s="9">
        <v>311</v>
      </c>
      <c r="D4" s="6">
        <f>46.6%+20%+J4*5%+41.3%</f>
        <v>1.079</v>
      </c>
      <c r="E4" s="9">
        <f t="shared" si="1"/>
        <v>2042.8069999999998</v>
      </c>
      <c r="F4" s="2">
        <f>MIN(1,5%+31.1%+13.2%+K4*3.3%)</f>
        <v>0.79</v>
      </c>
      <c r="G4" s="10">
        <f>50%+38.8%+33%+L4*6.6%</f>
        <v>1.6139999999999999</v>
      </c>
      <c r="H4" s="10">
        <f>66.6%+16%</f>
        <v>0.82599999999999996</v>
      </c>
      <c r="I4" s="4">
        <f t="shared" si="2"/>
        <v>8486.3505089849186</v>
      </c>
      <c r="J4" s="5">
        <v>0</v>
      </c>
      <c r="K4" s="5">
        <v>9</v>
      </c>
      <c r="L4" s="5">
        <v>6</v>
      </c>
      <c r="M4" s="5">
        <f t="shared" si="3"/>
        <v>15</v>
      </c>
    </row>
    <row r="5" spans="1:13" x14ac:dyDescent="0.35">
      <c r="A5" s="9" t="s">
        <v>2</v>
      </c>
      <c r="B5" s="9">
        <f t="shared" si="0"/>
        <v>833</v>
      </c>
      <c r="C5" s="9">
        <v>311</v>
      </c>
      <c r="D5" s="6">
        <f>46.6%+20%+J5*5%</f>
        <v>0.81600000000000006</v>
      </c>
      <c r="E5" s="9">
        <f t="shared" si="1"/>
        <v>1823.7280000000001</v>
      </c>
      <c r="F5" s="6">
        <f>MIN(1,5%+27.6%+16.5%+K5*3.3%)</f>
        <v>0.88700000000000001</v>
      </c>
      <c r="G5" s="10">
        <f>50%+38.8%+26.4%+L5*6.6%+62.2%</f>
        <v>1.774</v>
      </c>
      <c r="H5" s="10">
        <v>0.66600000000000004</v>
      </c>
      <c r="I5" s="4">
        <f t="shared" si="2"/>
        <v>7819.2598939002237</v>
      </c>
      <c r="J5" s="5">
        <v>3</v>
      </c>
      <c r="K5" s="5">
        <v>12</v>
      </c>
      <c r="L5" s="5">
        <v>0</v>
      </c>
      <c r="M5" s="5">
        <f t="shared" si="3"/>
        <v>15</v>
      </c>
    </row>
    <row r="6" spans="1:13" x14ac:dyDescent="0.35">
      <c r="D6" s="6"/>
      <c r="F6" s="2"/>
      <c r="G6" s="3"/>
      <c r="H6" s="3"/>
      <c r="I6" s="9"/>
      <c r="J6" s="9"/>
      <c r="K6" s="9"/>
      <c r="L6" s="9"/>
      <c r="M6" s="9"/>
    </row>
    <row r="7" spans="1:13" x14ac:dyDescent="0.35">
      <c r="A7" s="9"/>
      <c r="B7" s="9"/>
      <c r="C7" s="9"/>
      <c r="D7" s="6"/>
      <c r="E7" s="9"/>
      <c r="F7" s="6"/>
      <c r="G7" s="10"/>
      <c r="H7" s="10"/>
      <c r="I7" s="9"/>
      <c r="J7" s="9"/>
      <c r="K7" s="9"/>
      <c r="L7" s="9"/>
      <c r="M7" s="9"/>
    </row>
    <row r="8" spans="1:13" x14ac:dyDescent="0.35">
      <c r="B8" s="9"/>
      <c r="C8" s="9"/>
      <c r="D8" s="6"/>
      <c r="E8" s="9"/>
      <c r="F8" s="6"/>
      <c r="G8" s="10"/>
      <c r="H8" s="10"/>
      <c r="I8" s="9"/>
      <c r="J8" s="9"/>
      <c r="K8" s="9"/>
      <c r="L8" s="9"/>
      <c r="M8" s="9"/>
    </row>
    <row r="9" spans="1:13" x14ac:dyDescent="0.35">
      <c r="A9" s="9"/>
      <c r="B9" s="9"/>
      <c r="C9" s="9"/>
      <c r="D9" s="6"/>
      <c r="E9" s="9"/>
      <c r="F9" s="6"/>
      <c r="G9" s="10"/>
      <c r="H9" s="10"/>
      <c r="I9" s="9"/>
      <c r="J9" s="9"/>
      <c r="K9" s="9"/>
      <c r="L9" s="9"/>
      <c r="M9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4138-38FB-4FE6-B129-BA471945F0EF}">
  <dimension ref="A1:M4"/>
  <sheetViews>
    <sheetView workbookViewId="0">
      <selection activeCell="H12" sqref="H12"/>
    </sheetView>
  </sheetViews>
  <sheetFormatPr defaultRowHeight="14.5" x14ac:dyDescent="0.35"/>
  <sheetData>
    <row r="1" spans="1:13" x14ac:dyDescent="0.35">
      <c r="B1" t="s">
        <v>9</v>
      </c>
      <c r="C1" t="s">
        <v>10</v>
      </c>
      <c r="D1" t="s">
        <v>11</v>
      </c>
      <c r="E1" t="s">
        <v>8</v>
      </c>
      <c r="F1" t="s">
        <v>3</v>
      </c>
      <c r="G1" t="s">
        <v>4</v>
      </c>
      <c r="H1" t="s">
        <v>5</v>
      </c>
      <c r="I1" s="4" t="s">
        <v>6</v>
      </c>
      <c r="J1" s="5" t="s">
        <v>12</v>
      </c>
      <c r="K1" s="5" t="s">
        <v>13</v>
      </c>
      <c r="L1" s="5" t="s">
        <v>14</v>
      </c>
      <c r="M1" s="5" t="s">
        <v>15</v>
      </c>
    </row>
    <row r="2" spans="1:13" x14ac:dyDescent="0.35">
      <c r="A2" t="s">
        <v>1</v>
      </c>
      <c r="B2">
        <f>323+510</f>
        <v>833</v>
      </c>
      <c r="C2">
        <v>311</v>
      </c>
      <c r="D2" s="6">
        <f>46.6%+20%+J2*5%+41.3%</f>
        <v>1.079</v>
      </c>
      <c r="E2">
        <f>B2*(1+D2)+C2</f>
        <v>2042.8069999999998</v>
      </c>
      <c r="F2" s="2">
        <f>MIN(1,5%+31.1%+13.2%+K2*3.3%)</f>
        <v>0.65800000000000003</v>
      </c>
      <c r="G2" s="3">
        <f>50%+38.8%+33%+L2*6.6%</f>
        <v>1.284</v>
      </c>
      <c r="H2" s="3">
        <v>0.66600000000000004</v>
      </c>
      <c r="I2" s="4">
        <f>E2*(1+F2*G2)*(1+H2)</f>
        <v>6278.6832478828637</v>
      </c>
      <c r="J2" s="5">
        <v>0</v>
      </c>
      <c r="K2" s="5">
        <v>5</v>
      </c>
      <c r="L2" s="5">
        <v>1</v>
      </c>
      <c r="M2" s="5">
        <f>SUM(J2:L2)</f>
        <v>6</v>
      </c>
    </row>
    <row r="3" spans="1:13" x14ac:dyDescent="0.35">
      <c r="A3" s="9" t="s">
        <v>7</v>
      </c>
      <c r="B3" s="9">
        <f>323+510</f>
        <v>833</v>
      </c>
      <c r="C3" s="9">
        <v>311</v>
      </c>
      <c r="D3" s="6">
        <f>46.6%+20%+J3*5%+41.3%</f>
        <v>1.079</v>
      </c>
      <c r="E3" s="9">
        <f>B3*(1+D3)+C3</f>
        <v>2042.8069999999998</v>
      </c>
      <c r="F3" s="2">
        <f>MIN(1,5%+31.1%+13.2%+K3*3.3%)</f>
        <v>0.65800000000000003</v>
      </c>
      <c r="G3" s="10">
        <f>50%+38.8%+33%+L3*6.6%</f>
        <v>1.284</v>
      </c>
      <c r="H3" s="10">
        <f>66.6%+8%</f>
        <v>0.74599999999999989</v>
      </c>
      <c r="I3" s="4">
        <f>E3*(1+F3*G3)*(1+H3)</f>
        <v>6580.1806427391839</v>
      </c>
      <c r="J3" s="5">
        <v>0</v>
      </c>
      <c r="K3" s="5">
        <v>5</v>
      </c>
      <c r="L3" s="5">
        <v>1</v>
      </c>
      <c r="M3" s="5">
        <f>SUM(J3:L3)</f>
        <v>6</v>
      </c>
    </row>
    <row r="4" spans="1:13" x14ac:dyDescent="0.35">
      <c r="A4" s="9" t="s">
        <v>2</v>
      </c>
      <c r="B4" s="9">
        <f>323+510</f>
        <v>833</v>
      </c>
      <c r="C4" s="9">
        <v>311</v>
      </c>
      <c r="D4" s="6">
        <f>46.6%+20%+J4*5%</f>
        <v>0.81600000000000006</v>
      </c>
      <c r="E4" s="9">
        <f>B4*(1+D4)+C4</f>
        <v>1823.7280000000001</v>
      </c>
      <c r="F4" s="6">
        <f>MIN(1,5%+27.6%+13.2%+K4*3.3%+31.1%)</f>
        <v>0.76900000000000002</v>
      </c>
      <c r="G4" s="10">
        <f>50%+38.8%+33%+L4*6.6%</f>
        <v>1.482</v>
      </c>
      <c r="H4" s="10">
        <v>0.66600000000000004</v>
      </c>
      <c r="I4" s="4">
        <f>E4*(1+F4*G4)*(1+H4)</f>
        <v>6500.9889055699841</v>
      </c>
      <c r="J4" s="5">
        <v>3</v>
      </c>
      <c r="K4" s="5">
        <v>0</v>
      </c>
      <c r="L4" s="5">
        <v>4</v>
      </c>
      <c r="M4" s="5">
        <f>SUM(J4:L4)</f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E9F1-61DF-48D2-B80F-4CEFA463CD2F}">
  <sheetPr codeName="Sheet7"/>
  <dimension ref="A1:E14"/>
  <sheetViews>
    <sheetView tabSelected="1" workbookViewId="0">
      <selection activeCell="G21" sqref="G21"/>
    </sheetView>
  </sheetViews>
  <sheetFormatPr defaultRowHeight="14.5" x14ac:dyDescent="0.35"/>
  <cols>
    <col min="1" max="1" width="11.453125" bestFit="1" customWidth="1"/>
    <col min="2" max="2" width="11.81640625" bestFit="1" customWidth="1"/>
    <col min="3" max="3" width="14.26953125" bestFit="1" customWidth="1"/>
    <col min="4" max="5" width="13.36328125" bestFit="1" customWidth="1"/>
  </cols>
  <sheetData>
    <row r="1" spans="1:5" x14ac:dyDescent="0.35">
      <c r="A1" t="s">
        <v>0</v>
      </c>
      <c r="B1" t="s">
        <v>36</v>
      </c>
      <c r="C1" t="s">
        <v>35</v>
      </c>
      <c r="D1" t="s">
        <v>28</v>
      </c>
      <c r="E1" t="s">
        <v>31</v>
      </c>
    </row>
    <row r="2" spans="1:5" x14ac:dyDescent="0.35">
      <c r="A2">
        <v>30</v>
      </c>
      <c r="B2">
        <v>4949.6564340493196</v>
      </c>
      <c r="C2">
        <v>7819.2598939002237</v>
      </c>
      <c r="D2">
        <v>5384.6901021923004</v>
      </c>
      <c r="E2">
        <v>4505.0460621984003</v>
      </c>
    </row>
    <row r="3" spans="1:5" x14ac:dyDescent="0.35">
      <c r="A3">
        <v>40</v>
      </c>
      <c r="B3">
        <v>5324.3126856312201</v>
      </c>
      <c r="C3">
        <v>7819.2598939002237</v>
      </c>
      <c r="D3">
        <v>5753.7576014964598</v>
      </c>
      <c r="E3">
        <v>4930.8300602519803</v>
      </c>
    </row>
    <row r="4" spans="1:5" x14ac:dyDescent="0.35">
      <c r="A4">
        <v>50</v>
      </c>
      <c r="B4">
        <v>5672.0690833839499</v>
      </c>
      <c r="C4">
        <v>7819.2598939002237</v>
      </c>
      <c r="D4">
        <v>6097.2895627981698</v>
      </c>
      <c r="E4">
        <v>5237.4917231460004</v>
      </c>
    </row>
    <row r="5" spans="1:5" x14ac:dyDescent="0.35">
      <c r="A5">
        <v>60</v>
      </c>
      <c r="B5">
        <v>5786.3856233668203</v>
      </c>
      <c r="C5">
        <v>7819.2598939002237</v>
      </c>
      <c r="D5">
        <v>6185.8450534698504</v>
      </c>
      <c r="E5">
        <v>5392.7824892862</v>
      </c>
    </row>
    <row r="6" spans="1:5" x14ac:dyDescent="0.35">
      <c r="A6">
        <v>70</v>
      </c>
      <c r="B6">
        <v>5948.9046968844896</v>
      </c>
      <c r="C6">
        <v>7819.2598939002237</v>
      </c>
      <c r="D6">
        <v>6371.0599445047001</v>
      </c>
      <c r="E6">
        <v>5473.069370442</v>
      </c>
    </row>
    <row r="7" spans="1:5" x14ac:dyDescent="0.35">
      <c r="A7">
        <v>80</v>
      </c>
      <c r="B7">
        <v>6052.72223933021</v>
      </c>
      <c r="C7">
        <v>7819.2598939002237</v>
      </c>
      <c r="D7">
        <v>6468.3779147361602</v>
      </c>
      <c r="E7">
        <v>5626.0029862343999</v>
      </c>
    </row>
    <row r="8" spans="1:5" x14ac:dyDescent="0.35">
      <c r="A8">
        <v>90</v>
      </c>
      <c r="B8" s="1">
        <v>6163.5314265199704</v>
      </c>
      <c r="C8">
        <v>7819.2598939002237</v>
      </c>
      <c r="D8">
        <v>6570.0005991712496</v>
      </c>
      <c r="E8">
        <v>5756.2395103469999</v>
      </c>
    </row>
    <row r="9" spans="1:5" x14ac:dyDescent="0.35">
      <c r="A9">
        <v>100</v>
      </c>
      <c r="B9" s="1">
        <v>6328.2328248283802</v>
      </c>
      <c r="C9">
        <v>7819.2598939002237</v>
      </c>
      <c r="D9">
        <v>6723.3326028751699</v>
      </c>
      <c r="E9">
        <v>5950.6663493316801</v>
      </c>
    </row>
    <row r="10" spans="1:5" x14ac:dyDescent="0.35">
      <c r="A10">
        <v>110</v>
      </c>
      <c r="B10">
        <v>6327.9895618434302</v>
      </c>
      <c r="C10">
        <v>7819.2598939002237</v>
      </c>
      <c r="D10">
        <v>6654.3515752109497</v>
      </c>
      <c r="E10">
        <v>5981.3065441197696</v>
      </c>
    </row>
    <row r="11" spans="1:5" x14ac:dyDescent="0.35">
      <c r="A11">
        <v>120</v>
      </c>
      <c r="B11" s="1">
        <v>6429.4952147721297</v>
      </c>
      <c r="C11">
        <v>7819.2598939002237</v>
      </c>
      <c r="D11">
        <v>6770.2116213374702</v>
      </c>
      <c r="E11">
        <v>6066.1378830996</v>
      </c>
    </row>
    <row r="12" spans="1:5" x14ac:dyDescent="0.35">
      <c r="A12">
        <v>130</v>
      </c>
      <c r="B12">
        <v>6438.7389813688796</v>
      </c>
      <c r="C12">
        <v>7819.2598939002237</v>
      </c>
      <c r="D12">
        <v>6802.3178758033</v>
      </c>
      <c r="E12">
        <v>6065.9111104508402</v>
      </c>
    </row>
    <row r="13" spans="1:5" x14ac:dyDescent="0.35">
      <c r="A13">
        <v>140</v>
      </c>
      <c r="B13">
        <v>6476.4426214560799</v>
      </c>
      <c r="C13">
        <v>7819.2598939002237</v>
      </c>
      <c r="D13">
        <v>6842.3128059070004</v>
      </c>
      <c r="E13">
        <v>6149.6720975572898</v>
      </c>
    </row>
    <row r="14" spans="1:5" x14ac:dyDescent="0.35">
      <c r="A14">
        <v>150</v>
      </c>
      <c r="B14">
        <v>6549.3847888483097</v>
      </c>
      <c r="C14">
        <v>7819.2598939002237</v>
      </c>
      <c r="D14">
        <v>6945.8654462882996</v>
      </c>
      <c r="E14">
        <v>6185.3708057015001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883E-7B4B-440C-BD99-84E6D0F17BD5}">
  <sheetPr codeName="Sheet4"/>
  <dimension ref="A1:G14"/>
  <sheetViews>
    <sheetView workbookViewId="0">
      <selection activeCell="E16" sqref="E16"/>
    </sheetView>
  </sheetViews>
  <sheetFormatPr defaultRowHeight="14.5" x14ac:dyDescent="0.35"/>
  <cols>
    <col min="1" max="1" width="11.453125" bestFit="1" customWidth="1"/>
    <col min="3" max="3" width="12.26953125" bestFit="1" customWidth="1"/>
    <col min="5" max="7" width="11.1796875" bestFit="1" customWidth="1"/>
  </cols>
  <sheetData>
    <row r="1" spans="1:7" x14ac:dyDescent="0.35">
      <c r="A1" t="s">
        <v>0</v>
      </c>
      <c r="B1" t="s">
        <v>2</v>
      </c>
      <c r="C1" t="s">
        <v>37</v>
      </c>
      <c r="D1" t="s">
        <v>1</v>
      </c>
      <c r="E1" t="s">
        <v>39</v>
      </c>
      <c r="F1" t="s">
        <v>7</v>
      </c>
      <c r="G1" t="s">
        <v>38</v>
      </c>
    </row>
    <row r="2" spans="1:7" x14ac:dyDescent="0.35">
      <c r="A2">
        <v>30</v>
      </c>
      <c r="B2">
        <v>4949.6564340493196</v>
      </c>
      <c r="C2">
        <v>7819.2598939002237</v>
      </c>
      <c r="D2">
        <v>4722.7786666164402</v>
      </c>
      <c r="E2">
        <v>7742.7491500377191</v>
      </c>
      <c r="F2">
        <v>4961.1965289510899</v>
      </c>
      <c r="G2">
        <v>8114.5498295113193</v>
      </c>
    </row>
    <row r="3" spans="1:7" x14ac:dyDescent="0.35">
      <c r="A3">
        <v>40</v>
      </c>
      <c r="B3">
        <v>5324.3126856312201</v>
      </c>
      <c r="C3">
        <v>7819.2598939002237</v>
      </c>
      <c r="D3">
        <v>5044.5633200635602</v>
      </c>
      <c r="E3">
        <v>7742.7491500377191</v>
      </c>
      <c r="F3">
        <v>5328.4822989182403</v>
      </c>
      <c r="G3">
        <v>8114.5498295113193</v>
      </c>
    </row>
    <row r="4" spans="1:7" x14ac:dyDescent="0.35">
      <c r="A4">
        <v>50</v>
      </c>
      <c r="B4">
        <v>5672.0690833839499</v>
      </c>
      <c r="C4">
        <v>7819.2598939002237</v>
      </c>
      <c r="D4">
        <v>5322.4540514237497</v>
      </c>
      <c r="E4">
        <v>7742.7491500377191</v>
      </c>
      <c r="F4">
        <v>5608.4664444316504</v>
      </c>
      <c r="G4">
        <v>8114.5498295113193</v>
      </c>
    </row>
    <row r="5" spans="1:7" x14ac:dyDescent="0.35">
      <c r="A5">
        <v>60</v>
      </c>
      <c r="B5">
        <v>5786.3856233668203</v>
      </c>
      <c r="C5">
        <v>7819.2598939002237</v>
      </c>
      <c r="D5">
        <v>5448.70787282533</v>
      </c>
      <c r="E5">
        <v>7742.7491500377191</v>
      </c>
      <c r="F5">
        <v>5878.4296817997501</v>
      </c>
      <c r="G5">
        <v>8114.5498295113193</v>
      </c>
    </row>
    <row r="6" spans="1:7" x14ac:dyDescent="0.35">
      <c r="A6">
        <v>70</v>
      </c>
      <c r="B6">
        <v>5948.9046968844896</v>
      </c>
      <c r="C6">
        <v>7819.2598939002237</v>
      </c>
      <c r="D6">
        <v>5596.2927417349701</v>
      </c>
      <c r="E6">
        <v>7742.7491500377191</v>
      </c>
      <c r="F6">
        <v>5958.2658125640501</v>
      </c>
      <c r="G6">
        <v>8114.5498295113193</v>
      </c>
    </row>
    <row r="7" spans="1:7" x14ac:dyDescent="0.35">
      <c r="A7">
        <v>80</v>
      </c>
      <c r="B7">
        <v>6052.72223933021</v>
      </c>
      <c r="C7">
        <v>7819.2598939002237</v>
      </c>
      <c r="D7">
        <v>5759.3175442860602</v>
      </c>
      <c r="E7">
        <v>7742.7491500377191</v>
      </c>
      <c r="F7">
        <v>6091.6794989415403</v>
      </c>
      <c r="G7">
        <v>8114.5498295113193</v>
      </c>
    </row>
    <row r="8" spans="1:7" x14ac:dyDescent="0.35">
      <c r="A8">
        <v>90</v>
      </c>
      <c r="B8" s="1">
        <v>6163.5314265199704</v>
      </c>
      <c r="C8">
        <v>7819.2598939002237</v>
      </c>
      <c r="D8" s="1">
        <v>5897.3612095682502</v>
      </c>
      <c r="E8">
        <v>7742.7491500377191</v>
      </c>
      <c r="F8" s="1">
        <v>6198.1161463307199</v>
      </c>
      <c r="G8">
        <v>8114.5498295113193</v>
      </c>
    </row>
    <row r="9" spans="1:7" x14ac:dyDescent="0.35">
      <c r="A9">
        <v>100</v>
      </c>
      <c r="B9" s="1">
        <v>6328.2328248283802</v>
      </c>
      <c r="C9">
        <v>7819.2598939002237</v>
      </c>
      <c r="D9" s="1">
        <v>5983.2485771146603</v>
      </c>
      <c r="E9">
        <v>7742.7491500377191</v>
      </c>
      <c r="F9" s="1">
        <v>6282.7696495125901</v>
      </c>
      <c r="G9">
        <v>8114.5498295113193</v>
      </c>
    </row>
    <row r="10" spans="1:7" x14ac:dyDescent="0.35">
      <c r="A10">
        <v>110</v>
      </c>
      <c r="B10">
        <v>6327.9895618434302</v>
      </c>
      <c r="C10">
        <v>7819.2598939002237</v>
      </c>
      <c r="D10">
        <v>6012.1439684950201</v>
      </c>
      <c r="E10">
        <v>7742.7491500377191</v>
      </c>
      <c r="F10">
        <v>6337.6010640921904</v>
      </c>
      <c r="G10">
        <v>8114.5498295113193</v>
      </c>
    </row>
    <row r="11" spans="1:7" x14ac:dyDescent="0.35">
      <c r="A11">
        <v>120</v>
      </c>
      <c r="B11" s="1">
        <v>6429.4952147721297</v>
      </c>
      <c r="C11">
        <v>7819.2598939002237</v>
      </c>
      <c r="D11" s="1">
        <v>6114.0990635595699</v>
      </c>
      <c r="E11">
        <v>7742.7491500377191</v>
      </c>
      <c r="F11" s="1">
        <v>6424.0997868264903</v>
      </c>
      <c r="G11">
        <v>8114.5498295113193</v>
      </c>
    </row>
    <row r="12" spans="1:7" x14ac:dyDescent="0.35">
      <c r="A12">
        <v>130</v>
      </c>
      <c r="B12">
        <v>6438.7389813688796</v>
      </c>
      <c r="C12">
        <v>7819.2598939002237</v>
      </c>
      <c r="D12">
        <v>6157.7700279289002</v>
      </c>
      <c r="E12">
        <v>7742.7491500377191</v>
      </c>
      <c r="F12">
        <v>6441.39748610891</v>
      </c>
      <c r="G12">
        <v>8114.5498295113193</v>
      </c>
    </row>
    <row r="13" spans="1:7" x14ac:dyDescent="0.35">
      <c r="A13">
        <v>140</v>
      </c>
      <c r="B13">
        <v>6476.4426214560799</v>
      </c>
      <c r="C13">
        <v>7819.2598939002237</v>
      </c>
      <c r="D13">
        <v>6215.2504416197098</v>
      </c>
      <c r="E13">
        <v>7742.7491500377191</v>
      </c>
      <c r="F13">
        <v>6534.2094284085697</v>
      </c>
      <c r="G13">
        <v>8114.5498295113193</v>
      </c>
    </row>
    <row r="14" spans="1:7" x14ac:dyDescent="0.35">
      <c r="A14">
        <v>150</v>
      </c>
      <c r="B14">
        <v>6549.3847888483097</v>
      </c>
      <c r="C14">
        <v>7819.2598939002237</v>
      </c>
      <c r="D14">
        <v>6298.4318784504903</v>
      </c>
      <c r="E14">
        <v>7742.7491500377191</v>
      </c>
      <c r="F14">
        <v>6574.6003443002201</v>
      </c>
      <c r="G14">
        <v>8114.5498295113193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Conditions</vt:lpstr>
      <vt:lpstr>TBS R1</vt:lpstr>
      <vt:lpstr>Sheet2</vt:lpstr>
      <vt:lpstr>LR R1</vt:lpstr>
      <vt:lpstr>LR R3</vt:lpstr>
      <vt:lpstr>Ceiling</vt:lpstr>
      <vt:lpstr>Test Ceilings</vt:lpstr>
      <vt:lpstr>Graph 1</vt:lpstr>
      <vt:lpstr>Graph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ng</dc:creator>
  <cp:lastModifiedBy>gavin ng</cp:lastModifiedBy>
  <dcterms:created xsi:type="dcterms:W3CDTF">2021-04-16T16:42:46Z</dcterms:created>
  <dcterms:modified xsi:type="dcterms:W3CDTF">2021-04-21T10:18:06Z</dcterms:modified>
</cp:coreProperties>
</file>