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kamindo/Desktop/Data Analytics Bootcamp/Module work/Crowdfund Analysis/"/>
    </mc:Choice>
  </mc:AlternateContent>
  <xr:revisionPtr revIDLastSave="0" documentId="13_ncr:1_{4FFA8748-203B-CC4D-99E5-A2A763413ACF}" xr6:coauthVersionLast="47" xr6:coauthVersionMax="47" xr10:uidLastSave="{00000000-0000-0000-0000-000000000000}"/>
  <bookViews>
    <workbookView xWindow="14960" yWindow="1300" windowWidth="13840" windowHeight="13200" firstSheet="2" activeTab="3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Goal vs. Pledged for MusicalsGB" sheetId="10" r:id="rId4"/>
    <sheet name="Descriptive Statistics" sheetId="9" r:id="rId5"/>
    <sheet name="Category Statistics" sheetId="2" r:id="rId6"/>
    <sheet name="Subcategory Statistics" sheetId="3" r:id="rId7"/>
    <sheet name="Outcomes based on Launch Date" sheetId="5" r:id="rId8"/>
    <sheet name="Edinburgh Research" sheetId="6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6" r:id="rId10"/>
    <pivotCache cacheId="11" r:id="rId11"/>
    <pivotCache cacheId="17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2" l="1"/>
  <c r="H3" i="12"/>
  <c r="H4" i="12"/>
  <c r="H6" i="12"/>
  <c r="H7" i="12"/>
  <c r="H8" i="12"/>
  <c r="H9" i="12"/>
  <c r="H10" i="12"/>
  <c r="H11" i="12"/>
  <c r="H12" i="12"/>
  <c r="H13" i="12"/>
  <c r="H2" i="12"/>
  <c r="G3" i="12"/>
  <c r="G4" i="12"/>
  <c r="G6" i="12"/>
  <c r="G7" i="12"/>
  <c r="G8" i="12"/>
  <c r="G9" i="12"/>
  <c r="G10" i="12"/>
  <c r="G11" i="12"/>
  <c r="G12" i="12"/>
  <c r="G13" i="12"/>
  <c r="G2" i="12"/>
  <c r="F3" i="12"/>
  <c r="F4" i="12"/>
  <c r="F6" i="12"/>
  <c r="F7" i="12"/>
  <c r="F8" i="12"/>
  <c r="F9" i="12"/>
  <c r="F10" i="12"/>
  <c r="F11" i="12"/>
  <c r="F12" i="12"/>
  <c r="F13" i="12"/>
  <c r="F2" i="12"/>
  <c r="E3" i="12"/>
  <c r="E4" i="12"/>
  <c r="E6" i="12"/>
  <c r="E7" i="12"/>
  <c r="E8" i="12"/>
  <c r="E9" i="12"/>
  <c r="E10" i="12"/>
  <c r="E11" i="12"/>
  <c r="E12" i="12"/>
  <c r="E13" i="12"/>
  <c r="E2" i="12"/>
  <c r="D13" i="12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2" i="12"/>
  <c r="D3" i="12"/>
  <c r="D4" i="12"/>
  <c r="B2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C13" i="9"/>
  <c r="B13" i="9"/>
  <c r="C12" i="9"/>
  <c r="B12" i="9"/>
  <c r="B14" i="9" s="1"/>
  <c r="C6" i="9"/>
  <c r="C7" i="9" s="1"/>
  <c r="B6" i="9"/>
  <c r="C5" i="9"/>
  <c r="B5" i="9"/>
  <c r="C14" i="9"/>
  <c r="C11" i="9"/>
  <c r="B11" i="9"/>
  <c r="C4" i="9"/>
  <c r="B4" i="9"/>
  <c r="C10" i="9"/>
  <c r="C9" i="9"/>
  <c r="B10" i="9"/>
  <c r="B9" i="9"/>
  <c r="B2" i="9"/>
  <c r="C3" i="9"/>
  <c r="B3" i="9"/>
  <c r="C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2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5" i="12" l="1"/>
  <c r="B7" i="9"/>
  <c r="F5" i="12" l="1"/>
  <c r="G5" i="12"/>
  <c r="H5" i="12"/>
</calcChain>
</file>

<file path=xl/sharedStrings.xml><?xml version="1.0" encoding="utf-8"?>
<sst xmlns="http://schemas.openxmlformats.org/spreadsheetml/2006/main" count="33046" uniqueCount="8419">
  <si>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</si>
  <si>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</si>
  <si>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</si>
  <si>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</si>
  <si>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</si>
  <si>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</si>
  <si>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</si>
  <si>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</si>
  <si>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</si>
  <si>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</si>
  <si>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</si>
  <si>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</si>
  <si>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</si>
  <si>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</si>
  <si>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</si>
  <si>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</si>
  <si>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</si>
  <si>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</si>
  <si>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</si>
  <si>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</si>
  <si>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</si>
  <si>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</si>
  <si>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</si>
  <si>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</si>
  <si>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</si>
  <si>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</si>
  <si>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</si>
  <si>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</si>
  <si>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</si>
  <si>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</si>
  <si>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</si>
  <si>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</si>
  <si>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</si>
  <si>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</si>
  <si>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</si>
  <si>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</si>
  <si>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</si>
  <si>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</si>
  <si>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</si>
  <si>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</si>
  <si>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</si>
  <si>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</si>
  <si>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</si>
  <si>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</si>
  <si>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</si>
  <si>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</si>
  <si>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</si>
  <si>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</si>
  <si>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</si>
  <si>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</si>
  <si>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</si>
  <si>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</si>
  <si>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</si>
  <si>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</si>
  <si>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</si>
  <si>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</si>
  <si>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</si>
  <si>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</si>
  <si>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</si>
  <si>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</si>
  <si>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</si>
  <si>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</si>
  <si>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</si>
  <si>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</si>
  <si>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</si>
  <si>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</si>
  <si>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</si>
  <si>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</si>
  <si>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</si>
  <si>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</si>
  <si>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</si>
  <si>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</si>
  <si>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</si>
  <si>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</si>
  <si>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</si>
  <si>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</si>
  <si>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</si>
  <si>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</si>
  <si>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</si>
  <si>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</si>
  <si>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</si>
  <si>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</si>
  <si>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</si>
  <si>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</si>
  <si>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</si>
  <si>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</si>
  <si>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</si>
  <si>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</si>
  <si>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</si>
  <si>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</si>
  <si>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</si>
  <si>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</si>
  <si>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</si>
  <si>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</si>
  <si>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</si>
  <si>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</si>
  <si>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</si>
  <si>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</si>
  <si>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</si>
  <si>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</si>
  <si>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</si>
  <si>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</si>
  <si>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</si>
  <si>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</si>
  <si>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</si>
  <si>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</si>
  <si>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</si>
  <si>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</si>
  <si>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</si>
  <si>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</si>
  <si>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</si>
  <si>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</si>
  <si>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</si>
  <si>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</si>
  <si>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</si>
  <si>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</si>
  <si>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</si>
  <si>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</si>
  <si>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</si>
  <si>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</si>
  <si>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</si>
  <si>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</si>
  <si>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</si>
  <si>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</si>
  <si>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</si>
  <si>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</si>
  <si>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</si>
  <si>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</si>
  <si>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</si>
  <si>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</si>
  <si>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</si>
  <si>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</si>
  <si>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</si>
  <si>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</si>
  <si>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</si>
  <si>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</si>
  <si>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</si>
  <si>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</si>
  <si>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</si>
  <si>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</si>
  <si>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</si>
  <si>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</si>
  <si>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</si>
  <si>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</si>
  <si>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</si>
  <si>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</si>
  <si>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</si>
  <si>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</si>
  <si>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</si>
  <si>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</si>
  <si>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</si>
  <si>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</si>
  <si>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</si>
  <si>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</si>
  <si>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</si>
  <si>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</si>
  <si>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</si>
  <si>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</si>
  <si>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</si>
  <si>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</si>
  <si>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</si>
  <si>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</si>
  <si>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</si>
  <si>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</si>
  <si>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</si>
  <si>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</si>
  <si>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</si>
  <si>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</si>
  <si>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</si>
  <si>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</si>
  <si>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</si>
  <si>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</si>
  <si>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</si>
  <si>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</si>
  <si>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</si>
  <si>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</si>
  <si>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</si>
  <si>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</si>
  <si>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</si>
  <si>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</si>
  <si>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</si>
  <si>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</si>
  <si>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</si>
  <si>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</si>
  <si>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</si>
  <si>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</si>
  <si>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</si>
  <si>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</si>
  <si>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</si>
  <si>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</si>
  <si>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</si>
  <si>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</si>
  <si>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</si>
  <si>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</si>
  <si>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</si>
  <si>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</si>
  <si>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</si>
  <si>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</si>
  <si>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</si>
  <si>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</si>
  <si>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</si>
  <si>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</si>
  <si>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</si>
  <si>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</si>
  <si>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</si>
  <si>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</si>
  <si>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</si>
  <si>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</si>
  <si>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</si>
  <si>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</si>
  <si>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</si>
  <si>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</si>
  <si>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</si>
  <si>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</si>
  <si>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</si>
  <si>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</si>
  <si>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</si>
  <si>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</si>
  <si>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</si>
  <si>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</si>
  <si>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</si>
  <si>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</si>
  <si>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</si>
  <si>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</si>
  <si>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</si>
  <si>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</si>
  <si>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</si>
  <si>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</si>
  <si>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</si>
  <si>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</si>
  <si>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</si>
  <si>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</si>
  <si>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</si>
  <si>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</si>
  <si>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</si>
  <si>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</si>
  <si>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</si>
  <si>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</si>
  <si>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</si>
  <si>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</si>
  <si>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</si>
  <si>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</si>
  <si>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</si>
  <si>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</si>
  <si>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</si>
  <si>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</si>
  <si>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</si>
  <si>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</si>
  <si>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</si>
  <si>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</si>
  <si>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</si>
  <si>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</si>
  <si>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</si>
  <si>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</si>
  <si>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</si>
  <si>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</si>
  <si>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</si>
  <si>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</si>
  <si>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</si>
  <si>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</si>
  <si>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</si>
  <si>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</si>
  <si>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</si>
  <si>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</si>
  <si>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</si>
  <si>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</si>
  <si>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</si>
  <si>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</si>
  <si>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</si>
  <si>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</si>
  <si>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</si>
  <si>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</si>
  <si>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</si>
  <si>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</si>
  <si>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</si>
  <si>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</si>
  <si>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</si>
  <si>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</si>
  <si>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</si>
  <si>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</si>
  <si>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</si>
  <si>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</si>
  <si>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</si>
  <si>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</si>
  <si>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</si>
  <si>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</si>
  <si>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</si>
  <si>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</si>
  <si>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</si>
  <si>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</si>
  <si>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</si>
  <si>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</si>
  <si>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</si>
  <si>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</si>
  <si>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</si>
  <si>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</si>
  <si>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</si>
  <si>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</si>
  <si>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</si>
  <si>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</si>
  <si>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</si>
  <si>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</si>
  <si>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</si>
  <si>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</si>
  <si>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</si>
  <si>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</si>
  <si>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</si>
  <si>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</si>
  <si>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</si>
  <si>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</si>
  <si>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</si>
  <si>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</si>
  <si>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</si>
  <si>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</si>
  <si>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</si>
  <si>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</si>
  <si>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</si>
  <si>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</si>
  <si>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</si>
  <si>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</si>
  <si>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</si>
  <si>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</si>
  <si>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</si>
  <si>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</si>
  <si>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</si>
  <si>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</si>
  <si>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</si>
  <si>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</si>
  <si>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</si>
  <si>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</si>
  <si>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</si>
  <si>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</si>
  <si>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</si>
  <si>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</si>
  <si>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</si>
  <si>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</si>
  <si>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</si>
  <si>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</si>
  <si>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</si>
  <si>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</si>
  <si>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</si>
  <si>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</si>
  <si>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</si>
  <si>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</si>
  <si>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</si>
  <si>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</si>
  <si>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</si>
  <si>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</si>
  <si>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</si>
  <si>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</si>
  <si>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</si>
  <si>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</si>
  <si>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</si>
  <si>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</si>
  <si>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</si>
  <si>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</si>
  <si>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</si>
  <si>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</si>
  <si>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</si>
  <si>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</si>
  <si>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</si>
  <si>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</si>
  <si>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</si>
  <si>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</si>
  <si>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</si>
  <si>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</si>
  <si>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</si>
  <si>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</si>
  <si>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</si>
  <si>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</si>
  <si>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</si>
  <si>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</si>
  <si>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</si>
  <si>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</si>
  <si>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</si>
  <si>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</si>
  <si>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</si>
  <si>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</si>
  <si>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</si>
  <si>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</si>
  <si>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</si>
  <si>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</si>
  <si>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</si>
  <si>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</si>
  <si>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</si>
  <si>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</si>
  <si>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</si>
  <si>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</si>
  <si>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</si>
  <si>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</si>
  <si>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</si>
  <si>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</si>
  <si>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</si>
  <si>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</si>
  <si>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</si>
  <si>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</si>
  <si>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</si>
  <si>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</si>
  <si>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</si>
  <si>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</si>
  <si>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</si>
  <si>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</si>
  <si>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</si>
  <si>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</si>
  <si>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</si>
  <si>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</si>
  <si>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</si>
  <si>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</si>
  <si>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</si>
  <si>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</si>
  <si>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</si>
  <si>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</si>
  <si>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</si>
  <si>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</si>
  <si>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</si>
  <si>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</si>
  <si>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</si>
  <si>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</si>
  <si>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</si>
  <si>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</si>
  <si>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</si>
  <si>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</si>
  <si>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</si>
  <si>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</si>
  <si>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</si>
  <si>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</si>
  <si>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</si>
  <si>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</si>
  <si>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</si>
  <si>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</si>
  <si>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</si>
  <si>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</si>
  <si>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</si>
  <si>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</si>
  <si>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</si>
  <si>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</si>
  <si>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</si>
  <si>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</si>
  <si>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</si>
  <si>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</si>
  <si>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</si>
  <si>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</si>
  <si>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</si>
  <si>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</si>
  <si>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</si>
  <si>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</si>
  <si>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</si>
  <si>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</si>
  <si>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</si>
  <si>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</si>
  <si>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</si>
  <si>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</si>
  <si>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</si>
  <si>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</si>
  <si>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</si>
  <si>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</si>
  <si>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</si>
  <si>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</si>
  <si>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</si>
  <si>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</si>
  <si>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</si>
  <si>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</si>
  <si>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</si>
  <si>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</si>
  <si>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</si>
  <si>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</si>
  <si>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</si>
  <si>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</si>
  <si>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</si>
  <si>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</si>
  <si>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</si>
  <si>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</si>
  <si>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</si>
  <si>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</si>
  <si>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</si>
  <si>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</si>
  <si>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</si>
  <si>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</si>
  <si>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</si>
  <si>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</si>
  <si>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</si>
  <si>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</si>
  <si>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</si>
  <si>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</si>
  <si>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</si>
  <si>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</si>
  <si>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</si>
  <si>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</si>
  <si>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</si>
  <si>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</si>
  <si>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</si>
  <si>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</si>
  <si>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</si>
  <si>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</si>
  <si>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</si>
  <si>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</si>
  <si>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</si>
  <si>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</si>
  <si>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</si>
  <si>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</si>
  <si>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</si>
  <si>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</si>
  <si>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</si>
  <si>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</si>
  <si>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</si>
  <si>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</si>
  <si>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</si>
  <si>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</si>
  <si>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</si>
  <si>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</si>
  <si>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</si>
  <si>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</si>
  <si>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</si>
  <si>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</si>
  <si>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</si>
  <si>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</si>
  <si>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</si>
  <si>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</si>
  <si>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</si>
  <si>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</si>
  <si>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</si>
  <si>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</si>
  <si>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</si>
  <si>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</si>
  <si>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</si>
  <si>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</si>
  <si>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</si>
  <si>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</si>
  <si>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</si>
  <si>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</si>
  <si>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</si>
  <si>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</si>
  <si>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</si>
  <si>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</si>
  <si>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</si>
  <si>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</si>
  <si>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</si>
  <si>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</si>
  <si>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</si>
  <si>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</si>
  <si>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</si>
  <si>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</si>
  <si>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</si>
  <si>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</si>
  <si>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</si>
  <si>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</si>
  <si>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</si>
  <si>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</si>
  <si>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</si>
  <si>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</si>
  <si>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</si>
  <si>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</si>
  <si>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</si>
  <si>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</si>
  <si>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</si>
  <si>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</si>
  <si>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</si>
  <si>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</si>
  <si>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</si>
  <si>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</si>
  <si>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</si>
  <si>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</si>
  <si>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</si>
  <si>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</si>
  <si>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</si>
  <si>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</si>
  <si>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</si>
  <si>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</si>
  <si>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</si>
  <si>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</si>
  <si>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</si>
  <si>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</si>
  <si>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</si>
  <si>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</si>
  <si>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</si>
  <si>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</si>
  <si>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</si>
  <si>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</si>
  <si>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</si>
  <si>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</si>
  <si>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</si>
  <si>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</si>
  <si>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</si>
  <si>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</si>
  <si>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</si>
  <si>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</si>
  <si>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</si>
  <si>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</si>
  <si>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</si>
  <si>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</si>
  <si>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</si>
  <si>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</si>
  <si>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</si>
  <si>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</si>
  <si>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</si>
  <si>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</si>
  <si>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</si>
  <si>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</si>
  <si>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</si>
  <si>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</si>
  <si>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</si>
  <si>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</si>
  <si>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</si>
  <si>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</si>
  <si>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</si>
  <si>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</si>
  <si>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</si>
  <si>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</si>
  <si>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</si>
  <si>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</si>
  <si>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</si>
  <si>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</si>
  <si>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</si>
  <si>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</si>
  <si>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</si>
  <si>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</si>
  <si>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</si>
  <si>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</si>
  <si>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</si>
  <si>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</si>
  <si>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</si>
  <si>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</si>
  <si>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</si>
  <si>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</si>
  <si>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</si>
  <si>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</si>
  <si>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</si>
  <si>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</si>
  <si>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</si>
  <si>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</si>
  <si>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</si>
  <si>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</si>
  <si>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</si>
  <si>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</si>
  <si>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</si>
  <si>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</si>
  <si>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</si>
  <si>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</si>
  <si>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</si>
  <si>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</si>
  <si>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</si>
  <si>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</si>
  <si>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</si>
  <si>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</si>
  <si>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</si>
  <si>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</si>
  <si>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</si>
  <si>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</si>
  <si>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</si>
  <si>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</si>
  <si>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</si>
  <si>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</si>
  <si>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</si>
  <si>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</si>
  <si>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</si>
  <si>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</si>
  <si>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</si>
  <si>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</si>
  <si>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</si>
  <si>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</si>
  <si>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</si>
  <si>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</si>
  <si>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</si>
  <si>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</si>
  <si>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</si>
  <si>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</si>
  <si>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</si>
  <si>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</si>
  <si>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</si>
  <si>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</si>
  <si>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</si>
  <si>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</si>
  <si>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</si>
  <si>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</si>
  <si>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</si>
  <si>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</si>
  <si>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</si>
  <si>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</si>
  <si>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</si>
  <si>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</si>
  <si>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</si>
  <si>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</si>
  <si>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</si>
  <si>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</si>
  <si>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</si>
  <si>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</si>
  <si>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</si>
  <si>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</si>
  <si>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</si>
  <si>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</si>
  <si>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</si>
  <si>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</si>
  <si>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</si>
  <si>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</si>
  <si>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</si>
  <si>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</si>
  <si>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</si>
  <si>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</si>
  <si>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</si>
  <si>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</si>
  <si>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</si>
  <si>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</si>
  <si>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</si>
  <si>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</si>
  <si>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</si>
  <si>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</si>
  <si>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</si>
  <si>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</si>
  <si>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</si>
  <si>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</si>
  <si>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</si>
  <si>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</si>
  <si>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</si>
  <si>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</si>
  <si>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</si>
  <si>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</si>
  <si>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</si>
  <si>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</si>
  <si>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</si>
  <si>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</si>
  <si>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</si>
  <si>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</si>
  <si>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</si>
  <si>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</si>
  <si>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</si>
  <si>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</si>
  <si>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</si>
  <si>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</si>
  <si>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</si>
  <si>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</si>
  <si>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</si>
  <si>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</si>
  <si>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</si>
  <si>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</si>
  <si>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</si>
  <si>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</si>
  <si>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</si>
  <si>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</si>
  <si>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</si>
  <si>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</si>
  <si>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</si>
  <si>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</si>
  <si>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</si>
  <si>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</si>
  <si>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</si>
  <si>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</si>
  <si>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</si>
  <si>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</si>
  <si>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</si>
  <si>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</si>
  <si>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</si>
  <si>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</si>
  <si>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</si>
  <si>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</si>
  <si>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</si>
  <si>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</si>
  <si>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</si>
  <si>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</si>
  <si>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</si>
  <si>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</si>
  <si>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</si>
  <si>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</si>
  <si>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</si>
  <si>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</si>
  <si>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</si>
  <si>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</si>
  <si>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</si>
  <si>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</si>
  <si>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</si>
  <si>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</si>
  <si>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</si>
  <si>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</si>
  <si>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</si>
  <si>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</si>
  <si>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</si>
  <si>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</si>
  <si>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</si>
  <si>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</si>
  <si>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</si>
  <si>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</si>
  <si>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</si>
  <si>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</si>
  <si>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</si>
  <si>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</si>
  <si>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</si>
  <si>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</si>
  <si>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</si>
  <si>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</si>
  <si>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</si>
  <si>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</si>
  <si>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</si>
  <si>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</si>
  <si>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</si>
  <si>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</si>
  <si>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</si>
  <si>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</si>
  <si>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</si>
  <si>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</si>
  <si>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</si>
  <si>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</si>
  <si>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</si>
  <si>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</si>
  <si>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</si>
  <si>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</si>
  <si>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</si>
  <si>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</si>
  <si>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</si>
  <si>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</si>
  <si>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</si>
  <si>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</si>
  <si>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</si>
  <si>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</si>
  <si>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</si>
  <si>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</si>
  <si>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</si>
  <si>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</si>
  <si>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</si>
  <si>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</si>
  <si>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</si>
  <si>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</si>
  <si>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</si>
  <si>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</si>
  <si>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</si>
  <si>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</si>
  <si>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</si>
  <si>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</si>
  <si>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</si>
  <si>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</si>
  <si>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</si>
  <si>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</si>
  <si>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</si>
  <si>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</si>
  <si>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</si>
  <si>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</si>
  <si>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</si>
  <si>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</si>
  <si>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</si>
  <si>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</si>
  <si>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</si>
  <si>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</si>
  <si>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</si>
  <si>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</si>
  <si>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</si>
  <si>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</si>
  <si>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</si>
  <si>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</si>
  <si>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</si>
  <si>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</si>
  <si>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</si>
  <si>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</si>
  <si>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</si>
  <si>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</si>
  <si>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</si>
  <si>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</si>
  <si>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</si>
  <si>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</si>
  <si>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</si>
  <si>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</si>
  <si>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</si>
  <si>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</si>
  <si>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</si>
  <si>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</si>
  <si>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</si>
  <si>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</si>
  <si>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</si>
  <si>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</si>
  <si>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</si>
  <si>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</si>
  <si>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</si>
  <si>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</si>
  <si>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</si>
  <si>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</si>
  <si>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</si>
  <si>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</si>
  <si>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</si>
  <si>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</si>
  <si>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</si>
  <si>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</si>
  <si>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</si>
  <si>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</si>
  <si>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</si>
  <si>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</si>
  <si>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</si>
  <si>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</si>
  <si>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</si>
  <si>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</si>
  <si>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</si>
  <si>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</si>
  <si>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</si>
  <si>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</si>
  <si>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</si>
  <si>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</si>
  <si>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</si>
  <si>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</si>
  <si>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</si>
  <si>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</si>
  <si>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</si>
  <si>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</si>
  <si>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</si>
  <si>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</si>
  <si>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</si>
  <si>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</si>
  <si>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</si>
  <si>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</si>
  <si>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</si>
  <si>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</si>
  <si>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</si>
  <si>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</si>
  <si>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</si>
  <si>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</si>
  <si>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</si>
  <si>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</si>
  <si>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</si>
  <si>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</si>
  <si>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</si>
  <si>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</si>
  <si>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</si>
  <si>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</si>
  <si>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</si>
  <si>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</si>
  <si>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</si>
  <si>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</si>
  <si>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</si>
  <si>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</si>
  <si>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</si>
  <si>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</si>
  <si>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</si>
  <si>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</si>
  <si>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</si>
  <si>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</si>
  <si>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</si>
  <si>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</si>
  <si>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</si>
  <si>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</si>
  <si>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</si>
  <si>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</si>
  <si>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</si>
  <si>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</si>
  <si>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</si>
  <si>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</si>
  <si>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</si>
  <si>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</si>
  <si>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</si>
  <si>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</si>
  <si>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</si>
  <si>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</si>
  <si>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</si>
  <si>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</si>
  <si>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</si>
  <si>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</si>
  <si>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</si>
  <si>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</si>
  <si>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</si>
  <si>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</si>
  <si>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</si>
  <si>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</si>
  <si>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</si>
  <si>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</si>
  <si>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</si>
  <si>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</si>
  <si>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</si>
  <si>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</si>
  <si>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</si>
  <si>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</si>
  <si>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</si>
  <si>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</si>
  <si>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</si>
  <si>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</si>
  <si>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</si>
  <si>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</si>
  <si>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</si>
  <si>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</si>
  <si>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</si>
  <si>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</si>
  <si>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</si>
  <si>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</si>
  <si>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</si>
  <si>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</si>
  <si>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</si>
  <si>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</si>
  <si>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</si>
  <si>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</si>
  <si>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</si>
  <si>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</si>
  <si>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</si>
  <si>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</si>
  <si>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</si>
  <si>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</si>
  <si>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</si>
  <si>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</si>
  <si>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</si>
  <si>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</si>
  <si>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</si>
  <si>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</si>
  <si>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</si>
  <si>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</si>
  <si>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</si>
  <si>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</si>
  <si>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</si>
  <si>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</si>
  <si>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</si>
  <si>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</si>
  <si>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</si>
  <si>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</si>
  <si>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</si>
  <si>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</si>
  <si>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</si>
  <si>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</si>
  <si>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</si>
  <si>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</si>
  <si>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</si>
  <si>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</si>
  <si>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</si>
  <si>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</si>
  <si>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</si>
  <si>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</si>
  <si>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</si>
  <si>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</si>
  <si>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</si>
  <si>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</si>
  <si>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</si>
  <si>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</si>
  <si>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</si>
  <si>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</si>
  <si>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</si>
  <si>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</si>
  <si>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</si>
  <si>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</si>
  <si>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</si>
  <si>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</si>
  <si>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</si>
  <si>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</si>
  <si>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</si>
  <si>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</si>
  <si>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</si>
  <si>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</si>
  <si>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</si>
  <si>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</si>
  <si>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</si>
  <si>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</si>
  <si>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</si>
  <si>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</si>
  <si>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</si>
  <si>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</si>
  <si>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</si>
  <si>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</si>
  <si>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</si>
  <si>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</si>
  <si>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</si>
  <si>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</si>
  <si>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</si>
  <si>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</si>
  <si>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</si>
  <si>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</si>
  <si>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</si>
  <si>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</si>
  <si>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</si>
  <si>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</si>
  <si>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</si>
  <si>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</si>
  <si>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</si>
  <si>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</si>
  <si>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</si>
  <si>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</si>
  <si>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</si>
  <si>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</si>
  <si>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</si>
  <si>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</si>
  <si>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</si>
  <si>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</si>
  <si>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</si>
  <si>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</si>
  <si>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</si>
  <si>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</si>
  <si>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</si>
  <si>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</si>
  <si>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</si>
  <si>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</si>
  <si>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</si>
  <si>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</si>
  <si>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</si>
  <si>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</si>
  <si>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</si>
  <si>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</si>
  <si>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</si>
  <si>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</si>
  <si>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</si>
  <si>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</si>
  <si>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</si>
  <si>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</si>
  <si>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</si>
  <si>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</si>
  <si>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</si>
  <si>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</si>
  <si>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</si>
  <si>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</si>
  <si>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</si>
  <si>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</si>
  <si>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</si>
  <si>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</si>
  <si>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</si>
  <si>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</si>
  <si>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</si>
  <si>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</si>
  <si>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</si>
  <si>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</si>
  <si>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</si>
  <si>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</si>
  <si>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</si>
  <si>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</si>
  <si>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</si>
  <si>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</si>
  <si>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</si>
  <si>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</si>
  <si>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</si>
  <si>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</si>
  <si>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</si>
  <si>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</si>
  <si>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</si>
  <si>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</si>
  <si>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</si>
  <si>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</si>
  <si>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</si>
  <si>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</si>
  <si>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</si>
  <si>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</si>
  <si>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</si>
  <si>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</si>
  <si>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</si>
  <si>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</si>
  <si>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</si>
  <si>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</si>
  <si>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</si>
  <si>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</si>
  <si>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</si>
  <si>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</si>
  <si>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</si>
  <si>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</si>
  <si>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</si>
  <si>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</si>
  <si>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</si>
  <si>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</si>
  <si>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</si>
  <si>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</si>
  <si>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</si>
  <si>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</si>
  <si>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</si>
  <si>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</si>
  <si>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</si>
  <si>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</si>
  <si>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</si>
  <si>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</si>
  <si>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</si>
  <si>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</si>
  <si>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</si>
  <si>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</si>
  <si>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</si>
  <si>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</si>
  <si>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</si>
  <si>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</si>
  <si>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</si>
  <si>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</si>
  <si>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</si>
  <si>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</si>
  <si>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</si>
  <si>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</si>
  <si>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</si>
  <si>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</si>
  <si>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</si>
  <si>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</si>
  <si>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</si>
  <si>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</si>
  <si>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</si>
  <si>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</si>
  <si>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</si>
  <si>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</si>
  <si>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</si>
  <si>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</si>
  <si>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</si>
  <si>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</si>
  <si>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</si>
  <si>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</si>
  <si>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</si>
  <si>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</si>
  <si>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</si>
  <si>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</si>
  <si>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</si>
  <si>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</si>
  <si>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</si>
  <si>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</si>
  <si>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</si>
  <si>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</si>
  <si>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</si>
  <si>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</si>
  <si>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</si>
  <si>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</si>
  <si>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</si>
  <si>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</si>
  <si>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</si>
  <si>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</si>
  <si>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</si>
  <si>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</si>
  <si>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</si>
  <si>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</si>
  <si>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</si>
  <si>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</si>
  <si>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</si>
  <si>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</si>
  <si>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</si>
  <si>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</si>
  <si>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</si>
  <si>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</si>
  <si>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</si>
  <si>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</si>
  <si>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</si>
  <si>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</si>
  <si>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</si>
  <si>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</si>
  <si>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</si>
  <si>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</si>
  <si>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</si>
  <si>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</si>
  <si>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</si>
  <si>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</si>
  <si>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</si>
  <si>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</si>
  <si>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</si>
  <si>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</si>
  <si>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</si>
  <si>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</si>
  <si>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</si>
  <si>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</si>
  <si>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</si>
  <si>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</si>
  <si>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</si>
  <si>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</si>
  <si>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</si>
  <si>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</si>
  <si>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</si>
  <si>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</si>
  <si>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</si>
  <si>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</si>
  <si>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</si>
  <si>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</si>
  <si>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</si>
  <si>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</si>
  <si>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</si>
  <si>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</si>
  <si>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</si>
  <si>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</si>
  <si>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</si>
  <si>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</si>
  <si>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</si>
  <si>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</si>
  <si>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</si>
  <si>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</si>
  <si>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</si>
  <si>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</si>
  <si>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</si>
  <si>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</si>
  <si>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</si>
  <si>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</si>
  <si>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</si>
  <si>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</si>
  <si>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</si>
  <si>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</si>
  <si>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</si>
  <si>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</si>
  <si>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</si>
  <si>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</si>
  <si>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</si>
  <si>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</si>
  <si>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</si>
  <si>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</si>
  <si>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</si>
  <si>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</si>
  <si>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</si>
  <si>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</si>
  <si>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</si>
  <si>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</si>
  <si>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</si>
  <si>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</si>
  <si>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</si>
  <si>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</si>
  <si>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</si>
  <si>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</si>
  <si>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</si>
  <si>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</si>
  <si>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</si>
  <si>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</si>
  <si>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</si>
  <si>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</si>
  <si>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</si>
  <si>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</si>
  <si>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</si>
  <si>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</si>
  <si>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</si>
  <si>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</si>
  <si>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</si>
  <si>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</si>
  <si>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</si>
  <si>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</si>
  <si>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</si>
  <si>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</si>
  <si>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</si>
  <si>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</si>
  <si>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</si>
  <si>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</si>
  <si>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</si>
  <si>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</si>
  <si>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</si>
  <si>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</si>
  <si>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</si>
  <si>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</si>
  <si>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</si>
  <si>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</si>
  <si>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</si>
  <si>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</si>
  <si>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</si>
  <si>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</si>
  <si>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</si>
  <si>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</si>
  <si>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</si>
  <si>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</si>
  <si>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</si>
  <si>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</si>
  <si>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</si>
  <si>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</si>
  <si>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</si>
  <si>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</si>
  <si>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</si>
  <si>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</si>
  <si>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</si>
  <si>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</si>
  <si>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</si>
  <si>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</si>
  <si>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</si>
  <si>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</si>
  <si>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</si>
  <si>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</si>
  <si>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</si>
  <si>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</si>
  <si>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</si>
  <si>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</si>
  <si>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</si>
  <si>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</si>
  <si>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</si>
  <si>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</si>
  <si>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</si>
  <si>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</si>
  <si>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</si>
  <si>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</si>
  <si>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</si>
  <si>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</si>
  <si>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</si>
  <si>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</si>
  <si>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</si>
  <si>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</si>
  <si>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</si>
  <si>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</si>
  <si>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</si>
  <si>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</si>
  <si>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</si>
  <si>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</si>
  <si>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</si>
  <si>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</si>
  <si>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</si>
  <si>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</si>
  <si>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</si>
  <si>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</si>
  <si>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</si>
  <si>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</si>
  <si>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</si>
  <si>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</si>
  <si>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</si>
  <si>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</si>
  <si>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</si>
  <si>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</si>
  <si>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</si>
  <si>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</si>
  <si>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</si>
  <si>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</si>
  <si>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</si>
  <si>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</si>
  <si>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</si>
  <si>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</si>
  <si>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</si>
  <si>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</si>
  <si>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</si>
  <si>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</si>
  <si>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</si>
  <si>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</si>
  <si>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</si>
  <si>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</si>
  <si>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</si>
  <si>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</si>
  <si>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</si>
  <si>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</si>
  <si>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</si>
  <si>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</si>
  <si>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</si>
  <si>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</si>
  <si>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</si>
  <si>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</si>
  <si>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</si>
  <si>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</si>
  <si>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</si>
  <si>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</si>
  <si>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</si>
  <si>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</si>
  <si>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</si>
  <si>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</si>
  <si>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</si>
  <si>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</si>
  <si>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</si>
  <si>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</si>
  <si>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</si>
  <si>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</si>
  <si>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</si>
  <si>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</si>
  <si>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</si>
  <si>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</si>
  <si>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</si>
  <si>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</si>
  <si>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</si>
  <si>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</si>
  <si>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</si>
  <si>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</si>
  <si>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</si>
  <si>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</si>
  <si>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</si>
  <si>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</si>
  <si>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</si>
  <si>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</si>
  <si>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</si>
  <si>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</si>
  <si>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</si>
  <si>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</si>
  <si>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</si>
  <si>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</si>
  <si>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</si>
  <si>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</si>
  <si>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</si>
  <si>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</si>
  <si>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</si>
  <si>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</si>
  <si>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</si>
  <si>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</si>
  <si>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</si>
  <si>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</si>
  <si>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</si>
  <si>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</si>
  <si>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</si>
  <si>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</si>
  <si>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</si>
  <si>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</si>
  <si>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</si>
  <si>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</si>
  <si>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</si>
  <si>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</si>
  <si>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</si>
  <si>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</si>
  <si>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</si>
  <si>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</si>
  <si>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</si>
  <si>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</si>
  <si>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</si>
  <si>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</si>
  <si>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</si>
  <si>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</si>
  <si>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</si>
  <si>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</si>
  <si>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</si>
  <si>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</si>
  <si>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</si>
  <si>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</si>
  <si>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</si>
  <si>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</si>
  <si>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</si>
  <si>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</si>
  <si>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</si>
  <si>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</si>
  <si>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</si>
  <si>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</si>
  <si>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</si>
  <si>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</si>
  <si>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</si>
  <si>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</si>
  <si>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</si>
  <si>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</si>
  <si>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</si>
  <si>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</si>
  <si>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</si>
  <si>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</si>
  <si>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</si>
  <si>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</si>
  <si>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</si>
  <si>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</si>
  <si>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</si>
  <si>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</si>
  <si>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</si>
  <si>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</si>
  <si>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</si>
  <si>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</si>
  <si>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</si>
  <si>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</si>
  <si>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</si>
  <si>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</si>
  <si>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</si>
  <si>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</si>
  <si>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</si>
  <si>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</si>
  <si>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</si>
  <si>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</si>
  <si>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</si>
  <si>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</si>
  <si>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</si>
  <si>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</si>
  <si>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</si>
  <si>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</si>
  <si>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</si>
  <si>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</si>
  <si>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</si>
  <si>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</si>
  <si>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</si>
  <si>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</si>
  <si>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</si>
  <si>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</si>
  <si>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</si>
  <si>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</si>
  <si>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</si>
  <si>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</si>
  <si>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</si>
  <si>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</si>
  <si>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</si>
  <si>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</si>
  <si>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</si>
  <si>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</si>
  <si>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</si>
  <si>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</si>
  <si>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</si>
  <si>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</si>
  <si>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</si>
  <si>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</si>
  <si>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</si>
  <si>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</si>
  <si>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</si>
  <si>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</si>
  <si>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</si>
  <si>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</si>
  <si>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</si>
  <si>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</si>
  <si>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</si>
  <si>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</si>
  <si>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</si>
  <si>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</si>
  <si>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</si>
  <si>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</si>
  <si>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</si>
  <si>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</si>
  <si>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</si>
  <si>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</si>
  <si>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</si>
  <si>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</si>
  <si>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</si>
  <si>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</si>
  <si>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</si>
  <si>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</si>
  <si>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</si>
  <si>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</si>
  <si>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</si>
  <si>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</si>
  <si>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</si>
  <si>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</si>
  <si>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</si>
  <si>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</si>
  <si>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</si>
  <si>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</si>
  <si>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</si>
  <si>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</si>
  <si>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</si>
  <si>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</si>
  <si>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</si>
  <si>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</si>
  <si>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</si>
  <si>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</si>
  <si>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</si>
  <si>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</si>
  <si>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</si>
  <si>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</si>
  <si>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</si>
  <si>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</si>
  <si>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</si>
  <si>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</si>
  <si>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</si>
  <si>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</si>
  <si>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</si>
  <si>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</si>
  <si>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</si>
  <si>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</si>
  <si>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</si>
  <si>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</si>
  <si>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</si>
  <si>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</si>
  <si>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</si>
  <si>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</si>
  <si>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</si>
  <si>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</si>
  <si>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</si>
  <si>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</si>
  <si>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</si>
  <si>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</si>
  <si>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</si>
  <si>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</si>
  <si>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</si>
  <si>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</si>
  <si>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</si>
  <si>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</si>
  <si>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</si>
  <si>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</si>
  <si>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</si>
  <si>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</si>
  <si>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</si>
  <si>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</si>
  <si>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</si>
  <si>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</si>
  <si>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</si>
  <si>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</si>
  <si>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</si>
  <si>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</si>
  <si>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</si>
  <si>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</si>
  <si>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</si>
  <si>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</si>
  <si>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</si>
  <si>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</si>
  <si>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</si>
  <si>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</si>
  <si>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</si>
  <si>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</si>
  <si>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</si>
  <si>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</si>
  <si>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</si>
  <si>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</si>
  <si>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</si>
  <si>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</si>
  <si>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</si>
  <si>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</si>
  <si>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</si>
  <si>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</si>
  <si>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</si>
  <si>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</si>
  <si>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</si>
  <si>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</si>
  <si>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</si>
  <si>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</si>
  <si>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</si>
  <si>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</si>
  <si>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</si>
  <si>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</si>
  <si>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</si>
  <si>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</si>
  <si>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</si>
  <si>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</si>
  <si>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</si>
  <si>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</si>
  <si>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</si>
  <si>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</si>
  <si>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</si>
  <si>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</si>
  <si>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</si>
  <si>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</si>
  <si>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</si>
  <si>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</si>
  <si>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</si>
  <si>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</si>
  <si>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</si>
  <si>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</si>
  <si>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</si>
  <si>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</si>
  <si>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</si>
  <si>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</si>
  <si>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</si>
  <si>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</si>
  <si>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</si>
  <si>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</si>
  <si>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</si>
  <si>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</si>
  <si>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</si>
  <si>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</si>
  <si>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</si>
  <si>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</si>
  <si>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</si>
  <si>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</si>
  <si>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</si>
  <si>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</si>
  <si>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</si>
  <si>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</si>
  <si>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</si>
  <si>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</si>
  <si>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</si>
  <si>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</si>
  <si>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</si>
  <si>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</si>
  <si>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</si>
  <si>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</si>
  <si>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</si>
  <si>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</si>
  <si>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</si>
  <si>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</si>
  <si>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</si>
  <si>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</si>
  <si>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</si>
  <si>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</si>
  <si>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</si>
  <si>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</si>
  <si>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</si>
  <si>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</si>
  <si>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</si>
  <si>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</si>
  <si>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</si>
  <si>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</si>
  <si>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</si>
  <si>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</si>
  <si>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</si>
  <si>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</si>
  <si>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</si>
  <si>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</si>
  <si>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</si>
  <si>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</si>
  <si>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</si>
  <si>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</si>
  <si>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</si>
  <si>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</si>
  <si>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</si>
  <si>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</si>
  <si>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</si>
  <si>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</si>
  <si>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</si>
  <si>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</si>
  <si>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</si>
  <si>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</si>
  <si>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</si>
  <si>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</si>
  <si>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</si>
  <si>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</si>
  <si>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</si>
  <si>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</si>
  <si>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</si>
  <si>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</si>
  <si>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</si>
  <si>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</si>
  <si>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</si>
  <si>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</si>
  <si>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</si>
  <si>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</si>
  <si>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</si>
  <si>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</si>
  <si>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</si>
  <si>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</si>
  <si>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</si>
  <si>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</si>
  <si>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</si>
  <si>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</si>
  <si>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</si>
  <si>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</si>
  <si>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</si>
  <si>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</si>
  <si>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</si>
  <si>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</si>
  <si>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</si>
  <si>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</si>
  <si>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</si>
  <si>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</si>
  <si>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</si>
  <si>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</si>
  <si>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</si>
  <si>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</si>
  <si>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</si>
  <si>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</si>
  <si>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</si>
  <si>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</si>
  <si>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</si>
  <si>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</si>
  <si>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</si>
  <si>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</si>
  <si>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</si>
  <si>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</si>
  <si>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</si>
  <si>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</si>
  <si>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</si>
  <si>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</si>
  <si>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</si>
  <si>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</si>
  <si>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</si>
  <si>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</si>
  <si>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</si>
  <si>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</si>
  <si>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</si>
  <si>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</si>
  <si>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</si>
  <si>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</si>
  <si>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</si>
  <si>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</si>
  <si>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</si>
  <si>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</si>
  <si>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</si>
  <si>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</si>
  <si>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</si>
  <si>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</si>
  <si>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</si>
  <si>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</si>
  <si>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</si>
  <si>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</si>
  <si>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</si>
  <si>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</si>
  <si>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</si>
  <si>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</si>
  <si>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</si>
  <si>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</si>
  <si>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</si>
  <si>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</si>
  <si>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</si>
  <si>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</si>
  <si>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</si>
  <si>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</si>
  <si>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</si>
  <si>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</si>
  <si>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</si>
  <si>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</si>
  <si>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</si>
  <si>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</si>
  <si>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</si>
  <si>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</si>
  <si>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</si>
  <si>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</si>
  <si>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</si>
  <si>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</si>
  <si>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</si>
  <si>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</si>
  <si>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</si>
  <si>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</si>
  <si>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</si>
  <si>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</si>
  <si>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</si>
  <si>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</si>
  <si>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</si>
  <si>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</si>
  <si>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</si>
  <si>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</si>
  <si>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</si>
  <si>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</si>
  <si>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</si>
  <si>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</si>
  <si>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</si>
  <si>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</si>
  <si>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</si>
  <si>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</si>
  <si>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</si>
  <si>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</si>
  <si>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</si>
  <si>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</si>
  <si>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</si>
  <si>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</si>
  <si>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</si>
  <si>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</si>
  <si>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</si>
  <si>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</si>
  <si>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</si>
  <si>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</si>
  <si>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</si>
  <si>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</si>
  <si>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</si>
  <si>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</si>
  <si>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</si>
  <si>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</si>
  <si>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</si>
  <si>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</si>
  <si>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</si>
  <si>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</si>
  <si>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</si>
  <si>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</si>
  <si>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</si>
  <si>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</si>
  <si>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</si>
  <si>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</si>
  <si>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</si>
  <si>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</si>
  <si>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</si>
  <si>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</si>
  <si>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</si>
  <si>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</si>
  <si>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</si>
  <si>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</si>
  <si>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</si>
  <si>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</si>
  <si>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</si>
  <si>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</si>
  <si>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</si>
  <si>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</si>
  <si>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</si>
  <si>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</si>
  <si>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</si>
  <si>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</si>
  <si>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</si>
  <si>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</si>
  <si>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</si>
  <si>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</si>
  <si>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</si>
  <si>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</si>
  <si>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</si>
  <si>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</si>
  <si>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</si>
  <si>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</si>
  <si>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</si>
  <si>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</si>
  <si>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</si>
  <si>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</si>
  <si>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</si>
  <si>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</si>
  <si>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</si>
  <si>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</si>
  <si>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</si>
  <si>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</si>
  <si>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</si>
  <si>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</si>
  <si>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</si>
  <si>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</si>
  <si>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</si>
  <si>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</si>
  <si>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</si>
  <si>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</si>
  <si>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</si>
  <si>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</si>
  <si>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</si>
  <si>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</si>
  <si>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</si>
  <si>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</si>
  <si>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</si>
  <si>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</si>
  <si>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</si>
  <si>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</si>
  <si>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</si>
  <si>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</si>
  <si>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</si>
  <si>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</si>
  <si>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</si>
  <si>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</si>
  <si>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</si>
  <si>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</si>
  <si>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</si>
  <si>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</si>
  <si>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</si>
  <si>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</si>
  <si>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</si>
  <si>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</si>
  <si>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</si>
  <si>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</si>
  <si>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</si>
  <si>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</si>
  <si>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</si>
  <si>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</si>
  <si>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</si>
  <si>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</si>
  <si>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</si>
  <si>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</si>
  <si>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</si>
  <si>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</si>
  <si>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</si>
  <si>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</si>
  <si>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</si>
  <si>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</si>
  <si>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</si>
  <si>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</si>
  <si>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</si>
  <si>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</si>
  <si>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</si>
  <si>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</si>
  <si>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</si>
  <si>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</si>
  <si>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</si>
  <si>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</si>
  <si>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</si>
  <si>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</si>
  <si>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</si>
  <si>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</si>
  <si>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</si>
  <si>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</si>
  <si>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</si>
  <si>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</si>
  <si>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</si>
  <si>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</si>
  <si>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</si>
  <si>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</si>
  <si>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</si>
  <si>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</si>
  <si>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</si>
  <si>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</si>
  <si>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</si>
  <si>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</si>
  <si>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</si>
  <si>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</si>
  <si>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</si>
  <si>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</si>
  <si>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</si>
  <si>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</si>
  <si>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</si>
  <si>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</si>
  <si>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</si>
  <si>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</si>
  <si>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</si>
  <si>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</si>
  <si>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</si>
  <si>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</si>
  <si>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</si>
  <si>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</si>
  <si>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</si>
  <si>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</si>
  <si>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</si>
  <si>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</si>
  <si>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</si>
  <si>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</si>
  <si>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</si>
  <si>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</si>
  <si>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</si>
  <si>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</si>
  <si>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</si>
  <si>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</si>
  <si>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</si>
  <si>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</si>
  <si>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</si>
  <si>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</si>
  <si>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</si>
  <si>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</si>
  <si>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</si>
  <si>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</si>
  <si>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</si>
  <si>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</si>
  <si>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</si>
  <si>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</si>
  <si>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</si>
  <si>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</si>
  <si>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</si>
  <si>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</si>
  <si>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</si>
  <si>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</si>
  <si>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</si>
  <si>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</si>
  <si>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</si>
  <si>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</si>
  <si>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</si>
  <si>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</si>
  <si>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</si>
  <si>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</si>
  <si>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</si>
  <si>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</si>
  <si>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</si>
  <si>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</si>
  <si>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</si>
  <si>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</si>
  <si>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</si>
  <si>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</si>
  <si>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</si>
  <si>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</si>
  <si>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</si>
  <si>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</si>
  <si>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</si>
  <si>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</si>
  <si>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</si>
  <si>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</si>
  <si>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</si>
  <si>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</si>
  <si>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</si>
  <si>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</si>
  <si>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</si>
  <si>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</si>
  <si>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</si>
  <si>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</si>
  <si>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</si>
  <si>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</si>
  <si>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</si>
  <si>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</si>
  <si>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</si>
  <si>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</si>
  <si>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</si>
  <si>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</si>
  <si>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</si>
  <si>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</si>
  <si>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</si>
  <si>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</si>
  <si>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</si>
  <si>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</si>
  <si>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</si>
  <si>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</si>
  <si>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</si>
  <si>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</si>
  <si>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</si>
  <si>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</si>
  <si>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</si>
  <si>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</si>
  <si>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</si>
  <si>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</si>
  <si>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</si>
  <si>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</si>
  <si>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</si>
  <si>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</si>
  <si>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</si>
  <si>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</si>
  <si>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</si>
  <si>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</si>
  <si>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</si>
  <si>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</si>
  <si>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</si>
  <si>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</si>
  <si>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</si>
  <si>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</si>
  <si>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</si>
  <si>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</si>
  <si>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</si>
  <si>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</si>
  <si>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</si>
  <si>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</si>
  <si>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</si>
  <si>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</si>
  <si>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</si>
  <si>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</si>
  <si>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</si>
  <si>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</si>
  <si>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</si>
  <si>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</si>
  <si>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</si>
  <si>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</si>
  <si>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</si>
  <si>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</si>
  <si>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</si>
  <si>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</si>
  <si>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</si>
  <si>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</si>
  <si>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</si>
  <si>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</si>
  <si>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</si>
  <si>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</si>
  <si>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</si>
  <si>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</si>
  <si>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</si>
  <si>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</si>
  <si>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</si>
  <si>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</si>
  <si>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</si>
  <si>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</si>
  <si>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</si>
  <si>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</si>
  <si>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</si>
  <si>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</si>
  <si>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</si>
  <si>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</si>
  <si>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</si>
  <si>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</si>
  <si>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</si>
  <si>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</si>
  <si>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</si>
  <si>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</si>
  <si>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</si>
  <si>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</si>
  <si>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</si>
  <si>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</si>
  <si>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</si>
  <si>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</si>
  <si>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</si>
  <si>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</si>
  <si>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</si>
  <si>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</si>
  <si>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</si>
  <si>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</si>
  <si>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</si>
  <si>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</si>
  <si>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</si>
  <si>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</si>
  <si>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</si>
  <si>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</si>
  <si>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</si>
  <si>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</si>
  <si>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</si>
  <si>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</si>
  <si>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</si>
  <si>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</si>
  <si>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</si>
  <si>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</si>
  <si>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</si>
  <si>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</si>
  <si>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</si>
  <si>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</si>
  <si>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</si>
  <si>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</si>
  <si>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</si>
  <si>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</si>
  <si>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</si>
  <si>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</si>
  <si>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</si>
  <si>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</si>
  <si>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</si>
  <si>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</si>
  <si>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</si>
  <si>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</si>
  <si>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</si>
  <si>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</si>
  <si>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</si>
  <si>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</si>
  <si>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</si>
  <si>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</si>
  <si>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</si>
  <si>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</si>
  <si>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</si>
  <si>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</si>
  <si>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</si>
  <si>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</si>
  <si>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</si>
  <si>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</si>
  <si>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</si>
  <si>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</si>
  <si>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</si>
  <si>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</si>
  <si>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</si>
  <si>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</si>
  <si>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</si>
  <si>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</si>
  <si>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</si>
  <si>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</si>
  <si>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</si>
  <si>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</si>
  <si>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</si>
  <si>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</si>
  <si>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</si>
  <si>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</si>
  <si>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</si>
  <si>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</si>
  <si>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</si>
  <si>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</si>
  <si>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</si>
  <si>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</si>
  <si>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</si>
  <si>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</si>
  <si>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</si>
  <si>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</si>
  <si>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</si>
  <si>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</si>
  <si>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</si>
  <si>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</si>
  <si>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</si>
  <si>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</si>
  <si>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</si>
  <si>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</si>
  <si>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</si>
  <si>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</si>
  <si>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</si>
  <si>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</si>
  <si>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</si>
  <si>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</si>
  <si>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</si>
  <si>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</si>
  <si>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</si>
  <si>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</si>
  <si>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</si>
  <si>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</si>
  <si>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</si>
  <si>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</si>
  <si>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</si>
  <si>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</si>
  <si>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</si>
  <si>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</si>
  <si>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</si>
  <si>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</si>
  <si>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</si>
  <si>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</si>
  <si>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</si>
  <si>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</si>
  <si>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</si>
  <si>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</si>
  <si>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</si>
  <si>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</si>
  <si>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</si>
  <si>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</si>
  <si>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</si>
  <si>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</si>
  <si>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</si>
  <si>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</si>
  <si>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</si>
  <si>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</si>
  <si>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</si>
  <si>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</si>
  <si>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</si>
  <si>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</si>
  <si>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</si>
  <si>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</si>
  <si>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</si>
  <si>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</si>
  <si>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</si>
  <si>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</si>
  <si>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</si>
  <si>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</si>
  <si>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</si>
  <si>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</si>
  <si>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</si>
  <si>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</si>
  <si>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</si>
  <si>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</si>
  <si>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</si>
  <si>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</si>
  <si>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</si>
  <si>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</si>
  <si>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</si>
  <si>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</si>
  <si>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</si>
  <si>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</si>
  <si>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</si>
  <si>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</si>
  <si>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</si>
  <si>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</si>
  <si>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</si>
  <si>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</si>
  <si>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</si>
  <si>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</si>
  <si>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</si>
  <si>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</si>
  <si>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</si>
  <si>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</si>
  <si>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</si>
  <si>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</si>
  <si>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</si>
  <si>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</si>
  <si>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</si>
  <si>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</si>
  <si>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</si>
  <si>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</si>
  <si>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</si>
  <si>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</si>
  <si>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</si>
  <si>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</si>
  <si>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</si>
  <si>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</si>
  <si>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</si>
  <si>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</si>
  <si>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</si>
  <si>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</si>
  <si>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</si>
  <si>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</si>
  <si>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</si>
  <si>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</si>
  <si>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</si>
  <si>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</si>
  <si>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</si>
  <si>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</si>
  <si>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</si>
  <si>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</si>
  <si>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</si>
  <si>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</si>
  <si>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</si>
  <si>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</si>
  <si>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</si>
  <si>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</si>
  <si>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</si>
  <si>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</si>
  <si>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</si>
  <si>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</si>
  <si>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</si>
  <si>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</si>
  <si>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</si>
  <si>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</si>
  <si>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</si>
  <si>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</si>
  <si>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</si>
  <si>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</si>
  <si>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</si>
  <si>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</si>
  <si>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</si>
  <si>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</si>
  <si>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</si>
  <si>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</si>
  <si>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</si>
  <si>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</si>
  <si>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</si>
  <si>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</si>
  <si>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</si>
  <si>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</si>
  <si>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</si>
  <si>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</si>
  <si>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</si>
  <si>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</si>
  <si>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</si>
  <si>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</si>
  <si>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</si>
  <si>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</si>
  <si>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</si>
  <si>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</si>
  <si>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</si>
  <si>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</si>
  <si>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</si>
  <si>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</si>
  <si>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</si>
  <si>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</si>
  <si>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</si>
  <si>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</si>
  <si>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</si>
  <si>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</si>
  <si>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</si>
  <si>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</si>
  <si>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</si>
  <si>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</si>
  <si>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</si>
  <si>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</si>
  <si>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</si>
  <si>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</si>
  <si>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</si>
  <si>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</si>
  <si>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</si>
  <si>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</si>
  <si>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</si>
  <si>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</si>
  <si>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</si>
  <si>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</si>
  <si>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</si>
  <si>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</si>
  <si>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</si>
  <si>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</si>
  <si>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</si>
  <si>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</si>
  <si>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</si>
  <si>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</si>
  <si>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</si>
  <si>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</si>
  <si>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</si>
  <si>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</si>
  <si>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</si>
  <si>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</si>
  <si>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</si>
  <si>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</si>
  <si>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</si>
  <si>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</si>
  <si>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</si>
  <si>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</si>
  <si>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</si>
  <si>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</si>
  <si>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</si>
  <si>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</si>
  <si>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</si>
  <si>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</si>
  <si>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</si>
  <si>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</si>
  <si>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</si>
  <si>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</si>
  <si>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</si>
  <si>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</si>
  <si>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</si>
  <si>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</si>
  <si>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</si>
  <si>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</si>
  <si>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</si>
  <si>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</si>
  <si>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</si>
  <si>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</si>
  <si>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</si>
  <si>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</si>
  <si>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</si>
  <si>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</si>
  <si>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</si>
  <si>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</si>
  <si>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</si>
  <si>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</si>
  <si>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</si>
  <si>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</si>
  <si>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</si>
  <si>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</si>
  <si>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</si>
  <si>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</si>
  <si>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</si>
  <si>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</si>
  <si>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</si>
  <si>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</si>
  <si>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</si>
  <si>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</si>
  <si>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</si>
  <si>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</si>
  <si>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</si>
  <si>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</si>
  <si>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</si>
  <si>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</si>
  <si>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</si>
  <si>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</si>
  <si>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</si>
  <si>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</si>
  <si>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</si>
  <si>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</si>
  <si>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</si>
  <si>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</si>
  <si>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</si>
  <si>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</si>
  <si>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</si>
  <si>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</si>
  <si>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</si>
  <si>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</si>
  <si>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</si>
  <si>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</si>
  <si>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</si>
  <si>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</si>
  <si>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</si>
  <si>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</si>
  <si>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</si>
  <si>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</si>
  <si>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</si>
  <si>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</si>
  <si>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</si>
  <si>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</si>
  <si>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</si>
  <si>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</si>
  <si>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</si>
  <si>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</si>
  <si>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</si>
  <si>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</si>
  <si>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</si>
  <si>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</si>
  <si>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</si>
  <si>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</si>
  <si>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</si>
  <si>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</si>
  <si>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</si>
  <si>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</si>
  <si>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</si>
  <si>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</si>
  <si>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</si>
  <si>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</si>
  <si>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</si>
  <si>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</si>
  <si>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</si>
  <si>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</si>
  <si>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</si>
  <si>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</si>
  <si>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</si>
  <si>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</si>
  <si>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</si>
  <si>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</si>
  <si>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</si>
  <si>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</si>
  <si>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</si>
  <si>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</si>
  <si>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</si>
  <si>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</si>
  <si>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</si>
  <si>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</si>
  <si>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</si>
  <si>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</si>
  <si>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</si>
  <si>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</si>
  <si>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</si>
  <si>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</si>
  <si>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</si>
  <si>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</si>
  <si>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</si>
  <si>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</si>
  <si>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</si>
  <si>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</si>
  <si>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</si>
  <si>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</si>
  <si>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</si>
  <si>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</si>
  <si>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</si>
  <si>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</si>
  <si>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</si>
  <si>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</si>
  <si>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</si>
  <si>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</si>
  <si>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</si>
  <si>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</si>
  <si>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</si>
  <si>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</si>
  <si>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</si>
  <si>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</si>
  <si>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</si>
  <si>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</si>
  <si>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</si>
  <si>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</si>
  <si>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</si>
  <si>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</si>
  <si>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</si>
  <si>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</si>
  <si>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</si>
  <si>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</si>
  <si>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</si>
  <si>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</si>
  <si>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</si>
  <si>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</si>
  <si>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</si>
  <si>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</si>
  <si>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</si>
  <si>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</si>
  <si>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</si>
  <si>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</si>
  <si>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</si>
  <si>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</si>
  <si>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</si>
  <si>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</si>
  <si>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</si>
  <si>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</si>
  <si>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</si>
  <si>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</si>
  <si>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</si>
  <si>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</si>
  <si>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</si>
  <si>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</si>
  <si>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</si>
  <si>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</si>
  <si>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</si>
  <si>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</si>
  <si>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</si>
  <si>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</si>
  <si>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</si>
  <si>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</si>
  <si>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</si>
  <si>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</si>
  <si>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</si>
  <si>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</si>
  <si>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</si>
  <si>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</si>
  <si>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</si>
  <si>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</si>
  <si>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</si>
  <si>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</si>
  <si>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</si>
  <si>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</si>
  <si>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</si>
  <si>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</si>
  <si>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</si>
  <si>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</si>
  <si>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</si>
  <si>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</si>
  <si>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</si>
  <si>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</si>
  <si>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</si>
  <si>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</si>
  <si>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</si>
  <si>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</si>
  <si>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</si>
  <si>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</si>
  <si>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</si>
  <si>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</si>
  <si>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</si>
  <si>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</si>
  <si>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</si>
  <si>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</si>
  <si>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</si>
  <si>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</si>
  <si>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</si>
  <si>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</si>
  <si>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</si>
  <si>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</si>
  <si>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</si>
  <si>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</si>
  <si>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</si>
  <si>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</si>
  <si>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</si>
  <si>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</si>
  <si>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</si>
  <si>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</si>
  <si>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</si>
  <si>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</si>
  <si>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</si>
  <si>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</si>
  <si>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</si>
  <si>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</si>
  <si>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</si>
  <si>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</si>
  <si>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</si>
  <si>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</si>
  <si>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</si>
  <si>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</si>
  <si>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</si>
  <si>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</si>
  <si>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</si>
  <si>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</si>
  <si>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</si>
  <si>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</si>
  <si>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</si>
  <si>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</si>
  <si>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</si>
  <si>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</si>
  <si>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</si>
  <si>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</si>
  <si>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</si>
  <si>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</si>
  <si>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</si>
  <si>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</si>
  <si>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</si>
  <si>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</si>
  <si>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</si>
  <si>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</si>
  <si>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</si>
  <si>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</si>
  <si>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</si>
  <si>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</si>
  <si>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</si>
  <si>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</si>
  <si>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</si>
  <si>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</si>
  <si>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</si>
  <si>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</si>
  <si>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</si>
  <si>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</si>
  <si>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</si>
  <si>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</si>
  <si>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</si>
  <si>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</si>
  <si>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</si>
  <si>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</si>
  <si>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</si>
  <si>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</si>
  <si>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</si>
  <si>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</si>
  <si>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</si>
  <si>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</si>
  <si>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</si>
  <si>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</si>
  <si>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</si>
  <si>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</si>
  <si>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</si>
  <si>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</si>
  <si>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</si>
  <si>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</si>
  <si>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</si>
  <si>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</si>
  <si>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</si>
  <si>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</si>
  <si>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</si>
  <si>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</si>
  <si>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</si>
  <si>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</si>
  <si>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</si>
  <si>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</si>
  <si>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</si>
  <si>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</si>
  <si>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</si>
  <si>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</si>
  <si>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</si>
  <si>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</si>
  <si>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</si>
  <si>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</si>
  <si>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</si>
  <si>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</si>
  <si>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</si>
  <si>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</si>
  <si>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</si>
  <si>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</si>
  <si>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</si>
  <si>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</si>
  <si>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</si>
  <si>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</si>
  <si>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</si>
  <si>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</si>
  <si>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</si>
  <si>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</si>
  <si>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</si>
  <si>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</si>
  <si>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</si>
  <si>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</si>
  <si>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</si>
  <si>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</si>
  <si>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</si>
  <si>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</si>
  <si>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</si>
  <si>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</si>
  <si>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</si>
  <si>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</si>
  <si>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</si>
  <si>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</si>
  <si>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</si>
  <si>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</si>
  <si>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</si>
  <si>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</si>
  <si>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</si>
  <si>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</si>
  <si>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</si>
  <si>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</si>
  <si>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</si>
  <si>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</si>
  <si>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</si>
  <si>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</si>
  <si>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</si>
  <si>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</si>
  <si>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</si>
  <si>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</si>
  <si>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</si>
  <si>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</si>
  <si>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</si>
  <si>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</si>
  <si>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</si>
  <si>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</si>
  <si>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</si>
  <si>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</si>
  <si>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</si>
  <si>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</si>
  <si>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</si>
  <si>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</si>
  <si>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</si>
  <si>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</si>
  <si>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</si>
  <si>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</si>
  <si>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</si>
  <si>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</si>
  <si>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</si>
  <si>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</si>
  <si>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</si>
  <si>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</si>
  <si>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</si>
  <si>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</si>
  <si>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</si>
  <si>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</si>
  <si>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</si>
  <si>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</si>
  <si>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</si>
  <si>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</si>
  <si>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</si>
  <si>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</si>
  <si>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</si>
  <si>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</si>
  <si>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</si>
  <si>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</si>
  <si>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</si>
  <si>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</si>
  <si>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</si>
  <si>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</si>
  <si>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</si>
  <si>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</si>
  <si>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</si>
  <si>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</si>
  <si>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</si>
  <si>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</si>
  <si>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</si>
  <si>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</si>
  <si>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</si>
  <si>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</si>
  <si>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</si>
  <si>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</si>
  <si>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</si>
  <si>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</si>
  <si>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</si>
  <si>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</si>
  <si>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</si>
  <si>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</si>
  <si>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</si>
  <si>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</si>
  <si>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</si>
  <si>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</si>
  <si>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</si>
  <si>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</si>
  <si>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</si>
  <si>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</si>
  <si>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</si>
  <si>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</si>
  <si>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</si>
  <si>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</si>
  <si>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</si>
  <si>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</si>
  <si>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</si>
  <si>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</si>
  <si>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</si>
  <si>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</si>
  <si>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</si>
  <si>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</si>
  <si>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</si>
  <si>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</si>
  <si>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</si>
  <si>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</si>
  <si>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</si>
  <si>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</si>
  <si>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</si>
  <si>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</si>
  <si>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</si>
  <si>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</si>
  <si>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</si>
  <si>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</si>
  <si>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</si>
  <si>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</si>
  <si>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</si>
  <si>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</si>
  <si>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</si>
  <si>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</si>
  <si>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</si>
  <si>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</si>
  <si>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</si>
  <si>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</si>
  <si>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</si>
  <si>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</si>
  <si>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</si>
  <si>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</si>
  <si>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</si>
  <si>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</si>
  <si>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</si>
  <si>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</si>
  <si>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</si>
  <si>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</si>
  <si>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</si>
  <si>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</si>
  <si>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</si>
  <si>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</si>
  <si>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</si>
  <si>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</si>
  <si>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</si>
  <si>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</si>
  <si>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</si>
  <si>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</si>
  <si>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</si>
  <si>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</si>
  <si>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</si>
  <si>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</si>
  <si>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</si>
  <si>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</si>
  <si>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</si>
  <si>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</si>
  <si>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</si>
  <si>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</si>
  <si>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</si>
  <si>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</si>
  <si>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</si>
  <si>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</si>
  <si>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</si>
  <si>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</si>
  <si>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</si>
  <si>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</si>
  <si>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</si>
  <si>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</si>
  <si>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</si>
  <si>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</si>
  <si>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</si>
  <si>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</si>
  <si>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</si>
  <si>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</si>
  <si>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</si>
  <si>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</si>
  <si>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</si>
  <si>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</si>
  <si>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</si>
  <si>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</si>
  <si>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</si>
  <si>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</si>
  <si>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</si>
  <si>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</si>
  <si>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</si>
  <si>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</si>
  <si>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</si>
  <si>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</si>
  <si>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</si>
  <si>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</si>
  <si>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</si>
  <si>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</si>
  <si>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</si>
  <si>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</si>
  <si>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</si>
  <si>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</si>
  <si>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</si>
  <si>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</si>
  <si>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</si>
  <si>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</si>
  <si>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</si>
  <si>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</si>
  <si>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</si>
  <si>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</si>
  <si>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</si>
  <si>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</si>
  <si>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</si>
  <si>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</si>
  <si>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</si>
  <si>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</si>
  <si>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</si>
  <si>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</si>
  <si>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</si>
  <si>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</si>
  <si>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</si>
  <si>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</si>
  <si>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</si>
  <si>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</si>
  <si>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</si>
  <si>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</si>
  <si>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</si>
  <si>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</si>
  <si>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</si>
  <si>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</si>
  <si>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</si>
  <si>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</si>
  <si>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</si>
  <si>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</si>
  <si>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</si>
  <si>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</si>
  <si>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</si>
  <si>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</si>
  <si>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</si>
  <si>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</si>
  <si>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</si>
  <si>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</si>
  <si>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</si>
  <si>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</si>
  <si>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</si>
  <si>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</si>
  <si>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</si>
  <si>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</si>
  <si>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</si>
  <si>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</si>
  <si>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</si>
  <si>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</si>
  <si>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</si>
  <si>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</si>
  <si>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</si>
  <si>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</si>
  <si>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</si>
  <si>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</si>
  <si>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</si>
  <si>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</si>
  <si>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</si>
  <si>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</si>
  <si>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</si>
  <si>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</si>
  <si>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</si>
  <si>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</si>
  <si>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</si>
  <si>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</si>
  <si>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</si>
  <si>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</si>
  <si>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</si>
  <si>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</si>
  <si>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</si>
  <si>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</si>
  <si>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</si>
  <si>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</si>
  <si>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</si>
  <si>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</si>
  <si>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</si>
  <si>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</si>
  <si>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</si>
  <si>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</si>
  <si>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</si>
  <si>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</si>
  <si>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</si>
  <si>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</si>
  <si>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</si>
  <si>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</si>
  <si>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</si>
  <si>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</si>
  <si>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</si>
  <si>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</si>
  <si>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</si>
  <si>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</si>
  <si>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</si>
  <si>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</si>
  <si>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</si>
  <si>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</si>
  <si>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</si>
  <si>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</si>
  <si>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</si>
  <si>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</si>
  <si>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</si>
  <si>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</si>
  <si>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</si>
  <si>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</si>
  <si>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</si>
  <si>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</si>
  <si>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</si>
  <si>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</si>
  <si>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</si>
  <si>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</si>
  <si>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</si>
  <si>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</si>
  <si>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</si>
  <si>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</si>
  <si>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</si>
  <si>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</si>
  <si>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</si>
  <si>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</si>
  <si>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</si>
  <si>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</si>
  <si>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</si>
  <si>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</si>
  <si>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</si>
  <si>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</si>
  <si>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</si>
  <si>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</si>
  <si>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</si>
  <si>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</si>
  <si>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</si>
  <si>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</si>
  <si>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</si>
  <si>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</si>
  <si>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</si>
  <si>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</si>
  <si>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</si>
  <si>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</si>
  <si>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</si>
  <si>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</si>
  <si>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</si>
  <si>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</si>
  <si>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</si>
  <si>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</si>
  <si>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</si>
  <si>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</si>
  <si>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</si>
  <si>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</si>
  <si>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</si>
  <si>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</si>
  <si>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</si>
  <si>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</si>
  <si>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</si>
  <si>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</si>
  <si>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</si>
  <si>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</si>
  <si>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</si>
  <si>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</si>
  <si>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</si>
  <si>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</si>
  <si>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</si>
  <si>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</si>
  <si>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</si>
  <si>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</si>
  <si>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</si>
  <si>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</si>
  <si>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</si>
  <si>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</si>
  <si>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</si>
  <si>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</si>
  <si>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</si>
  <si>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</si>
  <si>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</si>
  <si>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</si>
  <si>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</si>
  <si>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</si>
  <si>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</si>
  <si>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</si>
  <si>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</si>
  <si>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</si>
  <si>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</si>
  <si>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</si>
  <si>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</si>
  <si>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</si>
  <si>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</si>
  <si>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</si>
  <si>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</si>
  <si>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</si>
  <si>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</si>
  <si>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</si>
  <si>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</si>
  <si>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</si>
  <si>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</si>
  <si>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</si>
  <si>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</si>
  <si>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</si>
  <si>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</si>
  <si>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</si>
  <si>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</si>
  <si>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</si>
  <si>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</si>
  <si>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</si>
  <si>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</si>
  <si>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</si>
  <si>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</si>
  <si>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</si>
  <si>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</si>
  <si>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</si>
  <si>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</si>
  <si>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</si>
  <si>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</si>
  <si>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</si>
  <si>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</si>
  <si>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</si>
  <si>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</si>
  <si>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</si>
  <si>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</si>
  <si>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</si>
  <si>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</si>
  <si>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</si>
  <si>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</si>
  <si>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</si>
  <si>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</si>
  <si>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</si>
  <si>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</si>
  <si>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</si>
  <si>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</si>
  <si>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</si>
  <si>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</si>
  <si>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</si>
  <si>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</si>
  <si>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</si>
  <si>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</si>
  <si>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</si>
  <si>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</si>
  <si>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</si>
  <si>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</si>
  <si>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</si>
  <si>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</si>
  <si>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</si>
  <si>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</si>
  <si>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</si>
  <si>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</si>
  <si>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</si>
  <si>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</si>
  <si>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</si>
  <si>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</si>
  <si>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</si>
  <si>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</si>
  <si>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</si>
  <si>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</si>
  <si>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</si>
  <si>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</si>
  <si>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</si>
  <si>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</si>
  <si>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</si>
  <si>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</si>
  <si>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</si>
  <si>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</si>
  <si>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</si>
  <si>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</si>
  <si>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</si>
  <si>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</si>
  <si>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</si>
  <si>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</si>
  <si>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</si>
  <si>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</si>
  <si>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</si>
  <si>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</si>
  <si>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</si>
  <si>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</si>
  <si>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</si>
  <si>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</si>
  <si>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</si>
  <si>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</si>
  <si>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</si>
  <si>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</si>
  <si>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</si>
  <si>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</si>
  <si>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</si>
  <si>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</si>
  <si>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</si>
  <si>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</si>
  <si>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</si>
  <si>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</si>
  <si>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</si>
  <si>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</si>
  <si>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</si>
  <si>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</si>
  <si>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</si>
  <si>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</si>
  <si>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</si>
  <si>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</si>
  <si>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</si>
  <si>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</si>
  <si>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</si>
  <si>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</si>
  <si>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</si>
  <si>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</si>
  <si>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</si>
  <si>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</si>
  <si>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</si>
  <si>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</si>
  <si>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</si>
  <si>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</si>
  <si>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</si>
  <si>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</si>
  <si>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</si>
  <si>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</si>
  <si>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</si>
  <si>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</si>
  <si>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</si>
  <si>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</si>
  <si>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</si>
  <si>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</si>
  <si>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</si>
  <si>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</si>
  <si>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</si>
  <si>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</si>
  <si>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</si>
  <si>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</si>
  <si>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</si>
  <si>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</si>
  <si>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</si>
  <si>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</si>
  <si>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</si>
  <si>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</si>
  <si>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</si>
  <si>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</si>
  <si>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</si>
  <si>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</si>
  <si>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</si>
  <si>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</si>
  <si>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</si>
  <si>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</si>
  <si>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</si>
  <si>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</si>
  <si>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</si>
  <si>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</si>
  <si>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</si>
  <si>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</si>
  <si>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</si>
  <si>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</si>
  <si>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</si>
  <si>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</si>
  <si>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</si>
  <si>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</si>
  <si>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</si>
  <si>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</si>
  <si>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</si>
  <si>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</si>
  <si>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</si>
  <si>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</si>
  <si>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</si>
  <si>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</si>
  <si>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</si>
  <si>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</si>
  <si>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</si>
  <si>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</si>
  <si>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</si>
  <si>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</si>
  <si>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</si>
  <si>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</si>
  <si>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</si>
  <si>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</si>
  <si>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</si>
  <si>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</si>
  <si>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</si>
  <si>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</si>
  <si>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</si>
  <si>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</si>
  <si>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</si>
  <si>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</si>
  <si>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</si>
  <si>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</si>
  <si>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</si>
  <si>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</si>
  <si>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</si>
  <si>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</si>
  <si>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</si>
  <si>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</si>
  <si>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</si>
  <si>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</si>
  <si>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</si>
  <si>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</si>
  <si>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</si>
  <si>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</si>
  <si>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</si>
  <si>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</si>
  <si>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</si>
  <si>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</si>
  <si>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</si>
  <si>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</si>
  <si>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</si>
  <si>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</si>
  <si>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</si>
  <si>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</si>
  <si>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</si>
  <si>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</si>
  <si>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</si>
  <si>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</si>
  <si>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</si>
  <si>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</si>
  <si>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</si>
  <si>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</si>
  <si>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</si>
  <si>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</si>
  <si>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</si>
  <si>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</si>
  <si>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</si>
  <si>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</si>
  <si>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</si>
  <si>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</si>
  <si>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</si>
  <si>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</si>
  <si>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</si>
  <si>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</si>
  <si>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</si>
  <si>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</si>
  <si>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</si>
  <si>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</si>
  <si>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</si>
  <si>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</si>
  <si>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</si>
  <si>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</si>
  <si>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</si>
  <si>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</si>
  <si>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</si>
  <si>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</si>
  <si>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</si>
  <si>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</si>
  <si>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</si>
  <si>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</si>
  <si>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</si>
  <si>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</si>
  <si>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</si>
  <si>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</si>
  <si>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</si>
  <si>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</si>
  <si>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</si>
  <si>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</si>
  <si>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</si>
  <si>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</si>
  <si>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</si>
  <si>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</si>
  <si>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</si>
  <si>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</si>
  <si>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</si>
  <si>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</si>
  <si>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</si>
  <si>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</si>
  <si>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</si>
  <si>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</si>
  <si>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</si>
  <si>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</si>
  <si>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</si>
  <si>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</si>
  <si>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</si>
  <si>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</si>
  <si>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</si>
  <si>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</si>
  <si>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</si>
  <si>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</si>
  <si>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</si>
  <si>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</si>
  <si>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</si>
  <si>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</si>
  <si>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</si>
  <si>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</si>
  <si>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</si>
  <si>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</si>
  <si>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</si>
  <si>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</si>
  <si>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</si>
  <si>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</si>
  <si>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</si>
  <si>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</si>
  <si>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</si>
  <si>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</si>
  <si>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</si>
  <si>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</si>
  <si>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</si>
  <si>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</si>
  <si>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</si>
  <si>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</si>
  <si>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</si>
  <si>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</si>
  <si>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</si>
  <si>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</si>
  <si>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</si>
  <si>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</si>
  <si>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</si>
  <si>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</si>
  <si>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</si>
  <si>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</si>
  <si>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</si>
  <si>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</si>
  <si>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</si>
  <si>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</si>
  <si>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</si>
  <si>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</si>
  <si>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</si>
  <si>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</si>
  <si>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</si>
  <si>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</si>
  <si>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</si>
  <si>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</si>
  <si>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</si>
  <si>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</si>
  <si>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</si>
  <si>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</si>
  <si>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</si>
  <si>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</si>
  <si>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</si>
  <si>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</si>
  <si>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</si>
  <si>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</si>
  <si>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</si>
  <si>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</si>
  <si>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</si>
  <si>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</si>
  <si>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</si>
  <si>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</si>
  <si>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</si>
  <si>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</si>
  <si>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</si>
  <si>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</si>
  <si>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</si>
  <si>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</si>
  <si>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</si>
  <si>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</si>
  <si>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</si>
  <si>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</si>
  <si>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</si>
  <si>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</si>
  <si>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</si>
  <si>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</si>
  <si>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</si>
  <si>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</si>
  <si>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</si>
  <si>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</si>
  <si>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</si>
  <si>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</si>
  <si>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</si>
  <si>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</si>
  <si>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</si>
  <si>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</si>
  <si>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</si>
  <si>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</si>
  <si>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</si>
  <si>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</si>
  <si>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</si>
  <si>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</si>
  <si>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</si>
  <si>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</si>
  <si>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</si>
  <si>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</si>
  <si>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</si>
  <si>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</si>
  <si>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</si>
  <si>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</si>
  <si>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</si>
  <si>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</si>
  <si>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</si>
  <si>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</si>
  <si>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</si>
  <si>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</si>
  <si>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</si>
  <si>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</si>
  <si>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</si>
  <si>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</si>
  <si>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</si>
  <si>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</si>
  <si>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</si>
  <si>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</si>
  <si>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</si>
  <si>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</si>
  <si>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</si>
  <si>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</si>
  <si>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</si>
  <si>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</si>
  <si>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</si>
  <si>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</si>
  <si>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</si>
  <si>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</si>
  <si>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</si>
  <si>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</si>
  <si>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</si>
  <si>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</si>
  <si>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</si>
  <si>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</si>
  <si>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</si>
  <si>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</si>
  <si>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</si>
  <si>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</si>
  <si>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</si>
  <si>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</si>
  <si>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</si>
  <si>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</si>
  <si>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</si>
  <si>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</si>
  <si>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</si>
  <si>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</si>
  <si>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</si>
  <si>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</si>
  <si>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</si>
  <si>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</si>
  <si>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</si>
  <si>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</si>
  <si>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</si>
  <si>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</si>
  <si>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</si>
  <si>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</si>
  <si>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</si>
  <si>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</si>
  <si>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</si>
  <si>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</si>
  <si>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</si>
  <si>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</si>
  <si>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</si>
  <si>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</si>
  <si>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</si>
  <si>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</si>
  <si>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</si>
  <si>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</si>
  <si>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</si>
  <si>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</si>
  <si>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</si>
  <si>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</si>
  <si>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</si>
  <si>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</si>
  <si>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</si>
  <si>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</si>
  <si>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</si>
  <si>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</si>
  <si>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</si>
  <si>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</si>
  <si>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</si>
  <si>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</si>
  <si>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</si>
  <si>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</si>
  <si>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</si>
  <si>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</si>
  <si>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</si>
  <si>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</si>
  <si>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</si>
  <si>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</si>
  <si>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</si>
  <si>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</si>
  <si>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</si>
  <si>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</si>
  <si>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</si>
  <si>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</si>
  <si>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</si>
  <si>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</si>
  <si>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</si>
  <si>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</si>
  <si>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</si>
  <si>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</si>
  <si>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</si>
  <si>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</si>
  <si>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</si>
  <si>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</si>
  <si>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</si>
  <si>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</si>
  <si>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</si>
  <si>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</si>
  <si>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</si>
  <si>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</si>
  <si>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</si>
  <si>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</si>
  <si>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</si>
  <si>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</si>
  <si>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</si>
  <si>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</si>
  <si>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</si>
  <si>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</si>
  <si>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</si>
  <si>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</si>
  <si>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</si>
  <si>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</si>
  <si>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</si>
  <si>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</si>
  <si>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</si>
  <si>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</si>
  <si>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</si>
  <si>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</si>
  <si>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</si>
  <si>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</si>
  <si>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</si>
  <si>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</si>
  <si>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</si>
  <si>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</si>
  <si>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</si>
  <si>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</si>
  <si>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</si>
  <si>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</si>
  <si>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</si>
  <si>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</si>
  <si>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</si>
  <si>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</si>
  <si>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</si>
  <si>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</si>
  <si>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</si>
  <si>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</si>
  <si>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</si>
  <si>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</si>
  <si>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</si>
  <si>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</si>
  <si>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</si>
  <si>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</si>
  <si>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</si>
  <si>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</si>
  <si>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</si>
  <si>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</si>
  <si>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</si>
  <si>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</si>
  <si>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</si>
  <si>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</si>
  <si>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</si>
  <si>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</si>
  <si>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</si>
  <si>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</si>
  <si>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</si>
  <si>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</si>
  <si>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</si>
  <si>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</si>
  <si>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</si>
  <si>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</si>
  <si>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</si>
  <si>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</si>
  <si>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</si>
  <si>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</si>
  <si>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</si>
  <si>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</si>
  <si>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</si>
  <si>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</si>
  <si>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</si>
  <si>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</si>
  <si>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</si>
  <si>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</si>
  <si>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</si>
  <si>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</si>
  <si>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</si>
  <si>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</si>
  <si>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</si>
  <si>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</si>
  <si>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</si>
  <si>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</si>
  <si>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</si>
  <si>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</si>
  <si>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</si>
  <si>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</si>
  <si>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</si>
  <si>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</si>
  <si>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</si>
  <si>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</si>
  <si>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</si>
  <si>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</si>
  <si>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</si>
  <si>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</si>
  <si>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</si>
  <si>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</si>
  <si>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</si>
  <si>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</si>
  <si>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</si>
  <si>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</si>
  <si>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</si>
  <si>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</si>
  <si>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</si>
  <si>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</si>
  <si>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</si>
  <si>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</si>
  <si>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</si>
  <si>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</si>
  <si>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</si>
  <si>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</si>
  <si>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</si>
  <si>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</si>
  <si>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</si>
  <si>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</si>
  <si>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</si>
  <si>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</si>
  <si>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</si>
  <si>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</si>
  <si>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</si>
  <si>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</si>
  <si>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</si>
  <si>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</si>
  <si>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</si>
  <si>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</si>
  <si>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</si>
  <si>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</si>
  <si>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</si>
  <si>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</si>
  <si>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</si>
  <si>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</si>
  <si>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</si>
  <si>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</si>
  <si>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</si>
  <si>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</si>
  <si>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</si>
  <si>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</si>
  <si>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</si>
  <si>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</si>
  <si>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</si>
  <si>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</si>
  <si>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</si>
  <si>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</si>
  <si>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</si>
  <si>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</si>
  <si>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</si>
  <si>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</si>
  <si>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</si>
  <si>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</si>
  <si>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</si>
  <si>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</si>
  <si>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</si>
  <si>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</si>
  <si>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</si>
  <si>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</si>
  <si>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</si>
  <si>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</si>
  <si>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</si>
  <si>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</si>
  <si>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</si>
  <si>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</si>
  <si>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</si>
  <si>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</si>
  <si>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</si>
  <si>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</si>
  <si>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</si>
  <si>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</si>
  <si>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</si>
  <si>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</si>
  <si>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</si>
  <si>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</si>
  <si>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</si>
  <si>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</si>
  <si>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</si>
  <si>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</si>
  <si>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</si>
  <si>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</si>
  <si>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</si>
  <si>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</si>
  <si>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</si>
  <si>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</si>
  <si>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</si>
  <si>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</si>
  <si>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</si>
  <si>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</si>
  <si>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</si>
  <si>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</si>
  <si>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</si>
  <si>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</si>
  <si>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</si>
  <si>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</si>
  <si>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</si>
  <si>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</si>
  <si>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</si>
  <si>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</si>
  <si>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</si>
  <si>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</si>
  <si>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</si>
  <si>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</si>
  <si>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</si>
  <si>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</si>
  <si>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</si>
  <si>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</si>
  <si>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</si>
  <si>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</si>
  <si>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</si>
  <si>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</si>
  <si>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</si>
  <si>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</si>
  <si>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</si>
  <si>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</si>
  <si>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</si>
  <si>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</si>
  <si>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</si>
  <si>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</si>
  <si>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</si>
  <si>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</si>
  <si>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</si>
  <si>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</si>
  <si>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</si>
  <si>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</si>
  <si>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</si>
  <si>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</si>
  <si>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</si>
  <si>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</si>
  <si>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</si>
  <si>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</si>
  <si>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</si>
  <si>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</si>
  <si>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</si>
  <si>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</si>
  <si>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</si>
  <si>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</si>
  <si>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</si>
  <si>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</si>
  <si>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</si>
  <si>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</si>
  <si>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</si>
  <si>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</si>
  <si>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</si>
  <si>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</si>
  <si>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</si>
  <si>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</si>
  <si>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</si>
  <si>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</si>
  <si>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</si>
  <si>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</si>
  <si>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</si>
  <si>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</si>
  <si>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</si>
  <si>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</si>
  <si>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</si>
  <si>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</si>
  <si>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</si>
  <si>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</si>
  <si>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</si>
  <si>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</si>
  <si>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</si>
  <si>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</si>
  <si>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</si>
  <si>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</si>
  <si>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</si>
  <si>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</si>
  <si>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</si>
  <si>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</si>
  <si>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</si>
  <si>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</si>
  <si>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</si>
  <si>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</si>
  <si>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</si>
  <si>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</si>
  <si>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</si>
  <si>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</si>
  <si>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</si>
  <si>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</si>
  <si>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</si>
  <si>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</si>
  <si>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</si>
  <si>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</si>
  <si>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</si>
  <si>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</si>
  <si>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</si>
  <si>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</si>
  <si>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</si>
  <si>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</si>
  <si>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</si>
  <si>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</si>
  <si>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</si>
  <si>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</si>
  <si>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</si>
  <si>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</si>
  <si>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</si>
  <si>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</si>
  <si>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</si>
  <si>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</si>
  <si>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</si>
  <si>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</si>
  <si>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</si>
  <si>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</si>
  <si>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</si>
  <si>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</si>
  <si>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</si>
  <si>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</si>
  <si>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</si>
  <si>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</si>
  <si>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</si>
  <si>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</si>
  <si>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</si>
  <si>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</si>
  <si>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</si>
  <si>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</si>
  <si>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</si>
  <si>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</si>
  <si>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</si>
  <si>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</si>
  <si>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</si>
  <si>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</si>
  <si>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</si>
  <si>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</si>
  <si>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</si>
  <si>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</si>
  <si>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</si>
  <si>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</si>
  <si>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</si>
  <si>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</si>
  <si>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</si>
  <si>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</si>
  <si>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</si>
  <si>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</si>
  <si>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</si>
  <si>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</si>
  <si>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</si>
  <si>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</si>
  <si>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</si>
  <si>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</si>
  <si>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</si>
  <si>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</si>
  <si>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</si>
  <si>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</si>
  <si>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</si>
  <si>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</si>
  <si>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</si>
  <si>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</si>
  <si>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</si>
  <si>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</si>
  <si>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</si>
  <si>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</si>
  <si>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</si>
  <si>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</si>
  <si>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</si>
  <si>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</si>
  <si>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</si>
  <si>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</si>
  <si>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</si>
  <si>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</si>
  <si>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</si>
  <si>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</si>
  <si>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</si>
  <si>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</si>
  <si>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</si>
  <si>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</si>
  <si>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</si>
  <si>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</si>
  <si>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</si>
  <si>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</si>
  <si>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</si>
  <si>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</si>
  <si>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</si>
  <si>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</si>
  <si>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</si>
  <si>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</si>
  <si>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</si>
  <si>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</si>
  <si>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</si>
  <si>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</si>
  <si>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</si>
  <si>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</si>
  <si>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</si>
  <si>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</si>
  <si>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</si>
  <si>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</si>
  <si>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</si>
  <si>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</si>
  <si>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</si>
  <si>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</si>
  <si>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</si>
  <si>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</si>
  <si>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</si>
  <si>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</si>
  <si>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</si>
  <si>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</si>
  <si>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</si>
  <si>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</si>
  <si>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</si>
  <si>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</si>
  <si>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</si>
  <si>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</si>
  <si>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</si>
  <si>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</si>
  <si>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</si>
  <si>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</si>
  <si>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</si>
  <si>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</si>
  <si>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</si>
  <si>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</si>
  <si>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</si>
  <si>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</si>
  <si>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</si>
  <si>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</si>
  <si>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</si>
  <si>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</si>
  <si>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</si>
  <si>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</si>
  <si>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</si>
  <si>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</si>
  <si>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</si>
  <si>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</si>
  <si>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</si>
  <si>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</si>
  <si>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</si>
  <si>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</si>
  <si>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</si>
  <si>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</si>
  <si>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</si>
  <si>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</si>
  <si>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</si>
  <si>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</si>
  <si>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</si>
  <si>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</si>
  <si>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</si>
  <si>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</si>
  <si>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</si>
  <si>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</si>
  <si>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</si>
  <si>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</si>
  <si>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</si>
  <si>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</si>
  <si>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</si>
  <si>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</si>
  <si>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</si>
  <si>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</si>
  <si>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</si>
  <si>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</si>
  <si>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</si>
  <si>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</si>
  <si>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</si>
  <si>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</si>
  <si>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</si>
  <si>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</si>
  <si>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</si>
  <si>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</si>
  <si>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</si>
  <si>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</si>
  <si>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</si>
  <si>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</si>
  <si>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</si>
  <si>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</si>
  <si>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</si>
  <si>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</si>
  <si>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</si>
  <si>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</si>
  <si>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</si>
  <si>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</si>
  <si>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</si>
  <si>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</si>
  <si>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</si>
  <si>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</si>
  <si>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</si>
  <si>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</si>
  <si>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</si>
  <si>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</si>
  <si>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</si>
  <si>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</si>
  <si>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</si>
  <si>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</si>
  <si>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</si>
  <si>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</si>
  <si>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</si>
  <si>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</si>
  <si>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</si>
  <si>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</si>
  <si>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</si>
  <si>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</si>
  <si>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</si>
  <si>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</si>
  <si>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</si>
  <si>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</si>
  <si>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</si>
  <si>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</si>
  <si>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</si>
  <si>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</si>
  <si>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</si>
  <si>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</si>
  <si>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</si>
  <si>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</si>
  <si>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</si>
  <si>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</si>
  <si>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</si>
  <si>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</si>
  <si>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</si>
  <si>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</si>
  <si>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</si>
  <si>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</si>
  <si>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</si>
  <si>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</si>
  <si>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</si>
  <si>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</si>
  <si>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</si>
  <si>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</si>
  <si>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</si>
  <si>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</si>
  <si>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</si>
  <si>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</si>
  <si>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</si>
  <si>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</si>
  <si>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</si>
  <si>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</si>
  <si>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</si>
  <si>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</si>
  <si>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</si>
  <si>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</si>
  <si>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</si>
  <si>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</si>
  <si>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</si>
  <si>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</si>
  <si>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</si>
  <si>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</si>
  <si>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</si>
  <si>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</si>
  <si>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</si>
  <si>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</si>
  <si>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</si>
  <si>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</si>
  <si>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</si>
  <si>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</si>
  <si>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</si>
  <si>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</si>
  <si>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</si>
  <si>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</si>
  <si>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</si>
  <si>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</si>
  <si>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</si>
  <si>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</si>
  <si>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</si>
  <si>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</si>
  <si>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</si>
  <si>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</si>
  <si>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</si>
  <si>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</si>
  <si>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</si>
  <si>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</si>
  <si>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</si>
  <si>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</si>
  <si>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</si>
  <si>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</si>
  <si>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</si>
  <si>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</si>
  <si>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</si>
  <si>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</si>
  <si>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</si>
  <si>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</si>
  <si>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</si>
  <si>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</si>
  <si>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</si>
  <si>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</si>
  <si>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</si>
  <si>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</si>
  <si>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</si>
  <si>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</si>
  <si>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</si>
  <si>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</si>
  <si>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</si>
  <si>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</si>
  <si>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</si>
  <si>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</si>
  <si>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</si>
  <si>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</si>
  <si>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</si>
  <si>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</si>
  <si>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</si>
  <si>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</si>
  <si>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</si>
  <si>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</si>
  <si>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</si>
  <si>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</si>
  <si>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</si>
  <si>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</si>
  <si>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</si>
  <si>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</si>
  <si>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</si>
  <si>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</si>
  <si>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</si>
  <si>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</si>
  <si>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</si>
  <si>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</si>
  <si>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</si>
  <si>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</si>
  <si>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</si>
  <si>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</si>
  <si>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</si>
  <si>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</si>
  <si>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</si>
  <si>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</si>
  <si>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</si>
  <si>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</si>
  <si>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</si>
  <si>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</si>
  <si>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</si>
  <si>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</si>
  <si>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</si>
  <si>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</si>
  <si>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</si>
  <si>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</si>
  <si>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</si>
  <si>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</si>
  <si>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</si>
  <si>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</si>
  <si>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</si>
  <si>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</si>
  <si>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</si>
  <si>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</si>
  <si>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</si>
  <si>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</si>
  <si>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</si>
  <si>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</si>
  <si>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</si>
  <si>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</si>
  <si>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</si>
  <si>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</si>
  <si>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</si>
  <si>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</si>
  <si>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</si>
  <si>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</si>
  <si>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</si>
  <si>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</si>
  <si>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</si>
  <si>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</si>
  <si>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</si>
  <si>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</si>
  <si>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</si>
  <si>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</si>
  <si>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</si>
  <si>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</si>
  <si>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</si>
  <si>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</si>
  <si>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</si>
  <si>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</si>
  <si>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</si>
  <si>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</si>
  <si>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</si>
  <si>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</si>
  <si>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</si>
  <si>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</si>
  <si>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</si>
  <si>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</si>
  <si>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</si>
  <si>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</si>
  <si>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</si>
  <si>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</si>
  <si>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</si>
  <si>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</si>
  <si>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</si>
  <si>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</si>
  <si>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</si>
  <si>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</si>
  <si>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</si>
  <si>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</si>
  <si>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</si>
  <si>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</si>
  <si>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</si>
  <si>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</si>
  <si>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</si>
  <si>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</si>
  <si>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</si>
  <si>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</si>
  <si>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</si>
  <si>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</si>
  <si>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</si>
  <si>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</si>
  <si>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</si>
  <si>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</si>
  <si>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</si>
  <si>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</si>
  <si>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</si>
  <si>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</si>
  <si>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</si>
  <si>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</si>
  <si>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</si>
  <si>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</si>
  <si>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</si>
  <si>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</si>
  <si>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</si>
  <si>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</si>
  <si>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</si>
  <si>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</si>
  <si>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</si>
  <si>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</si>
  <si>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</si>
  <si>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</si>
  <si>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</si>
  <si>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</si>
  <si>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</si>
  <si>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</si>
  <si>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</si>
  <si>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</si>
  <si>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</si>
  <si>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</si>
  <si>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</si>
  <si>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</si>
  <si>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</si>
  <si>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</si>
  <si>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</si>
  <si>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</si>
  <si>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</si>
  <si>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</si>
  <si>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</si>
  <si>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</si>
  <si>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</si>
  <si>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</si>
  <si>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</si>
  <si>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</si>
  <si>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</si>
  <si>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</si>
  <si>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</si>
  <si>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</si>
  <si>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</si>
  <si>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</si>
  <si>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</si>
  <si>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</si>
  <si>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</si>
  <si>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</si>
  <si>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</si>
  <si>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</si>
  <si>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</si>
  <si>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</si>
  <si>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</si>
  <si>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</si>
  <si>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</si>
  <si>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</si>
  <si>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</si>
  <si>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</si>
  <si>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</si>
  <si>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</si>
  <si>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</si>
  <si>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</si>
  <si>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</si>
  <si>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</si>
  <si>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</si>
  <si>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</si>
  <si>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</si>
  <si>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</si>
  <si>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</si>
  <si>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</si>
  <si>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</si>
  <si>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</si>
  <si>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</si>
  <si>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</si>
  <si>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</si>
  <si>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</si>
  <si>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</si>
  <si>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</si>
  <si>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</si>
  <si>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</si>
  <si>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</si>
  <si>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</si>
  <si>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</si>
  <si>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</si>
  <si>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</si>
  <si>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</si>
  <si>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</si>
  <si>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</si>
  <si>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</si>
  <si>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</si>
  <si>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</si>
  <si>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</si>
  <si>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</si>
  <si>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</si>
  <si>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</si>
  <si>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</si>
  <si>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</si>
  <si>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</si>
  <si>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</si>
  <si>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</si>
  <si>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</si>
  <si>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</si>
  <si>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</si>
  <si>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</si>
  <si>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</si>
  <si>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</si>
  <si>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</si>
  <si>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</si>
  <si>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</si>
  <si>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</si>
  <si>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</si>
  <si>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</si>
  <si>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</si>
  <si>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</si>
  <si>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</si>
  <si>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</si>
  <si>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</si>
  <si>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</si>
  <si>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</si>
  <si>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</si>
  <si>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</si>
  <si>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</si>
  <si>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</si>
  <si>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</si>
  <si>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</si>
  <si>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</si>
  <si>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</si>
  <si>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</si>
  <si>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</si>
  <si>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</si>
  <si>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</si>
  <si>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</si>
  <si>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</si>
  <si>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</si>
  <si>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</si>
  <si>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</si>
  <si>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</si>
  <si>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</si>
  <si>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</si>
  <si>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</si>
  <si>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</si>
  <si>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</si>
  <si>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</si>
  <si>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</si>
  <si>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</si>
  <si>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</si>
  <si>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</si>
  <si>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</si>
  <si>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</si>
  <si>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</si>
  <si>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</si>
  <si>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</si>
  <si>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</si>
  <si>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</si>
  <si>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</si>
  <si>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</si>
  <si>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</si>
  <si>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</si>
  <si>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</si>
  <si>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</si>
  <si>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</si>
  <si>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</si>
  <si>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</si>
  <si>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</si>
  <si>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</si>
  <si>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</si>
  <si>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</si>
  <si>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</si>
  <si>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</si>
  <si>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</si>
  <si>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</si>
  <si>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</si>
  <si>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</si>
  <si>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</si>
  <si>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</si>
  <si>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</si>
  <si>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</si>
  <si>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</si>
  <si>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</si>
  <si>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</si>
  <si>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</si>
  <si>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</si>
  <si>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</si>
  <si>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</si>
  <si>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</si>
  <si>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</si>
  <si>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</si>
  <si>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</si>
  <si>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</si>
  <si>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</si>
  <si>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</si>
  <si>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</si>
  <si>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</si>
  <si>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</si>
  <si>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</si>
  <si>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</si>
  <si>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</si>
  <si>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</si>
  <si>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</si>
  <si>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</si>
  <si>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</si>
  <si>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</si>
  <si>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</si>
  <si>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</si>
  <si>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</si>
  <si>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</si>
  <si>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</si>
  <si>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</si>
  <si>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</si>
  <si>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</si>
  <si>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</si>
  <si>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</si>
  <si>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</si>
  <si>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</si>
  <si>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</si>
  <si>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</si>
  <si>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</si>
  <si>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</si>
  <si>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</si>
  <si>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</si>
  <si>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</si>
  <si>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</si>
  <si>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</si>
  <si>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</si>
  <si>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</si>
  <si>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</si>
  <si>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</si>
  <si>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</si>
  <si>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</si>
  <si>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</si>
  <si>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</si>
  <si>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</si>
  <si>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</si>
  <si>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</si>
  <si>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</si>
  <si>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</si>
  <si>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</si>
  <si>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</si>
  <si>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</si>
  <si>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</si>
  <si>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</si>
  <si>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</si>
  <si>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</si>
  <si>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</si>
  <si>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</si>
  <si>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</si>
  <si>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</si>
  <si>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</si>
  <si>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</si>
  <si>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</si>
  <si>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</si>
  <si>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</si>
  <si>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</si>
  <si>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</si>
  <si>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</si>
  <si>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</si>
  <si>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</si>
  <si>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</si>
  <si>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</si>
  <si>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</si>
  <si>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</si>
  <si>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</si>
  <si>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</si>
  <si>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</si>
  <si>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</si>
  <si>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</si>
  <si>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</si>
  <si>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</si>
  <si>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</si>
  <si>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</si>
  <si>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</si>
  <si>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</si>
  <si>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</si>
  <si>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</si>
  <si>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</si>
  <si>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</si>
  <si>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</si>
  <si>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</si>
  <si>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</si>
  <si>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</si>
  <si>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</si>
  <si>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</si>
  <si>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</si>
  <si>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</si>
  <si>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</si>
  <si>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</si>
  <si>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</si>
  <si>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</si>
  <si>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</si>
  <si>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</si>
  <si>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</si>
  <si>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</si>
  <si>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</si>
  <si>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</si>
  <si>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</si>
  <si>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</si>
  <si>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</si>
  <si>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</si>
  <si>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</si>
  <si>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</si>
  <si>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</si>
  <si>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</si>
  <si>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</si>
  <si>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</si>
  <si>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</si>
  <si>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</si>
  <si>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</si>
  <si>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</si>
  <si>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</si>
  <si>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</si>
  <si>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</si>
  <si>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</si>
  <si>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</si>
  <si>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</si>
  <si>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</si>
  <si>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</si>
  <si>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</si>
  <si>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</si>
  <si>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</si>
  <si>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</si>
  <si>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</si>
  <si>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</si>
  <si>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</si>
  <si>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</si>
  <si>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</si>
  <si>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</si>
  <si>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</si>
  <si>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</si>
  <si>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</si>
  <si>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</si>
  <si>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</si>
  <si>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</si>
  <si>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</si>
  <si>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</si>
  <si>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</si>
  <si>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</si>
  <si>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</si>
  <si>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</si>
  <si>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</si>
  <si>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</si>
  <si>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</si>
  <si>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</si>
  <si>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</si>
  <si>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</si>
  <si>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</si>
  <si>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</si>
  <si>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</si>
  <si>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</si>
  <si>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</si>
  <si>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</si>
  <si>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</si>
  <si>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</si>
  <si>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</si>
  <si>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</si>
  <si>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</si>
  <si>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</si>
  <si>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</si>
  <si>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</si>
  <si>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</si>
  <si>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</si>
  <si>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</si>
  <si>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</si>
  <si>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</si>
  <si>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</si>
  <si>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</si>
  <si>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</si>
  <si>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</si>
  <si>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</si>
  <si>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</si>
  <si>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</si>
  <si>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</si>
  <si>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</si>
  <si>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</si>
  <si>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</si>
  <si>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</si>
  <si>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</si>
  <si>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</si>
  <si>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</si>
  <si>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</si>
  <si>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</si>
  <si>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</si>
  <si>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</si>
  <si>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</si>
  <si>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</si>
  <si>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</si>
  <si>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</si>
  <si>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</si>
  <si>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</si>
  <si>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</si>
  <si>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</si>
  <si>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</si>
  <si>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</si>
  <si>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</si>
  <si>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</si>
  <si>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</si>
  <si>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</si>
  <si>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</si>
  <si>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</si>
  <si>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</si>
  <si>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</si>
  <si>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</si>
  <si>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</si>
  <si>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</si>
  <si>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</si>
  <si>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</si>
  <si>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</si>
  <si>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</si>
  <si>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</si>
  <si>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</si>
  <si>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</si>
  <si>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</si>
  <si>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</si>
  <si>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</si>
  <si>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</si>
  <si>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</si>
  <si>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</si>
  <si>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</si>
  <si>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</si>
  <si>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</si>
  <si>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</si>
  <si>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</si>
  <si>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</si>
  <si>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</si>
  <si>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</si>
  <si>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</si>
  <si>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</si>
  <si>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</si>
  <si>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</si>
  <si>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</si>
  <si>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</si>
  <si>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</si>
  <si>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</si>
  <si>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</si>
  <si>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</si>
  <si>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</si>
  <si>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</si>
  <si>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</si>
  <si>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</si>
  <si>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</si>
  <si>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</si>
  <si>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</si>
  <si>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</si>
  <si>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</si>
  <si>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</si>
  <si>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</si>
  <si>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</si>
  <si>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</si>
  <si>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</si>
  <si>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</si>
  <si>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</si>
  <si>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</si>
  <si>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</si>
  <si>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</si>
  <si>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</si>
  <si>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</si>
  <si>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</si>
  <si>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</si>
  <si>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</si>
  <si>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</si>
  <si>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</si>
  <si>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</si>
  <si>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</si>
  <si>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</si>
  <si>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</si>
  <si>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</si>
  <si>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</si>
  <si>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</si>
  <si>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</si>
  <si>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</si>
  <si>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</si>
  <si>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</si>
  <si>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</si>
  <si>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</si>
  <si>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</si>
  <si>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</si>
  <si>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</si>
  <si>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</si>
  <si>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</si>
  <si>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</si>
  <si>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</si>
  <si>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</si>
  <si>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</si>
  <si>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</si>
  <si>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</si>
  <si>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</si>
  <si>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</si>
  <si>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</si>
  <si>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</si>
  <si>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</si>
  <si>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</si>
  <si>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</si>
  <si>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</si>
  <si>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</si>
  <si>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</si>
  <si>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</si>
  <si>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</si>
  <si>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</si>
  <si>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</si>
  <si>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</si>
  <si>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</si>
  <si>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</si>
  <si>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</si>
  <si>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</si>
  <si>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</si>
  <si>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</si>
  <si>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</si>
  <si>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</si>
  <si>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</si>
  <si>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</si>
  <si>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</si>
  <si>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</si>
  <si>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</si>
  <si>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</si>
  <si>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</si>
  <si>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</si>
  <si>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</si>
  <si>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</si>
  <si>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</si>
  <si>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</si>
  <si>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</si>
  <si>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</si>
  <si>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</si>
  <si>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</si>
  <si>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</si>
  <si>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</si>
  <si>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</si>
  <si>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</si>
  <si>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</si>
  <si>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</si>
  <si>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</si>
  <si>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</si>
  <si>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</si>
  <si>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</si>
  <si>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</si>
  <si>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</si>
  <si>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</si>
  <si>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</si>
  <si>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</si>
  <si>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</si>
  <si>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</si>
  <si>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</si>
  <si>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</si>
  <si>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</si>
  <si>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</si>
  <si>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</si>
  <si>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</si>
  <si>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</si>
  <si>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</si>
  <si>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</si>
  <si>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</si>
  <si>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</si>
  <si>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</si>
  <si>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</si>
  <si>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</si>
  <si>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</si>
  <si>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</si>
  <si>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</si>
  <si>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</si>
  <si>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</si>
  <si>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</si>
  <si>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</si>
  <si>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</si>
  <si>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</si>
  <si>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</si>
  <si>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</si>
  <si>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</si>
  <si>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</si>
  <si>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</si>
  <si>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</si>
  <si>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</si>
  <si>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</si>
  <si>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</si>
  <si>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</si>
  <si>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</si>
  <si>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</si>
  <si>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</si>
  <si>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</si>
  <si>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</si>
  <si>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</si>
  <si>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</si>
  <si>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</si>
  <si>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</si>
  <si>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</si>
  <si>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</si>
  <si>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</si>
  <si>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</si>
  <si>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</si>
  <si>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</si>
  <si>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</si>
  <si>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</si>
  <si>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</si>
  <si>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</si>
  <si>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</si>
  <si>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</si>
  <si>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</si>
  <si>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</si>
  <si>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</si>
  <si>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</si>
  <si>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</si>
  <si>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</si>
  <si>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</si>
  <si>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</si>
  <si>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</si>
  <si>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</si>
  <si>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</si>
  <si>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</si>
  <si>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</si>
  <si>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</si>
  <si>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</si>
  <si>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</si>
  <si>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</si>
  <si>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</si>
  <si>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</si>
  <si>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</si>
  <si>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</si>
  <si>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</si>
  <si>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</si>
  <si>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</si>
  <si>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</si>
  <si>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</si>
  <si>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</si>
  <si>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</si>
  <si>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</si>
  <si>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</si>
  <si>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</si>
  <si>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</si>
  <si>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</si>
  <si>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</si>
  <si>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</si>
  <si>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</si>
  <si>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</si>
  <si>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</si>
  <si>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</si>
  <si>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</si>
  <si>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</si>
  <si>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</si>
  <si>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</si>
  <si>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</si>
  <si>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</si>
  <si>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</si>
  <si>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</si>
  <si>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</si>
  <si>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</si>
  <si>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</si>
  <si>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</si>
  <si>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</si>
  <si>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</si>
  <si>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</si>
  <si>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</si>
  <si>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</si>
  <si>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</si>
  <si>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</si>
  <si>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</si>
  <si>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</si>
  <si>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</si>
  <si>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</si>
  <si>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</si>
  <si>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</si>
  <si>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</si>
  <si>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</si>
  <si>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</si>
  <si>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</si>
  <si>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</si>
  <si>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</si>
  <si>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</si>
  <si>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</si>
  <si>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</si>
  <si>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</si>
  <si>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</si>
  <si>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</si>
  <si>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</si>
  <si>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</si>
  <si>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</si>
  <si>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</si>
  <si>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</si>
  <si>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</si>
  <si>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</si>
  <si>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</si>
  <si>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</si>
  <si>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</si>
  <si>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</si>
  <si>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</si>
  <si>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</si>
  <si>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</si>
  <si>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</si>
  <si>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</si>
  <si>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</si>
  <si>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</si>
  <si>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</si>
  <si>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</si>
  <si>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</si>
  <si>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</si>
  <si>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</si>
  <si>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</si>
  <si>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</si>
  <si>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</si>
  <si>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</si>
  <si>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</si>
  <si>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</si>
  <si>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</si>
  <si>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</si>
  <si>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</si>
  <si>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</si>
  <si>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</si>
  <si>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</si>
  <si>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</si>
  <si>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</si>
  <si>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</si>
  <si>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</si>
  <si>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</si>
  <si>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</si>
  <si>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</si>
  <si>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</si>
  <si>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</si>
  <si>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</si>
  <si>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</si>
  <si>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</si>
  <si>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</si>
  <si>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</si>
  <si>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</si>
  <si>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</si>
  <si>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</si>
  <si>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</si>
  <si>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</si>
  <si>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</si>
  <si>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</si>
  <si>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</si>
  <si>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</si>
  <si>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</si>
  <si>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</si>
  <si>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</si>
  <si>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</si>
  <si>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</si>
  <si>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</si>
  <si>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</si>
  <si>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</si>
  <si>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</si>
  <si>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</si>
  <si>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</si>
  <si>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</si>
  <si>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</si>
  <si>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</si>
  <si>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</si>
  <si>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</si>
  <si>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</si>
  <si>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</si>
  <si>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</si>
  <si>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</si>
  <si>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</si>
  <si>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</si>
  <si>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</si>
  <si>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</si>
  <si>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</si>
  <si>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</si>
  <si>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</si>
  <si>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</si>
  <si>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</si>
  <si>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</si>
  <si>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</si>
  <si>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</si>
  <si>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</si>
  <si>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</si>
  <si>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</si>
  <si>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</si>
  <si>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</si>
  <si>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</si>
  <si>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</si>
  <si>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</si>
  <si>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</si>
  <si>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</si>
  <si>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</si>
  <si>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</si>
  <si>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</si>
  <si>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</si>
  <si>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</si>
  <si>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</si>
  <si>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</si>
  <si>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</si>
  <si>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</si>
  <si>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</si>
  <si>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</si>
  <si>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</si>
  <si>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</si>
  <si>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</si>
  <si>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</si>
  <si>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</si>
  <si>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</si>
  <si>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</si>
  <si>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</si>
  <si>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</si>
  <si>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</si>
  <si>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</si>
  <si>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</si>
  <si>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</si>
  <si>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</si>
  <si>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</si>
  <si>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</si>
  <si>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</si>
  <si>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</si>
  <si>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</si>
  <si>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</si>
  <si>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</si>
  <si>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</si>
  <si>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</si>
  <si>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</si>
  <si>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</si>
  <si>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</si>
  <si>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</si>
  <si>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</si>
  <si>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</si>
  <si>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</si>
  <si>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</si>
  <si>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</si>
  <si>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</si>
  <si>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</si>
  <si>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</si>
  <si>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</si>
  <si>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</si>
  <si>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</si>
  <si>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</si>
  <si>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</si>
  <si>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</si>
  <si>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</si>
  <si>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</si>
  <si>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</si>
  <si>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</si>
  <si>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</si>
  <si>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</si>
  <si>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</si>
  <si>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</si>
  <si>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</si>
  <si>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</si>
  <si>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</si>
  <si>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</si>
  <si>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</si>
  <si>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</si>
  <si>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</si>
  <si>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</si>
  <si>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</si>
  <si>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</si>
  <si>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</si>
  <si>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</si>
  <si>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</si>
  <si>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</si>
  <si>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</si>
  <si>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</si>
  <si>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</si>
  <si>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</si>
  <si>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</si>
  <si>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</si>
  <si>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</si>
  <si>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</si>
  <si>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</si>
  <si>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</si>
  <si>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</si>
  <si>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</si>
  <si>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</si>
  <si>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</si>
  <si>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</si>
  <si>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</si>
  <si>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</si>
  <si>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</si>
  <si>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</si>
  <si>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</si>
  <si>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</si>
  <si>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</si>
  <si>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</si>
  <si>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</si>
  <si>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</si>
  <si>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</si>
  <si>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</si>
  <si>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</si>
  <si>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</si>
  <si>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</si>
  <si>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</si>
  <si>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</si>
  <si>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</si>
  <si>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</si>
  <si>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</si>
  <si>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</si>
  <si>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</si>
  <si>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</si>
  <si>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</si>
  <si>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</si>
  <si>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</si>
  <si>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</si>
  <si>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</si>
  <si>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</si>
  <si>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</si>
  <si>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</si>
  <si>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</si>
  <si>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</si>
  <si>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</si>
  <si>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</si>
  <si>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</si>
  <si>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</si>
  <si>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</si>
  <si>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</si>
  <si>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</si>
  <si>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</si>
  <si>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</si>
  <si>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</si>
  <si>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</si>
  <si>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</si>
  <si>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</si>
  <si>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</si>
  <si>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</si>
  <si>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</si>
  <si>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</si>
  <si>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</si>
  <si>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</si>
  <si>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</si>
  <si>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</si>
  <si>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</si>
  <si>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</si>
  <si>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</si>
  <si>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</si>
  <si>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</si>
  <si>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</si>
  <si>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</si>
  <si>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</si>
  <si>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</si>
  <si>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</si>
  <si>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</si>
  <si>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</si>
  <si>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</si>
  <si>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</si>
  <si>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</si>
  <si>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</si>
  <si>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</si>
  <si>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</si>
  <si>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</si>
  <si>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</si>
  <si>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</si>
  <si>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</si>
  <si>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</si>
  <si>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</si>
  <si>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</si>
  <si>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</si>
  <si>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</si>
  <si>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</si>
  <si>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</si>
  <si>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</si>
  <si>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</si>
  <si>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</si>
  <si>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</si>
  <si>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</si>
  <si>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</si>
  <si>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</si>
  <si>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</si>
  <si>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</si>
  <si>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</si>
  <si>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</si>
  <si>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</si>
  <si>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</si>
  <si>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</si>
  <si>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</si>
  <si>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</si>
  <si>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</si>
  <si>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</si>
  <si>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</si>
  <si>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</si>
  <si>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</si>
  <si>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</si>
  <si>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</si>
  <si>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</si>
  <si>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</si>
  <si>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</si>
  <si>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</si>
  <si>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</si>
  <si>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</si>
  <si>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</si>
  <si>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</si>
  <si>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</si>
  <si>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</si>
  <si>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</si>
  <si>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</si>
  <si>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</si>
  <si>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</si>
  <si>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</si>
  <si>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</si>
  <si>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</si>
  <si>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</si>
  <si>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</si>
  <si>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</si>
  <si>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</si>
  <si>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</si>
  <si>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</si>
  <si>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</si>
  <si>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</si>
  <si>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</si>
  <si>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</si>
  <si>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</si>
  <si>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</si>
  <si>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</si>
  <si>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</si>
  <si>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</si>
  <si>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</si>
  <si>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</si>
  <si>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</si>
  <si>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</si>
  <si>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</si>
  <si>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</si>
  <si>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</si>
  <si>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</si>
  <si>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</si>
  <si>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</si>
  <si>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</si>
  <si>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</si>
  <si>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</si>
  <si>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</si>
  <si>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</si>
  <si>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</si>
  <si>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</si>
  <si>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</si>
  <si>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</si>
  <si>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</si>
  <si>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</si>
  <si>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</si>
  <si>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</si>
  <si>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</si>
  <si>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</si>
  <si>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</si>
  <si>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</si>
  <si>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</si>
  <si>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</si>
  <si>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</si>
  <si>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</si>
  <si>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</si>
  <si>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</si>
  <si>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</si>
  <si>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</si>
  <si>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</si>
  <si>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</si>
  <si>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</si>
  <si>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</si>
  <si>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</si>
  <si>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</si>
  <si>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</si>
  <si>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</si>
  <si>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</si>
  <si>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</si>
  <si>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</si>
  <si>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</si>
  <si>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</si>
  <si>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</si>
  <si>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</si>
  <si>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</si>
  <si>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</si>
  <si>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</si>
  <si>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</si>
  <si>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</si>
  <si>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</si>
  <si>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</si>
  <si>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</si>
  <si>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</si>
  <si>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</si>
  <si>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</si>
  <si>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</si>
  <si>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</si>
  <si>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</si>
  <si>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</si>
  <si>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</si>
  <si>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</si>
  <si>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</si>
  <si>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</si>
  <si>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</si>
  <si>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</si>
  <si>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</si>
  <si>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</si>
  <si>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</si>
  <si>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</si>
  <si>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</si>
  <si>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</si>
  <si>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</si>
  <si>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</si>
  <si>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</si>
  <si>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</si>
  <si>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</si>
  <si>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</si>
  <si>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</si>
  <si>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</si>
  <si>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</si>
  <si>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</si>
  <si>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</si>
  <si>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</si>
  <si>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</si>
  <si>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</si>
  <si>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</si>
  <si>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</si>
  <si>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</si>
  <si>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</si>
  <si>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</si>
  <si>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</si>
  <si>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</si>
  <si>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</si>
  <si>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</si>
  <si>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</si>
  <si>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</si>
  <si>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</si>
  <si>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</si>
  <si>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</si>
  <si>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</si>
  <si>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</si>
  <si>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</si>
  <si>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</si>
  <si>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</si>
  <si>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</si>
  <si>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</si>
  <si>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</si>
  <si>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</si>
  <si>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</si>
  <si>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</si>
  <si>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</si>
  <si>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</si>
  <si>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</si>
  <si>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</si>
  <si>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</si>
  <si>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</si>
  <si>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</si>
  <si>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</si>
  <si>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</si>
  <si>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</si>
  <si>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</si>
  <si>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</si>
  <si>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</si>
  <si>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</si>
  <si>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</si>
  <si>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</si>
  <si>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</si>
  <si>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</si>
  <si>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</si>
  <si>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</si>
  <si>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</si>
  <si>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</si>
  <si>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</si>
  <si>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</si>
  <si>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</si>
  <si>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</si>
  <si>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</si>
  <si>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</si>
  <si>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</si>
  <si>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</si>
  <si>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</si>
  <si>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</si>
  <si>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</si>
  <si>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</si>
  <si>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</si>
  <si>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</si>
  <si>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</si>
  <si>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</si>
  <si>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</si>
  <si>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</si>
  <si>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</si>
  <si>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</si>
  <si>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</si>
  <si>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</si>
  <si>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</si>
  <si>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</si>
  <si>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</si>
  <si>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</si>
  <si>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</si>
  <si>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</si>
  <si>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</si>
  <si>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</si>
  <si>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</si>
  <si>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</si>
  <si>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</si>
  <si>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</si>
  <si>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</si>
  <si>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</si>
  <si>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</si>
  <si>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</si>
  <si>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</si>
  <si>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</si>
  <si>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</si>
  <si>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</si>
  <si>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</si>
  <si>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</si>
  <si>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</si>
  <si>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</si>
  <si>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</si>
  <si>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</si>
  <si>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</si>
  <si>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</si>
  <si>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</si>
  <si>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</si>
  <si>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</si>
  <si>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</si>
  <si>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</si>
  <si>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</si>
  <si>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</si>
  <si>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</si>
  <si>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</si>
  <si>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</si>
  <si>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</si>
  <si>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</si>
  <si>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</si>
  <si>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</si>
  <si>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</si>
  <si>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</si>
  <si>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</si>
  <si>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</si>
  <si>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</si>
  <si>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</si>
  <si>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</si>
  <si>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</si>
  <si>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</si>
  <si>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</si>
  <si>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</si>
  <si>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</si>
  <si>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</si>
  <si>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</si>
  <si>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</si>
  <si>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</si>
  <si>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</si>
  <si>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</si>
  <si>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</si>
  <si>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</si>
  <si>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</si>
  <si>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</si>
  <si>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</si>
  <si>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</si>
  <si>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</si>
  <si>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</si>
  <si>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</si>
  <si>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</si>
  <si>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</si>
  <si>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</si>
  <si>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</si>
  <si>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</si>
  <si>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</si>
  <si>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</si>
  <si>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</si>
  <si>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</si>
  <si>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</si>
  <si>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</si>
  <si>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</si>
  <si>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</si>
  <si>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</si>
  <si>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</si>
  <si>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</si>
  <si>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</si>
  <si>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</si>
  <si>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</si>
  <si>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</si>
  <si>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</si>
  <si>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</si>
  <si>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</si>
  <si>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</si>
  <si>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</si>
  <si>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</si>
  <si>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</si>
  <si>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</si>
  <si>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</si>
  <si>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</si>
  <si>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</si>
  <si>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</si>
  <si>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</si>
  <si>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</si>
  <si>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</si>
  <si>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</si>
  <si>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</si>
  <si>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</si>
  <si>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</si>
  <si>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</si>
  <si>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</si>
  <si>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</si>
  <si>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</si>
  <si>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</si>
  <si>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</si>
  <si>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</si>
  <si>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</si>
  <si>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</si>
  <si>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</si>
  <si>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</si>
  <si>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</si>
  <si>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</si>
  <si>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</si>
  <si>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</si>
  <si>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</si>
  <si>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</si>
  <si>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</si>
  <si>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</si>
  <si>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</si>
  <si>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</si>
  <si>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</si>
  <si>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</si>
  <si>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</si>
  <si>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</si>
  <si>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</si>
  <si>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</si>
  <si>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</si>
  <si>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</si>
  <si>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</si>
  <si>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</si>
  <si>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</si>
  <si>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</si>
  <si>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</si>
  <si>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</si>
  <si>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</si>
  <si>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</si>
  <si>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</si>
  <si>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</si>
  <si>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</si>
  <si>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</si>
  <si>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</si>
  <si>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</si>
  <si>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</si>
  <si>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</si>
  <si>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</si>
  <si>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</si>
  <si>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</si>
  <si>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</si>
  <si>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</si>
  <si>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</si>
  <si>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</si>
  <si>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</si>
  <si>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</si>
  <si>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</si>
  <si>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</si>
  <si>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</si>
  <si>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</si>
  <si>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</si>
  <si>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</si>
  <si>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</si>
  <si>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</si>
  <si>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</si>
  <si>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</si>
  <si>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</si>
  <si>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</si>
  <si>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</si>
  <si>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</si>
  <si>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</si>
  <si>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</si>
  <si>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</si>
  <si>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</si>
  <si>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</si>
  <si>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</si>
  <si>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</si>
  <si>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</si>
  <si>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</si>
  <si>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</si>
  <si>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</si>
  <si>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</si>
  <si>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</si>
  <si>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</si>
  <si>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</si>
  <si>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</si>
  <si>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</si>
  <si>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</si>
  <si>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</si>
  <si>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</si>
  <si>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</si>
  <si>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</si>
  <si>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</si>
  <si>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</si>
  <si>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</si>
  <si>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</si>
  <si>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</si>
  <si>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</si>
  <si>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</si>
  <si>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</si>
  <si>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</si>
  <si>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</si>
  <si>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</si>
  <si>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</si>
  <si>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</si>
  <si>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</si>
  <si>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</si>
  <si>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</si>
  <si>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</si>
  <si>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</si>
  <si>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</si>
  <si>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</si>
  <si>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</si>
  <si>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</si>
  <si>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</si>
  <si>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</si>
  <si>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</si>
  <si>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</si>
  <si>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</si>
  <si>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</si>
  <si>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</si>
  <si>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</si>
  <si>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</si>
  <si>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</si>
  <si>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</si>
  <si>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</si>
  <si>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</si>
  <si>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</si>
  <si>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</si>
  <si>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</si>
  <si>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</si>
  <si>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</si>
  <si>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</si>
  <si>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</si>
  <si>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</si>
  <si>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</si>
  <si>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</si>
  <si>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</si>
  <si>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</si>
  <si>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</si>
  <si>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</si>
  <si>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</si>
  <si>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</si>
  <si>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</si>
  <si>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</si>
  <si>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</si>
  <si>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</si>
  <si>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</si>
  <si>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</si>
  <si>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</si>
  <si>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</si>
  <si>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</si>
  <si>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</si>
  <si>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</si>
  <si>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</si>
  <si>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</si>
  <si>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</si>
  <si>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</si>
  <si>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</si>
  <si>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</si>
  <si>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</si>
  <si>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</si>
  <si>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</si>
  <si>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</si>
  <si>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</si>
  <si>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</si>
  <si>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</si>
  <si>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</si>
  <si>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</si>
  <si>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</si>
  <si>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</si>
  <si>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</si>
  <si>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</si>
  <si>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</si>
  <si>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</si>
  <si>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</si>
  <si>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</si>
  <si>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</si>
  <si>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</si>
  <si>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</si>
  <si>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</si>
  <si>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</si>
  <si>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</si>
  <si>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</si>
  <si>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</si>
  <si>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</si>
  <si>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</si>
  <si>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</si>
  <si>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</si>
  <si>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</si>
  <si>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</si>
  <si>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</si>
  <si>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</si>
  <si>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</si>
  <si>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</si>
  <si>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</si>
  <si>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</si>
  <si>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</si>
  <si>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</si>
  <si>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</si>
  <si>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</si>
  <si>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</si>
  <si>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</si>
  <si>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</si>
  <si>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</si>
  <si>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</si>
  <si>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</si>
  <si>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</si>
  <si>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</si>
  <si>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</si>
  <si>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</si>
  <si>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</si>
  <si>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</si>
  <si>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</si>
  <si>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</si>
  <si>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</si>
  <si>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</si>
  <si>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</si>
  <si>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</si>
  <si>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</si>
  <si>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</si>
  <si>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</si>
  <si>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</si>
  <si>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</si>
  <si>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</si>
  <si>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</si>
  <si>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</si>
  <si>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</si>
  <si>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</si>
  <si>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</si>
  <si>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</si>
  <si>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</si>
  <si>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</si>
  <si>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</si>
  <si>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</si>
  <si>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</si>
  <si>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</si>
  <si>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</si>
  <si>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</si>
  <si>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</si>
  <si>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</si>
  <si>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</si>
  <si>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</si>
  <si>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</si>
  <si>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</si>
  <si>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</si>
  <si>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</si>
  <si>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</si>
  <si>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</si>
  <si>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</si>
  <si>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</si>
  <si>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</si>
  <si>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</si>
  <si>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</si>
  <si>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</si>
  <si>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</si>
  <si>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</si>
  <si>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</si>
  <si>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</si>
  <si>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</si>
  <si>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</si>
  <si>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</si>
  <si>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</si>
  <si>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</si>
  <si>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</si>
  <si>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</si>
  <si>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</si>
  <si>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</si>
  <si>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</si>
  <si>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</si>
  <si>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</si>
  <si>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</si>
  <si>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</si>
  <si>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</si>
  <si>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</si>
  <si>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</si>
  <si>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</si>
  <si>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</si>
  <si>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</si>
  <si>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</si>
  <si>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</si>
  <si>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</si>
  <si>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</si>
  <si>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</si>
  <si>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</si>
  <si>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</si>
  <si>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</si>
  <si>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</si>
  <si>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</si>
  <si>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</si>
  <si>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</si>
  <si>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</si>
  <si>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</si>
  <si>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</si>
  <si>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</si>
  <si>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</si>
  <si>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</si>
  <si>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</si>
  <si>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</si>
  <si>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</si>
  <si>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</si>
  <si>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</si>
  <si>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</si>
  <si>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</si>
  <si>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</si>
  <si>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</si>
  <si>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</si>
  <si>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</si>
  <si>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</si>
  <si>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</si>
  <si>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</si>
  <si>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</si>
  <si>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</si>
  <si>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</si>
  <si>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</si>
  <si>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</si>
  <si>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</si>
  <si>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</si>
  <si>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</si>
  <si>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</si>
  <si>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</si>
  <si>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</si>
  <si>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</si>
  <si>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</si>
  <si>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</si>
  <si>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</si>
  <si>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</si>
  <si>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</si>
  <si>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</si>
  <si>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</si>
  <si>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</si>
  <si>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</si>
  <si>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</si>
  <si>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</si>
  <si>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</si>
  <si>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</si>
  <si>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</si>
  <si>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</si>
  <si>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</si>
  <si>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</si>
  <si>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</si>
  <si>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</si>
  <si>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</si>
  <si>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</si>
  <si>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</si>
  <si>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</si>
  <si>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</si>
  <si>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</si>
  <si>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</si>
  <si>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</si>
  <si>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</si>
  <si>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</si>
  <si>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</si>
  <si>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</si>
  <si>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</si>
  <si>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</si>
  <si>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</si>
  <si>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</si>
  <si>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</si>
  <si>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</si>
  <si>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</si>
  <si>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</si>
  <si>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</si>
  <si>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</si>
  <si>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</si>
  <si>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</si>
  <si>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</si>
  <si>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</si>
  <si>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</si>
  <si>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</si>
  <si>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</si>
  <si>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</si>
  <si>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</si>
  <si>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</si>
  <si>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</si>
  <si>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</si>
  <si>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</si>
  <si>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</si>
  <si>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</si>
  <si>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</si>
  <si>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</si>
  <si>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</si>
  <si>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</si>
  <si>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</si>
  <si>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</si>
  <si>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</si>
  <si>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</si>
  <si>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</si>
  <si>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</si>
  <si>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</si>
  <si>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</si>
  <si>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</si>
  <si>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</si>
  <si>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</si>
  <si>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</si>
  <si>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</si>
  <si>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</si>
  <si>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</si>
  <si>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</si>
  <si>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</si>
  <si>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</si>
  <si>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</si>
  <si>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</si>
  <si>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</si>
  <si>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</si>
  <si>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</si>
  <si>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</si>
  <si>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</si>
  <si>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</si>
  <si>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</si>
  <si>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</si>
  <si>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</si>
  <si>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</si>
  <si>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</si>
  <si>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</si>
  <si>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</si>
  <si>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</si>
  <si>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</si>
  <si>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</si>
  <si>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</si>
  <si>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</si>
  <si>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</si>
  <si>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</si>
  <si>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</si>
  <si>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</si>
  <si>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</si>
  <si>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</si>
  <si>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</si>
  <si>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</si>
  <si>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</si>
  <si>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</si>
  <si>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</si>
  <si>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</si>
  <si>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</si>
  <si>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</si>
  <si>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</si>
  <si>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</si>
  <si>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</si>
  <si>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</si>
  <si>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</si>
  <si>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</si>
  <si>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</si>
  <si>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</si>
  <si>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</si>
  <si>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</si>
  <si>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</si>
  <si>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</si>
  <si>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</si>
  <si>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</si>
  <si>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</si>
  <si>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</si>
  <si>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</si>
  <si>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</si>
  <si>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</si>
  <si>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</si>
  <si>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</si>
  <si>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</si>
  <si>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</si>
  <si>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</si>
  <si>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</si>
  <si>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</si>
  <si>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</si>
  <si>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</si>
  <si>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</si>
  <si>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</si>
  <si>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</si>
  <si>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</si>
  <si>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</si>
  <si>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</si>
  <si>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</si>
  <si>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</si>
  <si>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</si>
  <si>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</si>
  <si>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</si>
  <si>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</si>
  <si>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</si>
  <si>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</si>
  <si>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</si>
  <si>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</si>
  <si>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</si>
  <si>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</si>
  <si>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</si>
  <si>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</si>
  <si>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</si>
  <si>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</si>
  <si>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</si>
  <si>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</si>
  <si>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</si>
  <si>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</si>
  <si>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</si>
  <si>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</si>
  <si>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</si>
  <si>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</si>
  <si>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</si>
  <si>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</si>
  <si>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</si>
  <si>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</si>
  <si>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</si>
  <si>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</si>
  <si>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</si>
  <si>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</si>
  <si>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</si>
  <si>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</si>
  <si>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</si>
  <si>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</si>
  <si>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</si>
  <si>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</si>
  <si>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</si>
  <si>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</si>
  <si>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</si>
  <si>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</si>
  <si>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</si>
  <si>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</si>
  <si>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</si>
  <si>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</si>
  <si>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</si>
  <si>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</si>
  <si>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</si>
  <si>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</si>
  <si>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</si>
  <si>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</si>
  <si>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</si>
  <si>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</si>
  <si>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</si>
  <si>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</si>
  <si>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</si>
  <si>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</si>
  <si>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</si>
  <si>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</si>
  <si>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</si>
  <si>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</si>
  <si>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</si>
  <si>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</si>
  <si>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</si>
  <si>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</si>
  <si>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</si>
  <si>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</si>
  <si>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</si>
  <si>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</si>
  <si>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</si>
  <si>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</si>
  <si>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</si>
  <si>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</si>
  <si>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</si>
  <si>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</si>
  <si>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</si>
  <si>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</si>
  <si>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</si>
  <si>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</si>
  <si>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</si>
  <si>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</si>
  <si>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</si>
  <si>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</si>
  <si>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</si>
  <si>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</si>
  <si>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</si>
  <si>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</si>
  <si>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</si>
  <si>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</si>
  <si>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</si>
  <si>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</si>
  <si>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</si>
  <si>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</si>
  <si>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</si>
  <si>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</si>
  <si>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</si>
  <si>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</si>
  <si>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</si>
  <si>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</si>
  <si>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</si>
  <si>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</si>
  <si>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</si>
  <si>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</si>
  <si>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</si>
  <si>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</si>
  <si>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</si>
  <si>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</si>
  <si>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</si>
  <si>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</si>
  <si>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</si>
  <si>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</si>
  <si>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</si>
  <si>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</si>
  <si>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</si>
  <si>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</si>
  <si>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</si>
  <si>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</si>
  <si>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</si>
  <si>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</si>
  <si>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</si>
  <si>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</si>
  <si>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</si>
  <si>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</si>
  <si>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</si>
  <si>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</si>
  <si>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</si>
  <si>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</si>
  <si>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</si>
  <si>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</si>
  <si>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</si>
  <si>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</si>
  <si>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</si>
  <si>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</si>
  <si>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</si>
  <si>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</si>
  <si>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</si>
  <si>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</si>
  <si>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</si>
  <si>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</si>
  <si>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</si>
  <si>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</si>
  <si>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</si>
  <si>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</si>
  <si>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</si>
  <si>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</si>
  <si>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</si>
  <si>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</si>
  <si>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</si>
  <si>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</si>
  <si>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</si>
  <si>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</si>
  <si>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</si>
  <si>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</si>
  <si>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</si>
  <si>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</si>
  <si>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</si>
  <si>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</si>
  <si>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</si>
  <si>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</si>
  <si>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</si>
  <si>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</si>
  <si>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</si>
  <si>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</si>
  <si>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</si>
  <si>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</si>
  <si>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</si>
  <si>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</si>
  <si>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</si>
  <si>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</si>
  <si>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</si>
  <si>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</si>
  <si>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</si>
  <si>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</si>
  <si>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</si>
  <si>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</si>
  <si>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</si>
  <si>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</si>
  <si>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</si>
  <si>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</si>
  <si>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</si>
  <si>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</si>
  <si>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</si>
  <si>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</si>
  <si>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</si>
  <si>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</si>
  <si>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</si>
  <si>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</si>
  <si>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</si>
  <si>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</si>
  <si>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</si>
  <si>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</si>
  <si>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</si>
  <si>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</si>
  <si>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</si>
  <si>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</si>
  <si>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</si>
  <si>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</si>
  <si>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</si>
  <si>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</si>
  <si>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</si>
  <si>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</si>
  <si>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</si>
  <si>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</si>
  <si>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</si>
  <si>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</si>
  <si>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</si>
  <si>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</si>
  <si>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</si>
  <si>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</si>
  <si>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</si>
  <si>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</si>
  <si>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</si>
  <si>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</si>
  <si>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</si>
  <si>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</si>
  <si>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</si>
  <si>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</si>
  <si>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</si>
  <si>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</si>
  <si>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</si>
  <si>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</si>
  <si>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</si>
  <si>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</si>
  <si>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</si>
  <si>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</si>
  <si>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</si>
  <si>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</si>
  <si>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</si>
  <si>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</si>
  <si>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</si>
  <si>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</si>
  <si>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</si>
  <si>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</si>
  <si>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</si>
  <si>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</si>
  <si>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</si>
  <si>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</si>
  <si>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</si>
  <si>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</si>
  <si>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</si>
  <si>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</si>
  <si>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</si>
  <si>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</si>
  <si>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</si>
  <si>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</si>
  <si>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</si>
  <si>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</si>
  <si>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</si>
  <si>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</si>
  <si>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</si>
  <si>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</si>
  <si>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</si>
  <si>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</si>
  <si>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</si>
  <si>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</si>
  <si>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</si>
  <si>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</si>
  <si>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</si>
  <si>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</si>
  <si>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</si>
  <si>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</si>
  <si>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</si>
  <si>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</si>
  <si>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</si>
  <si>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</si>
  <si>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</si>
  <si>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</si>
  <si>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</si>
  <si>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</si>
  <si>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</si>
  <si>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</si>
  <si>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</si>
  <si>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</si>
  <si>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</si>
  <si>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</si>
  <si>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</si>
  <si>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</si>
  <si>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</si>
  <si>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</si>
  <si>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</si>
  <si>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</si>
  <si>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</si>
  <si>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</si>
  <si>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</si>
  <si>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</si>
  <si>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</si>
  <si>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</si>
  <si>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</si>
  <si>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</si>
  <si>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</si>
  <si>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</si>
  <si>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</si>
  <si>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</si>
  <si>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</si>
  <si>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</si>
  <si>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</si>
  <si>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</si>
  <si>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</si>
  <si>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</si>
  <si>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</si>
  <si>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</si>
  <si>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</si>
  <si>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</si>
  <si>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</si>
  <si>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</si>
  <si>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</si>
  <si>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</si>
  <si>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</si>
  <si>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</si>
  <si>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</si>
  <si>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</si>
  <si>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</si>
  <si>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</si>
  <si>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</si>
  <si>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</si>
  <si>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</si>
  <si>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</si>
  <si>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</si>
  <si>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</si>
  <si>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</si>
  <si>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</si>
  <si>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</si>
  <si>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</si>
  <si>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</si>
  <si>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</si>
  <si>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</si>
  <si>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</si>
  <si>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</si>
  <si>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</si>
  <si>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</si>
  <si>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</si>
  <si>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</si>
  <si>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</si>
  <si>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</si>
  <si>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</si>
  <si>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</si>
  <si>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</si>
  <si>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</si>
  <si>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</si>
  <si>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</si>
  <si>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</si>
  <si>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</si>
  <si>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</si>
  <si>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</si>
  <si>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</si>
  <si>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</si>
  <si>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</si>
  <si>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</si>
  <si>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</si>
  <si>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</si>
  <si>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</si>
  <si>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</si>
  <si>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</si>
  <si>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</si>
  <si>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</si>
  <si>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</si>
  <si>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</si>
  <si>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</si>
  <si>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</si>
  <si>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</si>
  <si>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</si>
  <si>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</si>
  <si>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</si>
  <si>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</si>
  <si>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</si>
  <si>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</si>
  <si>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</si>
  <si>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</si>
  <si>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</si>
  <si>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</si>
  <si>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</si>
  <si>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</si>
  <si>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</si>
  <si>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</si>
  <si>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</si>
  <si>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</si>
  <si>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</si>
  <si>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</si>
  <si>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</si>
  <si>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</si>
  <si>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</si>
  <si>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</si>
  <si>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</si>
  <si>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</si>
  <si>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</si>
  <si>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</si>
  <si>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</si>
  <si>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</si>
  <si>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</si>
  <si>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</si>
  <si>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</si>
  <si>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</si>
  <si>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</si>
  <si>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</si>
  <si>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</si>
  <si>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</si>
  <si>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</si>
  <si>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</si>
  <si>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</si>
  <si>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</si>
  <si>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</si>
  <si>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</si>
  <si>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</si>
  <si>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</si>
  <si>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</si>
  <si>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</si>
  <si>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</si>
  <si>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</si>
  <si>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</si>
  <si>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</si>
  <si>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</si>
  <si>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</si>
  <si>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</si>
  <si>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</si>
  <si>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</si>
  <si>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</si>
  <si>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</si>
  <si>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</si>
  <si>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</si>
  <si>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</si>
  <si>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</si>
  <si>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</si>
  <si>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</si>
  <si>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</si>
  <si>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</si>
  <si>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</si>
  <si>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</si>
  <si>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</si>
  <si>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</si>
  <si>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</si>
  <si>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</si>
  <si>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</si>
  <si>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</si>
  <si>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</si>
  <si>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</si>
  <si>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</si>
  <si>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</si>
  <si>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</si>
  <si>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</si>
  <si>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</si>
  <si>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</si>
  <si>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</si>
  <si>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</si>
  <si>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</si>
  <si>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</si>
  <si>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</si>
  <si>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</si>
  <si>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</si>
  <si>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</si>
  <si>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</si>
  <si>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</si>
  <si>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</si>
  <si>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</si>
  <si>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</si>
  <si>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</si>
  <si>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</si>
  <si>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</si>
  <si>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</si>
  <si>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</si>
  <si>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</si>
  <si>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</si>
  <si>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</si>
  <si>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</si>
  <si>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</si>
  <si>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</si>
  <si>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</si>
  <si>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</si>
  <si>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</si>
  <si>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</si>
  <si>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</si>
  <si>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</si>
  <si>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</si>
  <si>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</si>
  <si>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</si>
  <si>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</si>
  <si>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</si>
  <si>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</si>
  <si>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</si>
  <si>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</si>
  <si>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</si>
  <si>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</si>
  <si>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</si>
  <si>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</si>
  <si>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</si>
  <si>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</si>
  <si>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</si>
  <si>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</si>
  <si>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</si>
  <si>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</si>
  <si>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</si>
  <si>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</si>
  <si>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</si>
  <si>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</si>
  <si>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</si>
  <si>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</si>
  <si>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</si>
  <si>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</si>
  <si>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</si>
  <si>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</si>
  <si>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</si>
  <si>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</si>
  <si>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</si>
  <si>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</si>
  <si>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</si>
  <si>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</si>
  <si>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</si>
  <si>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</si>
  <si>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</si>
  <si>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</si>
  <si>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</si>
  <si>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</si>
  <si>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</si>
  <si>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</si>
  <si>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</si>
  <si>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</si>
  <si>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</si>
  <si>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</si>
  <si>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</si>
  <si>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</si>
  <si>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</si>
  <si>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</si>
  <si>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</si>
  <si>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</si>
  <si>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</si>
  <si>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</si>
  <si>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</si>
  <si>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</si>
  <si>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</si>
  <si>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</si>
  <si>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</si>
  <si>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</si>
  <si>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</si>
  <si>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</si>
  <si>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</si>
  <si>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</si>
  <si>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</si>
  <si>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</si>
  <si>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</si>
  <si>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</si>
  <si>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</si>
  <si>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</si>
  <si>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</si>
  <si>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</si>
  <si>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</si>
  <si>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</si>
  <si>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</si>
  <si>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</si>
  <si>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</si>
  <si>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</si>
  <si>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</si>
  <si>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</si>
  <si>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</si>
  <si>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</si>
  <si>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</si>
  <si>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</si>
  <si>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</si>
  <si>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</si>
  <si>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</si>
  <si>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</si>
  <si>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</si>
  <si>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</si>
  <si>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</si>
  <si>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</si>
  <si>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</si>
  <si>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</si>
  <si>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</si>
  <si>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</si>
  <si>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</si>
  <si>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</si>
  <si>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</si>
  <si>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</si>
  <si>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</si>
  <si>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</si>
  <si>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</si>
  <si>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</si>
  <si>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</si>
  <si>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</si>
  <si>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</si>
  <si>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</si>
  <si>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</si>
  <si>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</si>
  <si>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</si>
  <si>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</si>
  <si>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</si>
  <si>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</si>
  <si>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</si>
  <si>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</si>
  <si>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</si>
  <si>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</si>
  <si>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</si>
  <si>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</si>
  <si>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</si>
  <si>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</si>
  <si>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</si>
  <si>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</si>
  <si>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</si>
  <si>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</si>
  <si>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</si>
  <si>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</si>
  <si>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</si>
  <si>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</si>
  <si>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</si>
  <si>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</si>
  <si>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</si>
  <si>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</si>
  <si>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</si>
  <si>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</si>
  <si>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</si>
  <si>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</si>
  <si>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</si>
  <si>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</si>
  <si>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</si>
  <si>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</si>
  <si>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</si>
  <si>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</si>
  <si>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</si>
  <si>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</si>
  <si>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</si>
  <si>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</si>
  <si>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</si>
  <si>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</si>
  <si>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</si>
  <si>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</si>
  <si>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</si>
  <si>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</si>
  <si>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</si>
  <si>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</si>
  <si>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</si>
  <si>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</si>
  <si>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</si>
  <si>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</si>
  <si>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</si>
  <si>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</si>
  <si>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</si>
  <si>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</si>
  <si>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</si>
  <si>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</si>
  <si>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</si>
  <si>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</si>
  <si>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</si>
  <si>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</si>
  <si>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</si>
  <si>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</si>
  <si>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</si>
  <si>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</si>
  <si>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</si>
  <si>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</si>
  <si>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</si>
  <si>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</si>
  <si>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</si>
  <si>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</si>
  <si>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</si>
  <si>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</si>
  <si>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</si>
  <si>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</si>
  <si>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</si>
  <si>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</si>
  <si>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</si>
  <si>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</si>
  <si>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</si>
  <si>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</si>
  <si>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</si>
  <si>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</si>
  <si>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</si>
  <si>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</si>
  <si>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</si>
  <si>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</si>
  <si>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</si>
  <si>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</si>
  <si>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</si>
  <si>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</si>
  <si>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</si>
  <si>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</si>
  <si>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</si>
  <si>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</si>
  <si>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</si>
  <si>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</si>
  <si>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</si>
  <si>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</si>
  <si>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</si>
  <si>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</si>
  <si>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</si>
  <si>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</si>
  <si>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</si>
  <si>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</si>
  <si>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</si>
  <si>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</si>
  <si>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</si>
  <si>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</si>
  <si>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</si>
  <si>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</si>
  <si>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</si>
  <si>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</si>
  <si>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</si>
  <si>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</si>
  <si>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</si>
  <si>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</si>
  <si>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</si>
  <si>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</si>
  <si>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</si>
  <si>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</si>
  <si>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</si>
  <si>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</si>
  <si>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</si>
  <si>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</si>
  <si>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</si>
  <si>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</si>
  <si>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</si>
  <si>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</si>
  <si>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</si>
  <si>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</si>
  <si>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</si>
  <si>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</si>
  <si>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</si>
  <si>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</si>
  <si>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</si>
  <si>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</si>
  <si>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</si>
  <si>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</si>
  <si>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</si>
  <si>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</si>
  <si>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</si>
  <si>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</si>
  <si>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</si>
  <si>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</si>
  <si>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</si>
  <si>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</si>
  <si>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</si>
  <si>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</si>
  <si>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</si>
  <si>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</si>
  <si>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</si>
  <si>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</si>
  <si>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</si>
  <si>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</si>
  <si>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</si>
  <si>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</si>
  <si>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</si>
  <si>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</si>
  <si>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</si>
  <si>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</si>
  <si>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</si>
  <si>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</si>
  <si>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</si>
  <si>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</si>
  <si>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</si>
  <si>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</si>
  <si>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</si>
  <si>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</si>
  <si>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</si>
  <si>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</si>
  <si>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</si>
  <si>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</si>
  <si>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</si>
  <si>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</si>
  <si>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</si>
  <si>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</si>
  <si>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</si>
  <si>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</si>
  <si>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</si>
  <si>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</si>
  <si>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</si>
  <si>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</si>
  <si>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</si>
  <si>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</si>
  <si>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</si>
  <si>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</si>
  <si>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</si>
  <si>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</si>
  <si>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</si>
  <si>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</si>
  <si>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</si>
  <si>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</si>
  <si>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</si>
  <si>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</si>
  <si>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</si>
  <si>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</si>
  <si>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</si>
  <si>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</si>
  <si>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</si>
  <si>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</si>
  <si>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</si>
  <si>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</si>
  <si>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</si>
  <si>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</si>
  <si>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</si>
  <si>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</si>
  <si>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</si>
  <si>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</si>
  <si>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</si>
  <si>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</si>
  <si>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</si>
  <si>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</si>
  <si>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</si>
  <si>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</si>
  <si>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</si>
  <si>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</si>
  <si>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</si>
  <si>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</si>
  <si>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</si>
  <si>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</si>
  <si>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</si>
  <si>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</si>
  <si>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</si>
  <si>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</si>
  <si>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</si>
  <si>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</si>
  <si>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</si>
  <si>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</si>
  <si>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</si>
  <si>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</si>
  <si>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</si>
  <si>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</si>
  <si>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</si>
  <si>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</si>
  <si>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</si>
  <si>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</si>
  <si>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</si>
  <si>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</si>
  <si>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</si>
  <si>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</si>
  <si>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</si>
  <si>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</si>
  <si>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</si>
  <si>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</si>
  <si>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</si>
  <si>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</si>
  <si>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</si>
  <si>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</si>
  <si>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</si>
  <si>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</si>
  <si>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</si>
  <si>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</si>
  <si>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</si>
  <si>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</si>
  <si>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</si>
  <si>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</si>
  <si>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</si>
  <si>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</si>
  <si>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</si>
  <si>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</si>
  <si>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</si>
  <si>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</si>
  <si>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</si>
  <si>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</si>
  <si>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</si>
  <si>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</si>
  <si>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</si>
  <si>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</si>
  <si>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</si>
  <si>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</si>
  <si>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</si>
  <si>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</si>
  <si>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</si>
  <si>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</si>
  <si>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</si>
  <si>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</si>
  <si>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</si>
  <si>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</si>
  <si>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</si>
  <si>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</si>
  <si>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</si>
  <si>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</si>
  <si>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</si>
  <si>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</si>
  <si>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</si>
  <si>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</si>
  <si>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</si>
  <si>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</si>
  <si>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</si>
  <si>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</si>
  <si>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</si>
  <si>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</si>
  <si>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</si>
  <si>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</si>
  <si>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</si>
  <si>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</si>
  <si>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</si>
  <si>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</si>
  <si>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</si>
  <si>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</si>
  <si>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</si>
  <si>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</si>
  <si>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</si>
  <si>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</si>
  <si>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</si>
  <si>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</si>
  <si>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</si>
  <si>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</si>
  <si>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</si>
  <si>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</si>
  <si>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</si>
  <si>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</si>
  <si>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</si>
  <si>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</si>
  <si>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</si>
  <si>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</si>
  <si>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</si>
  <si>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</si>
  <si>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</si>
  <si>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</si>
  <si>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</si>
  <si>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</si>
  <si>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</si>
  <si>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</si>
  <si>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</si>
  <si>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</si>
  <si>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</si>
  <si>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</si>
  <si>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</si>
  <si>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</si>
  <si>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</si>
  <si>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</si>
  <si>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</si>
  <si>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</si>
  <si>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</si>
  <si>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</si>
  <si>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</si>
  <si>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</si>
  <si>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</si>
  <si>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</si>
  <si>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</si>
  <si>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</si>
  <si>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</si>
  <si>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</si>
  <si>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</si>
  <si>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</si>
  <si>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</si>
  <si>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</si>
  <si>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</si>
  <si>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</si>
  <si>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</si>
  <si>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</si>
  <si>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</si>
  <si>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</si>
  <si>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</si>
  <si>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</si>
  <si>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</si>
  <si>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</si>
  <si>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</si>
  <si>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</si>
  <si>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</si>
  <si>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</si>
  <si>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</si>
  <si>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</si>
  <si>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</si>
  <si>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</si>
  <si>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</si>
  <si>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</si>
  <si>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</si>
  <si>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</si>
  <si>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</si>
  <si>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</si>
  <si>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</si>
  <si>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</si>
  <si>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</si>
  <si>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</si>
  <si>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</si>
  <si>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</si>
  <si>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</si>
  <si>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</si>
  <si>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</si>
  <si>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</si>
  <si>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</si>
  <si>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</si>
  <si>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</si>
  <si>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</si>
  <si>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</si>
  <si>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</si>
  <si>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</si>
  <si>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</si>
  <si>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</si>
  <si>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</si>
  <si>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</si>
  <si>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</si>
  <si>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</si>
  <si>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</si>
  <si>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</si>
  <si>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</si>
  <si>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</si>
  <si>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</si>
  <si>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</si>
  <si>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</si>
  <si>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</si>
  <si>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</si>
  <si>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</si>
  <si>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</si>
  <si>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</si>
  <si>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</si>
  <si>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</si>
  <si>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</si>
  <si>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</si>
  <si>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</si>
  <si>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</si>
  <si>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</si>
  <si>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</si>
  <si>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</si>
  <si>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</si>
  <si>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</si>
  <si>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</si>
  <si>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</si>
  <si>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</si>
  <si>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</si>
  <si>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</si>
  <si>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</si>
  <si>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</si>
  <si>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</si>
  <si>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</si>
  <si>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</si>
  <si>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</si>
  <si>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</si>
  <si>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</si>
  <si>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</si>
  <si>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</si>
  <si>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</si>
  <si>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</si>
  <si>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</si>
  <si>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</si>
  <si>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</si>
  <si>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</si>
  <si>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</si>
  <si>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</si>
  <si>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</si>
  <si>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</si>
  <si>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</si>
  <si>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</si>
  <si>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</si>
  <si>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</si>
  <si>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</si>
  <si>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</si>
  <si>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</si>
  <si>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</si>
  <si>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</si>
  <si>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</si>
  <si>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</si>
  <si>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</si>
  <si>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</si>
  <si>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</si>
  <si>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</si>
  <si>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</si>
  <si>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</si>
  <si>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</si>
  <si>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</si>
  <si>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</si>
  <si>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</si>
  <si>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</si>
  <si>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</si>
  <si>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</si>
  <si>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</si>
  <si>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</si>
  <si>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</si>
  <si>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</si>
  <si>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</si>
  <si>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</si>
  <si>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</si>
  <si>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</si>
  <si>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</si>
  <si>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</si>
  <si>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</si>
  <si>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</si>
  <si>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</si>
  <si>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</si>
  <si>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</si>
  <si>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</si>
  <si>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</si>
  <si>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</si>
  <si>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</si>
  <si>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</si>
  <si>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</si>
  <si>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</si>
  <si>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</si>
  <si>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</si>
  <si>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</si>
  <si>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</si>
  <si>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</si>
  <si>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</si>
  <si>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</si>
  <si>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</si>
  <si>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</si>
  <si>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</si>
  <si>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</si>
  <si>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</si>
  <si>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</si>
  <si>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</si>
  <si>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</si>
  <si>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</si>
  <si>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</si>
  <si>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</si>
  <si>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</si>
  <si>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</si>
  <si>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</si>
  <si>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</si>
  <si>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</si>
  <si>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</si>
  <si>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</si>
  <si>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</si>
  <si>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</si>
  <si>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</si>
  <si>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</si>
  <si>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</si>
  <si>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</si>
  <si>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</si>
  <si>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</si>
  <si>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</si>
  <si>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</si>
  <si>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</si>
  <si>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</si>
  <si>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</si>
  <si>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</si>
  <si>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</si>
  <si>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</si>
  <si>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</si>
  <si>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</si>
  <si>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</si>
  <si>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</si>
  <si>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</si>
  <si>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</si>
  <si>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</si>
  <si>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</si>
  <si>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</si>
  <si>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</si>
  <si>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</si>
  <si>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</si>
  <si>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</si>
  <si>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</si>
  <si>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</si>
  <si>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</si>
  <si>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</si>
  <si>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</si>
  <si>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</si>
  <si>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</si>
  <si>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</si>
  <si>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</si>
  <si>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</si>
  <si>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</si>
  <si>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</si>
  <si>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</si>
  <si>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</si>
  <si>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</si>
  <si>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</si>
  <si>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</si>
  <si>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</si>
  <si>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</si>
  <si>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</si>
  <si>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</si>
  <si>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</si>
  <si>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</si>
  <si>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</si>
  <si>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</si>
  <si>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</si>
  <si>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</si>
  <si>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</si>
  <si>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</si>
  <si>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</si>
  <si>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</si>
  <si>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</si>
  <si>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</si>
  <si>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</si>
  <si>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</si>
  <si>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</si>
  <si>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</si>
  <si>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</si>
  <si>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</si>
  <si>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</si>
  <si>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</si>
  <si>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</si>
  <si>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</si>
  <si>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</si>
  <si>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</si>
  <si>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</si>
  <si>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</si>
  <si>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</si>
  <si>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</si>
  <si>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</si>
  <si>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</si>
  <si>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</si>
  <si>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</si>
  <si>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</si>
  <si>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</si>
  <si>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</si>
  <si>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</si>
  <si>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</si>
  <si>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</si>
  <si>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</si>
  <si>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</si>
  <si>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</si>
  <si>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</si>
  <si>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</si>
  <si>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</si>
  <si>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</si>
  <si>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</si>
  <si>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</si>
  <si>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</si>
  <si>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</si>
  <si>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</si>
  <si>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</si>
  <si>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</si>
  <si>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</si>
  <si>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</si>
  <si>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</si>
  <si>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</si>
  <si>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</si>
  <si>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</si>
  <si>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</si>
  <si>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</si>
  <si>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</si>
  <si>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</si>
  <si>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</si>
  <si>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</si>
  <si>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</si>
  <si>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</si>
  <si>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</si>
  <si>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</si>
  <si>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</si>
  <si>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</si>
  <si>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</si>
  <si>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</si>
  <si>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</si>
  <si>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</si>
  <si>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</si>
  <si>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</si>
  <si>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</si>
  <si>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</si>
  <si>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</si>
  <si>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</si>
  <si>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</si>
  <si>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</si>
  <si>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</si>
  <si>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</si>
  <si>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</si>
  <si>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</si>
  <si>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</si>
  <si>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</si>
  <si>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</si>
  <si>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</si>
  <si>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</si>
  <si>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</si>
  <si>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</si>
  <si>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</si>
  <si>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</si>
  <si>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</si>
  <si>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</si>
  <si>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</si>
  <si>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</si>
  <si>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</si>
  <si>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</si>
  <si>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</si>
  <si>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</si>
  <si>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</si>
  <si>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</si>
  <si>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</si>
  <si>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</si>
  <si>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</si>
  <si>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</si>
  <si>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</si>
  <si>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</si>
  <si>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</si>
  <si>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</si>
  <si>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</si>
  <si>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</si>
  <si>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</si>
  <si>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</si>
  <si>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</si>
  <si>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</si>
  <si>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</si>
  <si>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</si>
  <si>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</si>
  <si>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</si>
  <si>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</si>
  <si>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</si>
  <si>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</si>
  <si>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</si>
  <si>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</si>
  <si>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</si>
  <si>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</si>
  <si>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</si>
  <si>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</si>
  <si>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</si>
  <si>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</si>
  <si>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</si>
  <si>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</si>
  <si>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</si>
  <si>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</si>
  <si>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</si>
  <si>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</si>
  <si>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</si>
  <si>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</si>
  <si>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</si>
  <si>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</si>
  <si>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</si>
  <si>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</si>
  <si>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</si>
  <si>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</si>
  <si>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</si>
  <si>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</si>
  <si>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</si>
  <si>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</si>
  <si>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</si>
  <si>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</si>
  <si>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</si>
  <si>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</si>
  <si>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</si>
  <si>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</si>
  <si>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</si>
  <si>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</si>
  <si>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</si>
  <si>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</si>
  <si>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</si>
  <si>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</si>
  <si>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</si>
  <si>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</si>
  <si>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</si>
  <si>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</si>
  <si>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</si>
  <si>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</si>
  <si>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</si>
  <si>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</si>
  <si>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</si>
  <si>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</si>
  <si>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</si>
  <si>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</si>
  <si>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</si>
  <si>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</si>
  <si>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</si>
  <si>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</si>
  <si>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</si>
  <si>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</si>
  <si>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</si>
  <si>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</si>
  <si>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</si>
  <si>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</si>
  <si>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</si>
  <si>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</si>
  <si>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</si>
  <si>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</si>
  <si>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</si>
  <si>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</si>
  <si>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</si>
  <si>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</si>
  <si>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</si>
  <si>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</si>
  <si>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</si>
  <si>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</si>
  <si>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</si>
  <si>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</si>
  <si>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</si>
  <si>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</si>
  <si>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</si>
  <si>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</si>
  <si>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</si>
  <si>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</si>
  <si>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</si>
  <si>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</si>
  <si>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</si>
  <si>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</si>
  <si>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</si>
  <si>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</si>
  <si>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</si>
  <si>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</si>
  <si>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</si>
  <si>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</si>
  <si>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</si>
  <si>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</si>
  <si>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</si>
  <si>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</si>
  <si>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</si>
  <si>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</si>
  <si>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</si>
  <si>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</si>
  <si>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</si>
  <si>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</si>
  <si>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</si>
  <si>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</si>
  <si>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</si>
  <si>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</si>
  <si>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</si>
  <si>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</si>
  <si>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</si>
  <si>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</si>
  <si>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</si>
  <si>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</si>
  <si>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</si>
  <si>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</si>
  <si>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</si>
  <si>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</si>
  <si>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</si>
  <si>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</si>
  <si>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</si>
  <si>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</si>
  <si>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</si>
  <si>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</si>
  <si>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</si>
  <si>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</si>
  <si>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</si>
  <si>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</si>
  <si>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</si>
  <si>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</si>
  <si>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</si>
  <si>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</si>
  <si>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</si>
  <si>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</si>
  <si>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</si>
  <si>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</si>
  <si>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</si>
  <si>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</si>
  <si>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</si>
  <si>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</si>
  <si>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</si>
  <si>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</si>
  <si>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</si>
  <si>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</si>
  <si>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</si>
  <si>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</si>
  <si>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</si>
  <si>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</si>
  <si>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</si>
  <si>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</si>
  <si>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</si>
  <si>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</si>
  <si>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</si>
  <si>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</si>
  <si>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</si>
  <si>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</si>
  <si>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</si>
  <si>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</si>
  <si>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</si>
  <si>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</si>
  <si>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</si>
  <si>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</si>
  <si>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</si>
  <si>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</si>
  <si>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</si>
  <si>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</si>
  <si>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</si>
  <si>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</si>
  <si>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</si>
  <si>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</si>
  <si>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</si>
  <si>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</si>
  <si>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</si>
  <si>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</si>
  <si>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</si>
  <si>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</si>
  <si>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</si>
  <si>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</si>
  <si>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</si>
  <si>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</si>
  <si>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</si>
  <si>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</si>
  <si>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</si>
  <si>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</si>
  <si>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</si>
  <si>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</si>
  <si>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</si>
  <si>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</si>
  <si>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</si>
  <si>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</si>
  <si>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</si>
  <si>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</si>
  <si>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</si>
  <si>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</si>
  <si>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</si>
  <si>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</si>
  <si>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</si>
  <si>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</si>
  <si>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</si>
  <si>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</si>
  <si>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</si>
  <si>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</si>
  <si>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</si>
  <si>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</si>
  <si>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</si>
  <si>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</si>
  <si>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</si>
  <si>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</si>
  <si>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</si>
  <si>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</si>
  <si>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</si>
  <si>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</si>
  <si>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</si>
  <si>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</si>
  <si>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</si>
  <si>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</si>
  <si>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</si>
  <si>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</si>
  <si>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</si>
  <si>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</si>
  <si>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</si>
  <si>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</si>
  <si>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</si>
  <si>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</si>
  <si>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</si>
  <si>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</si>
  <si>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</si>
  <si>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</si>
  <si>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</si>
  <si>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</si>
  <si>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</si>
  <si>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</si>
  <si>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</si>
  <si>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</si>
  <si>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</si>
  <si>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</si>
  <si>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</si>
  <si>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</si>
  <si>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</si>
  <si>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</si>
  <si>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</si>
  <si>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</si>
  <si>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</si>
  <si>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</si>
  <si>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</si>
  <si>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</si>
  <si>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</si>
  <si>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</si>
  <si>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</si>
  <si>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</si>
  <si>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</si>
  <si>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</si>
  <si>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</si>
  <si>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</si>
  <si>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</si>
  <si>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</si>
  <si>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</si>
  <si>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</si>
  <si>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</si>
  <si>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</si>
  <si>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</si>
  <si>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</si>
  <si>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</si>
  <si>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</si>
  <si>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</si>
  <si>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</si>
  <si>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</si>
  <si>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</si>
  <si>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</si>
  <si>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</si>
  <si>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</si>
  <si>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</si>
  <si>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</si>
  <si>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</si>
  <si>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</si>
  <si>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</si>
  <si>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</si>
  <si>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</si>
  <si>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</si>
  <si>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</si>
  <si>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</si>
  <si>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</si>
  <si>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</si>
  <si>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</si>
  <si>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</si>
  <si>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</si>
  <si>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</si>
  <si>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</si>
  <si>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</si>
  <si>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</si>
  <si>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</si>
  <si>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</si>
  <si>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</si>
  <si>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</si>
  <si>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</si>
  <si>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</si>
  <si>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</si>
  <si>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</si>
  <si>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</si>
  <si>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</si>
  <si>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</si>
  <si>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</si>
  <si>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</si>
  <si>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</si>
  <si>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</si>
  <si>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</si>
  <si>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</si>
  <si>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</si>
  <si>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</si>
  <si>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</si>
  <si>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</si>
  <si>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</si>
  <si>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</si>
  <si>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</si>
  <si>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</si>
  <si>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</si>
  <si>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</si>
  <si>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</si>
  <si>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</si>
  <si>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</si>
  <si>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</si>
  <si>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</si>
  <si>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</si>
  <si>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</si>
  <si>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</si>
  <si>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</si>
  <si>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</si>
  <si>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</si>
  <si>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</si>
  <si>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</si>
  <si>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</si>
  <si>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</si>
  <si>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</si>
  <si>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</si>
  <si>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</si>
  <si>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</si>
  <si>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</si>
  <si>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</si>
  <si>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</si>
  <si>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</si>
  <si>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</si>
  <si>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</si>
  <si>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</si>
  <si>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</si>
  <si>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</si>
  <si>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</si>
  <si>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</si>
  <si>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</si>
  <si>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</si>
  <si>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</si>
  <si>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</si>
  <si>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</si>
  <si>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</si>
  <si>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</si>
  <si>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</si>
  <si>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</si>
  <si>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</si>
  <si>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</si>
  <si>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</si>
  <si>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</si>
  <si>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</si>
  <si>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</si>
  <si>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</si>
  <si>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</si>
  <si>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</si>
  <si>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</si>
  <si>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</si>
  <si>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</si>
  <si>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</si>
  <si>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</si>
  <si>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</si>
  <si>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</si>
  <si>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</si>
  <si>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</si>
  <si>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</si>
  <si>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</si>
  <si>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</si>
  <si>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</si>
  <si>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</si>
  <si>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</si>
  <si>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</si>
  <si>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</si>
  <si>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</si>
  <si>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</si>
  <si>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</si>
  <si>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</si>
  <si>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</si>
  <si>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</si>
  <si>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</si>
  <si>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</si>
  <si>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</si>
  <si>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</si>
  <si>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</si>
  <si>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</si>
  <si>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</si>
  <si>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</si>
  <si>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</si>
  <si>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</si>
  <si>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</si>
  <si>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</si>
  <si>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</si>
  <si>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</si>
  <si>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</si>
  <si>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</si>
  <si>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</si>
  <si>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</si>
  <si>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</si>
  <si>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</si>
  <si>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</si>
  <si>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</si>
  <si>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</si>
  <si>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</si>
  <si>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</si>
  <si>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</si>
  <si>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</si>
  <si>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</si>
  <si>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</si>
  <si>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</si>
  <si>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</si>
  <si>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</si>
  <si>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</si>
  <si>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</si>
  <si>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</si>
  <si>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</si>
  <si>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</si>
  <si>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</si>
  <si>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</si>
  <si>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</si>
  <si>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</si>
  <si>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</si>
  <si>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</si>
  <si>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</si>
  <si>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</si>
  <si>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</si>
  <si>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</si>
  <si>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</si>
  <si>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</si>
  <si>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</si>
  <si>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</si>
  <si>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</si>
  <si>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</si>
  <si>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</si>
  <si>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</si>
  <si>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</si>
  <si>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</si>
  <si>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</si>
  <si>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</si>
  <si>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</si>
  <si>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</si>
  <si>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</si>
  <si>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</si>
  <si>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</si>
  <si>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</si>
  <si>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</si>
  <si>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</si>
  <si>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</si>
  <si>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</si>
  <si>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</si>
  <si>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</si>
  <si>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</si>
  <si>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</si>
  <si>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</si>
  <si>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</si>
  <si>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</si>
  <si>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</si>
  <si>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</si>
  <si>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</si>
  <si>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</si>
  <si>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</si>
  <si>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</si>
  <si>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</si>
  <si>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</si>
  <si>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</si>
  <si>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</si>
  <si>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</si>
  <si>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</si>
  <si>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</si>
  <si>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</si>
  <si>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</si>
  <si>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</si>
  <si>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</si>
  <si>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</si>
  <si>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</si>
  <si>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</si>
  <si>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</si>
  <si>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</si>
  <si>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</si>
  <si>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</si>
  <si>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</si>
  <si>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</si>
  <si>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</si>
  <si>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</si>
  <si>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</si>
  <si>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</si>
  <si>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</si>
  <si>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</si>
  <si>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</si>
  <si>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</si>
  <si>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</si>
  <si>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</si>
  <si>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</si>
  <si>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</si>
  <si>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</si>
  <si>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</si>
  <si>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</si>
  <si>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</si>
  <si>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</si>
  <si>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</si>
  <si>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</si>
  <si>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</si>
  <si>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</si>
  <si>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</si>
  <si>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</si>
  <si>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</si>
  <si>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</si>
  <si>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</si>
  <si>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</si>
  <si>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</si>
  <si>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</si>
  <si>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</si>
  <si>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</si>
  <si>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</si>
  <si>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</si>
  <si>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</si>
  <si>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</si>
  <si>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</si>
  <si>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</si>
  <si>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</si>
  <si>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</si>
  <si>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</si>
  <si>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</si>
  <si>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</si>
  <si>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</si>
  <si>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</si>
  <si>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</si>
  <si>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</si>
  <si>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</si>
  <si>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</si>
  <si>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</si>
  <si>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</si>
  <si>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</si>
  <si>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</si>
  <si>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</si>
  <si>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</si>
  <si>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</si>
  <si>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</si>
  <si>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</si>
  <si>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</si>
  <si>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</si>
  <si>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</si>
  <si>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</si>
  <si>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</si>
  <si>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</si>
  <si>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</si>
  <si>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</si>
  <si>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</si>
  <si>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</si>
  <si>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</si>
  <si>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</si>
  <si>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</si>
  <si>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</si>
  <si>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</si>
  <si>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</si>
  <si>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</si>
  <si>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</si>
  <si>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</si>
  <si>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</si>
  <si>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</si>
  <si>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</si>
  <si>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</si>
  <si>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</si>
  <si>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</si>
  <si>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</si>
  <si>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</si>
  <si>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</si>
  <si>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</si>
  <si>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</si>
  <si>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</si>
  <si>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</si>
  <si>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</si>
  <si>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</si>
  <si>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</si>
  <si>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</si>
  <si>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</si>
  <si>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</si>
  <si>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</si>
  <si>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</si>
  <si>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</si>
  <si>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</si>
  <si>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</si>
  <si>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</si>
  <si>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</si>
  <si>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</si>
  <si>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</si>
  <si>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</si>
  <si>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</si>
  <si>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</si>
  <si>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</si>
  <si>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</si>
  <si>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</si>
  <si>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</si>
  <si>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</si>
  <si>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</si>
  <si>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</si>
  <si>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</si>
  <si>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</si>
  <si>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</si>
  <si>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</si>
  <si>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</si>
  <si>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</si>
  <si>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</si>
  <si>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</si>
  <si>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</si>
  <si>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</si>
  <si>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</si>
  <si>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</si>
  <si>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</si>
  <si>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</si>
  <si>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</si>
  <si>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</si>
  <si>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</si>
  <si>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</si>
  <si>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</si>
  <si>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</si>
  <si>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</si>
  <si>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</si>
  <si>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</si>
  <si>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</si>
  <si>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</si>
  <si>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</si>
  <si>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</si>
  <si>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</si>
  <si>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</si>
  <si>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</si>
  <si>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</si>
  <si>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</si>
  <si>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</si>
  <si>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</si>
  <si>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</si>
  <si>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</si>
  <si>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</si>
  <si>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</si>
  <si>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</si>
  <si>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</si>
  <si>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</si>
  <si>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</si>
  <si>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</si>
  <si>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</si>
  <si>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</si>
  <si>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</si>
  <si>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</si>
  <si>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</si>
  <si>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</si>
  <si>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</si>
  <si>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</si>
  <si>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</si>
  <si>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</si>
  <si>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</si>
  <si>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</si>
  <si>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</si>
  <si>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</si>
  <si>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</si>
  <si>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</si>
  <si>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</si>
  <si>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</si>
  <si>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</si>
  <si>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</si>
  <si>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</si>
  <si>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</si>
  <si>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</si>
  <si>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</si>
  <si>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</si>
  <si>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</si>
  <si>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</si>
  <si>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</si>
  <si>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</si>
  <si>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</si>
  <si>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</si>
  <si>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</si>
  <si>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</si>
  <si>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</si>
  <si>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</si>
  <si>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</si>
  <si>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</si>
  <si>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</si>
  <si>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</si>
  <si>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</si>
  <si>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</si>
  <si>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</si>
  <si>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</si>
  <si>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</si>
  <si>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</si>
  <si>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</si>
  <si>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</si>
  <si>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</si>
  <si>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</si>
  <si>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</si>
  <si>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</si>
  <si>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</si>
  <si>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</si>
  <si>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</si>
  <si>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</si>
  <si>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</si>
  <si>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</si>
  <si>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</si>
  <si>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</si>
  <si>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</si>
  <si>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</si>
  <si>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</si>
  <si>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</si>
  <si>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</si>
  <si>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</si>
  <si>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</si>
  <si>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</si>
  <si>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</si>
  <si>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</si>
  <si>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</si>
  <si>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</si>
  <si>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</si>
  <si>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</si>
  <si>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</si>
  <si>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</si>
  <si>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</si>
  <si>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</si>
  <si>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</si>
  <si>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</si>
  <si>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</si>
  <si>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</si>
  <si>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</si>
  <si>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</si>
  <si>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</si>
  <si>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</si>
  <si>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</si>
  <si>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</si>
  <si>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</si>
  <si>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</si>
  <si>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</si>
  <si>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</si>
  <si>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</si>
  <si>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</si>
  <si>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</si>
  <si>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</si>
  <si>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</si>
  <si>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</si>
  <si>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</si>
  <si>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</si>
  <si>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</si>
  <si>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</si>
  <si>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</si>
  <si>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</si>
  <si>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</si>
  <si>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</si>
  <si>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</si>
  <si>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</si>
  <si>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</si>
  <si>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</si>
  <si>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</si>
  <si>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</si>
  <si>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</si>
  <si>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</si>
  <si>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</si>
  <si>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</si>
  <si>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</si>
  <si>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</si>
  <si>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</si>
  <si>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</si>
  <si>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</si>
  <si>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</si>
  <si>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</si>
  <si>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</si>
  <si>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</si>
  <si>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</si>
  <si>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</si>
  <si>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</si>
  <si>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</si>
  <si>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</si>
  <si>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</si>
  <si>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</si>
  <si>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</si>
  <si>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</si>
  <si>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</si>
  <si>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</si>
  <si>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</si>
  <si>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</si>
  <si>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</si>
  <si>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</si>
  <si>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</si>
  <si>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</si>
  <si>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</si>
  <si>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</si>
  <si>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</si>
  <si>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</si>
  <si>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</si>
  <si>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</si>
  <si>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</si>
  <si>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</si>
  <si>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</si>
  <si>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</si>
  <si>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</si>
  <si>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</si>
  <si>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</si>
  <si>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</si>
  <si>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</si>
  <si>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</si>
  <si>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</si>
  <si>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</si>
  <si>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</si>
  <si>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</si>
  <si>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</si>
  <si>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</si>
  <si>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</si>
  <si>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</si>
  <si>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</si>
  <si>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</si>
  <si>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</si>
  <si>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</si>
  <si>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</si>
  <si>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</si>
  <si>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</si>
  <si>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</si>
  <si>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</si>
  <si>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</si>
  <si>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</si>
  <si>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</si>
  <si>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</si>
  <si>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</si>
  <si>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</si>
  <si>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</si>
  <si>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</si>
  <si>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</si>
  <si>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</si>
  <si>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</si>
  <si>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</si>
  <si>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</si>
  <si>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</si>
  <si>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</si>
  <si>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</si>
  <si>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</si>
  <si>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</si>
  <si>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</si>
  <si>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</si>
  <si>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</si>
  <si>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</si>
  <si>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</si>
  <si>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</si>
  <si>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</si>
  <si>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</si>
  <si>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</si>
  <si>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</si>
  <si>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</si>
  <si>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</si>
  <si>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</si>
  <si>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</si>
  <si>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</si>
  <si>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</si>
  <si>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</si>
  <si>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</si>
  <si>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</si>
  <si>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</si>
  <si>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</si>
  <si>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</si>
  <si>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</si>
  <si>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</si>
  <si>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</si>
  <si>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</si>
  <si>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</si>
  <si>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</si>
  <si>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</si>
  <si>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</si>
  <si>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</si>
  <si>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</si>
  <si>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</si>
  <si>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</si>
  <si>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</si>
  <si>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</si>
  <si>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</si>
  <si>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</si>
  <si>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</si>
  <si>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</si>
  <si>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</si>
  <si>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</si>
  <si>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</si>
  <si>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</si>
  <si>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</si>
  <si>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</si>
  <si>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</si>
  <si>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</si>
  <si>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</si>
  <si>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</si>
  <si>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</si>
  <si>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</si>
  <si>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</si>
  <si>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</si>
  <si>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</si>
  <si>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</si>
  <si>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</si>
  <si>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</si>
  <si>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</si>
  <si>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</si>
  <si>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</si>
  <si>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</si>
  <si>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</si>
  <si>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</si>
  <si>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</si>
  <si>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</si>
  <si>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</si>
  <si>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</si>
  <si>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</si>
  <si>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</si>
  <si>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</si>
  <si>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</si>
  <si>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</si>
  <si>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</si>
  <si>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</si>
  <si>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</si>
  <si>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</si>
  <si>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</si>
  <si>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</si>
  <si>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</si>
  <si>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</si>
  <si>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</si>
  <si>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</si>
  <si>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</si>
  <si>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</si>
  <si>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</si>
  <si>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</si>
  <si>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</si>
  <si>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</si>
  <si>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</si>
  <si>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</si>
  <si>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</si>
  <si>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</si>
  <si>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</si>
  <si>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</si>
  <si>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</si>
  <si>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</si>
  <si>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</si>
  <si>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</si>
  <si>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</si>
  <si>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</si>
  <si>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</si>
  <si>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</si>
  <si>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</si>
  <si>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</si>
  <si>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</si>
  <si>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</si>
  <si>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</si>
  <si>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</si>
  <si>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</si>
  <si>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</si>
  <si>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</si>
  <si>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</si>
  <si>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</si>
  <si>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</si>
  <si>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</si>
  <si>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</si>
  <si>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</si>
  <si>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</si>
  <si>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</si>
  <si>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</si>
  <si>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</si>
  <si>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</si>
  <si>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</si>
  <si>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</si>
  <si>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</si>
  <si>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</si>
  <si>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</si>
  <si>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</si>
  <si>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</si>
  <si>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</si>
  <si>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</si>
  <si>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</si>
  <si>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</si>
  <si>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</si>
  <si>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</si>
  <si>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</si>
  <si>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</si>
  <si>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</si>
  <si>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</si>
  <si>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</si>
  <si>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</si>
  <si>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</si>
  <si>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</si>
  <si>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</si>
  <si>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</si>
  <si>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</si>
  <si>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</si>
  <si>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</si>
  <si>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</si>
  <si>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</si>
  <si>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</si>
  <si>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</si>
  <si>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</si>
  <si>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</si>
  <si>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</si>
  <si>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</si>
  <si>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</si>
  <si>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</si>
  <si>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</si>
  <si>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</si>
  <si>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</si>
  <si>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</si>
  <si>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</si>
  <si>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</si>
  <si>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</si>
  <si>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</si>
  <si>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</si>
  <si>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</si>
  <si>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</si>
  <si>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</si>
  <si>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</si>
  <si>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</si>
  <si>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</si>
  <si>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</si>
  <si>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</si>
  <si>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</si>
  <si>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</si>
  <si>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</si>
  <si>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</si>
  <si>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</si>
  <si>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</si>
  <si>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</si>
  <si>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</si>
  <si>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</si>
  <si>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</si>
  <si>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</si>
  <si>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</si>
  <si>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</si>
  <si>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</si>
  <si>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</si>
  <si>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</si>
  <si>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</si>
  <si>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</si>
  <si>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</si>
  <si>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</si>
  <si>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</si>
  <si>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</si>
  <si>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</si>
  <si>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</si>
  <si>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</si>
  <si>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</si>
  <si>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</si>
  <si>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</si>
  <si>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</si>
  <si>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</si>
  <si>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</si>
  <si>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</si>
  <si>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</si>
  <si>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</si>
  <si>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</si>
  <si>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</si>
  <si>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</si>
  <si>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</si>
  <si>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</si>
  <si>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</si>
  <si>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</si>
  <si>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</si>
  <si>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Column Labels</t>
  </si>
  <si>
    <t>Grand Total</t>
  </si>
  <si>
    <t>Row Labels</t>
  </si>
  <si>
    <t>(All)</t>
  </si>
  <si>
    <t>Count of outcomes</t>
  </si>
  <si>
    <t>Date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</si>
  <si>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</si>
  <si>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</si>
  <si>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</si>
  <si>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</si>
  <si>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</si>
  <si>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</si>
  <si>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</si>
  <si>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</si>
  <si>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</si>
  <si>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</si>
  <si>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</si>
  <si>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</si>
  <si>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</si>
  <si>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</si>
  <si>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</si>
  <si>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</si>
  <si>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</si>
  <si>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</si>
  <si>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</si>
  <si>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</si>
  <si>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</si>
  <si>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</si>
  <si>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</si>
  <si>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</si>
  <si>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</si>
  <si>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</si>
  <si>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</si>
  <si>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</si>
  <si>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</si>
  <si>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</si>
  <si>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</si>
  <si>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 xml:space="preserve">Lower Quartile of Pledged 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</si>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</sst>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1" fillId="0" borderId="0" xfId="0" applyNumberFormat="1" applyFont="1"/>
    <xf numFmtId="164" fontId="1" fillId="0" borderId="0" xfId="1" applyNumberFormat="1" applyFont="1"/>
    <xf numFmtId="164" fontId="0" fillId="0" borderId="0" xfId="1" applyNumberFormat="1" applyFont="1"/>
    <xf numFmtId="173" fontId="0" fillId="0" borderId="0" xfId="0" applyNumberFormat="1"/>
    <xf numFmtId="9" fontId="0" fillId="0" borderId="0" xfId="2" applyFont="1"/>
    <xf numFmtId="9" fontId="1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Per Launch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A7-BD47-8FC5-EB54A246669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A7-BD47-8FC5-EB54A246669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A7-BD47-8FC5-EB54A2466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328336"/>
        <c:axId val="582393584"/>
      </c:lineChart>
      <c:catAx>
        <c:axId val="62132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93584"/>
        <c:crosses val="autoZero"/>
        <c:auto val="1"/>
        <c:lblAlgn val="ctr"/>
        <c:lblOffset val="100"/>
        <c:noMultiLvlLbl val="0"/>
      </c:catAx>
      <c:valAx>
        <c:axId val="58239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2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76-704E-9CDD-59486B4B4FA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76-704E-9CDD-59486B4B4FA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76-704E-9CDD-59486B4B4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288032"/>
        <c:axId val="545401872"/>
      </c:lineChart>
      <c:catAx>
        <c:axId val="58028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401872"/>
        <c:crosses val="autoZero"/>
        <c:auto val="1"/>
        <c:lblAlgn val="ctr"/>
        <c:lblOffset val="100"/>
        <c:noMultiLvlLbl val="0"/>
      </c:catAx>
      <c:valAx>
        <c:axId val="54540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8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5-3549-A66A-4DCDAFAA6D3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35-3549-A66A-4DCDAFAA6D3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35-3549-A66A-4DCDAFAA6D3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35-3549-A66A-4DCDAFAA6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8374096"/>
        <c:axId val="1728341008"/>
      </c:barChart>
      <c:catAx>
        <c:axId val="172837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341008"/>
        <c:crosses val="autoZero"/>
        <c:auto val="1"/>
        <c:lblAlgn val="ctr"/>
        <c:lblOffset val="100"/>
        <c:noMultiLvlLbl val="0"/>
      </c:catAx>
      <c:valAx>
        <c:axId val="172834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37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93-3649-B9E8-8A2A19B41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9305600"/>
        <c:axId val="229307248"/>
      </c:barChart>
      <c:catAx>
        <c:axId val="22930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307248"/>
        <c:crosses val="autoZero"/>
        <c:auto val="1"/>
        <c:lblAlgn val="ctr"/>
        <c:lblOffset val="100"/>
        <c:noMultiLvlLbl val="0"/>
      </c:catAx>
      <c:valAx>
        <c:axId val="22930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30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2A-7841-A81C-77614154B8E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C2A-7841-A81C-77614154B8E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C2A-7841-A81C-77614154B8E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C2A-7841-A81C-77614154B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4772848"/>
        <c:axId val="444774528"/>
      </c:lineChart>
      <c:catAx>
        <c:axId val="44477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774528"/>
        <c:crosses val="autoZero"/>
        <c:auto val="1"/>
        <c:lblAlgn val="ctr"/>
        <c:lblOffset val="100"/>
        <c:noMultiLvlLbl val="0"/>
      </c:catAx>
      <c:valAx>
        <c:axId val="44477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77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versus Pledged Amount for Musicals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versus Pledged Amount for Musicals in GB</a:t>
          </a:r>
        </a:p>
      </cx:txPr>
    </cx:title>
    <cx:plotArea>
      <cx:plotAreaRegion>
        <cx:series layoutId="boxWhisker" uniqueId="{A5359D4F-F6CB-2844-92FC-EB55209DC84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6D8D2B0-C26A-A84D-A614-E3E7A7587EC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3B47F7E-9052-054A-A878-9B14503DA0FE}">
  <sheetPr codeName="Chart4"/>
  <sheetViews>
    <sheetView tabSelected="1"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374650</xdr:colOff>
      <xdr:row>20</xdr:row>
      <xdr:rowOff>146050</xdr:rowOff>
    </xdr:from>
    <xdr:to>
      <xdr:col>6</xdr:col>
      <xdr:colOff>57150</xdr:colOff>
      <xdr:row>35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5337C4-D42E-BE47-B967-84EF83CCF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965200</xdr:colOff>
      <xdr:row>15</xdr:row>
      <xdr:rowOff>44450</xdr:rowOff>
    </xdr:from>
    <xdr:to>
      <xdr:col>11</xdr:col>
      <xdr:colOff>292100</xdr:colOff>
      <xdr:row>41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CF3CE1-DF82-3D4C-95BC-122B77573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0388" cy="62883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B53BFDE-620E-0041-9B0A-BD582388086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A8D93E5-5DFF-2F4E-8697-49B7D4C82C2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388" cy="62883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15</xdr:row>
      <xdr:rowOff>127000</xdr:rowOff>
    </xdr:from>
    <xdr:to>
      <xdr:col>7</xdr:col>
      <xdr:colOff>146050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DE2DC-DCC5-B849-A549-FC6B014C0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12</xdr:row>
      <xdr:rowOff>76200</xdr:rowOff>
    </xdr:from>
    <xdr:to>
      <xdr:col>12</xdr:col>
      <xdr:colOff>177800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0EF5B-D232-DF45-9CB7-327573253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20</xdr:row>
      <xdr:rowOff>38100</xdr:rowOff>
    </xdr:from>
    <xdr:to>
      <xdr:col>6</xdr:col>
      <xdr:colOff>292100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8322A-6A2A-C14A-A93E-6497FE68F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6.575603935184" createdVersion="7" refreshedVersion="7" minRefreshableVersion="3" recordCount="4114" xr:uid="{0AF3F348-5B0C-D647-BA32-01E35F3E8E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6.654592476851" createdVersion="7" refreshedVersion="7" minRefreshableVersion="3" recordCount="4114" xr:uid="{B7306940-B1A3-A84C-9DF0-77B3F4B1B9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7.846159722219" createdVersion="7" refreshedVersion="7" minRefreshableVersion="3" recordCount="4114" xr:uid="{0D50FBB7-84F3-7343-A7DD-68C697B4CCA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92D852-57EF-B147-9A5C-CDA29CAD9125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32D311-A234-A24D-A5C4-EE973997ACBD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9EC538-AFD6-5044-B23D-CB6CAA783312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DE60D9-B28E-3749-A760-778DE1266A41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B1" zoomScale="110" zoomScaleNormal="110" workbookViewId="0">
      <selection activeCell="F143" sqref="F14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1640625" customWidth="1"/>
    <col min="16" max="16" width="16.5" customWidth="1"/>
    <col min="17" max="17" width="41.1640625" customWidth="1"/>
    <col min="18" max="18" width="12.83203125" customWidth="1"/>
    <col min="19" max="19" width="20.33203125" customWidth="1"/>
    <col min="20" max="20" width="26.6640625" customWidth="1"/>
    <col min="21" max="21" width="11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  <c r="U1" s="9" t="s">
        <v>8399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 0)</f>
        <v>63.92</v>
      </c>
      <c r="Q2" s="11" t="s">
        <v>8308</v>
      </c>
      <c r="R2" t="s">
        <v>8309</v>
      </c>
      <c r="S2" s="15">
        <f>(((J2/60)/60)/24)+DATE(1970, 1, 1)</f>
        <v>42177.007071759261</v>
      </c>
      <c r="T2" s="15">
        <f>(((I2/60)/60)/24)+DATE(1970, 1, 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 2), 0)</f>
        <v>185.48</v>
      </c>
      <c r="Q3" s="11" t="s">
        <v>8308</v>
      </c>
      <c r="R3" t="s">
        <v>8309</v>
      </c>
      <c r="S3" s="15">
        <f t="shared" ref="S3:S66" si="2">(((J3/60)/60)/24)+DATE(1970, 1, 1)</f>
        <v>42766.600497685184</v>
      </c>
      <c r="T3" s="15">
        <f t="shared" ref="T3:T66" si="3">(((I3/60)/60)/24)+DATE(1970, 1, 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 2), 0)</f>
        <v>132.05000000000001</v>
      </c>
      <c r="Q67" s="11" t="s">
        <v>8308</v>
      </c>
      <c r="R67" t="s">
        <v>8310</v>
      </c>
      <c r="S67" s="15">
        <f t="shared" ref="S67:S130" si="7">(((J67/60)/60)/24)+DATE(1970, 1, 1)</f>
        <v>41835.821226851855</v>
      </c>
      <c r="T67" s="15">
        <f t="shared" ref="T67:T130" si="8">(((I67/60)/60)/24)+DATE(1970, 1, 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 2), 0)</f>
        <v>0</v>
      </c>
      <c r="Q131" s="11" t="s">
        <v>8308</v>
      </c>
      <c r="R131" t="s">
        <v>8311</v>
      </c>
      <c r="S131" s="15">
        <f t="shared" ref="S131:S194" si="12">(((J131/60)/60)/24)+DATE(1970, 1, 1)</f>
        <v>41882.937303240738</v>
      </c>
      <c r="T131" s="15">
        <f t="shared" ref="T131:T194" si="13">(((I131/60)/60)/24)+DATE(1970, 1, 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 2), 0)</f>
        <v>0</v>
      </c>
      <c r="Q195" s="11" t="s">
        <v>8308</v>
      </c>
      <c r="R195" t="s">
        <v>8312</v>
      </c>
      <c r="S195" s="15">
        <f t="shared" ref="S195:S258" si="17">(((J195/60)/60)/24)+DATE(1970, 1, 1)</f>
        <v>41911.934791666667</v>
      </c>
      <c r="T195" s="15">
        <f t="shared" ref="T195:T258" si="18">(((I195/60)/60)/24)+DATE(1970, 1, 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 2), 0)</f>
        <v>66.7</v>
      </c>
      <c r="Q259" s="11" t="s">
        <v>8308</v>
      </c>
      <c r="R259" t="s">
        <v>8313</v>
      </c>
      <c r="S259" s="15">
        <f t="shared" ref="S259:S322" si="22">(((J259/60)/60)/24)+DATE(1970, 1, 1)</f>
        <v>42479.626875000002</v>
      </c>
      <c r="T259" s="15">
        <f t="shared" ref="T259:T322" si="23">(((I259/60)/60)/24)+DATE(1970, 1, 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 2), 0)</f>
        <v>106.62</v>
      </c>
      <c r="Q323" s="11" t="s">
        <v>8308</v>
      </c>
      <c r="R323" t="s">
        <v>8313</v>
      </c>
      <c r="S323" s="15">
        <f t="shared" ref="S323:S386" si="27">(((J323/60)/60)/24)+DATE(1970, 1, 1)</f>
        <v>42647.446597222224</v>
      </c>
      <c r="T323" s="15">
        <f t="shared" ref="T323:T386" si="28">(((I323/60)/60)/24)+DATE(1970, 1, 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 2), 0)</f>
        <v>111.8</v>
      </c>
      <c r="Q387" s="11" t="s">
        <v>8308</v>
      </c>
      <c r="R387" t="s">
        <v>8313</v>
      </c>
      <c r="S387" s="15">
        <f t="shared" ref="S387:S450" si="32">(((J387/60)/60)/24)+DATE(1970, 1, 1)</f>
        <v>41934.584502314814</v>
      </c>
      <c r="T387" s="15">
        <f t="shared" ref="T387:T450" si="33">(((I387/60)/60)/24)+DATE(1970, 1, 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 2), 0)</f>
        <v>9</v>
      </c>
      <c r="Q451" s="11" t="s">
        <v>8308</v>
      </c>
      <c r="R451" t="s">
        <v>8314</v>
      </c>
      <c r="S451" s="15">
        <f t="shared" ref="S451:S514" si="37">(((J451/60)/60)/24)+DATE(1970, 1, 1)</f>
        <v>41534.568113425928</v>
      </c>
      <c r="T451" s="15">
        <f t="shared" ref="T451:T514" si="38">(((I451/60)/60)/24)+DATE(1970, 1, 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 2), 0)</f>
        <v>102.38</v>
      </c>
      <c r="Q515" s="11" t="s">
        <v>8308</v>
      </c>
      <c r="R515" t="s">
        <v>8314</v>
      </c>
      <c r="S515" s="15">
        <f t="shared" ref="S515:S578" si="42">(((J515/60)/60)/24)+DATE(1970, 1, 1)</f>
        <v>42552.653993055559</v>
      </c>
      <c r="T515" s="15">
        <f t="shared" ref="T515:T578" si="43">(((I515/60)/60)/24)+DATE(1970, 1, 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 2), 0)</f>
        <v>10</v>
      </c>
      <c r="Q579" s="11" t="s">
        <v>8317</v>
      </c>
      <c r="R579" t="s">
        <v>8318</v>
      </c>
      <c r="S579" s="15">
        <f t="shared" ref="S579:S642" si="47">(((J579/60)/60)/24)+DATE(1970, 1, 1)</f>
        <v>42450.589143518519</v>
      </c>
      <c r="T579" s="15">
        <f t="shared" ref="T579:T642" si="48">(((I579/60)/60)/24)+DATE(1970, 1, 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 2), 0)</f>
        <v>151.32</v>
      </c>
      <c r="Q643" s="11" t="s">
        <v>8317</v>
      </c>
      <c r="R643" t="s">
        <v>8319</v>
      </c>
      <c r="S643" s="15">
        <f t="shared" ref="S643:S706" si="52">(((J643/60)/60)/24)+DATE(1970, 1, 1)</f>
        <v>42199.57</v>
      </c>
      <c r="T643" s="15">
        <f t="shared" ref="T643:T706" si="53">(((I643/60)/60)/24)+DATE(1970, 1, 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 2), 0)</f>
        <v>195.4</v>
      </c>
      <c r="Q707" s="11" t="s">
        <v>8317</v>
      </c>
      <c r="R707" t="s">
        <v>8319</v>
      </c>
      <c r="S707" s="15">
        <f t="shared" ref="S707:S770" si="57">(((J707/60)/60)/24)+DATE(1970, 1, 1)</f>
        <v>42726.491643518515</v>
      </c>
      <c r="T707" s="15">
        <f t="shared" ref="T707:T770" si="58">(((I707/60)/60)/24)+DATE(1970, 1, 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 2), 0)</f>
        <v>31.85</v>
      </c>
      <c r="Q771" s="11" t="s">
        <v>8320</v>
      </c>
      <c r="R771" t="s">
        <v>8322</v>
      </c>
      <c r="S771" s="15">
        <f t="shared" ref="S771:S834" si="62">(((J771/60)/60)/24)+DATE(1970, 1, 1)</f>
        <v>41604.996458333335</v>
      </c>
      <c r="T771" s="15">
        <f t="shared" ref="T771:T834" si="63">(((I771/60)/60)/24)+DATE(1970, 1, 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 2), 0)</f>
        <v>148.78</v>
      </c>
      <c r="Q835" s="11" t="s">
        <v>8323</v>
      </c>
      <c r="R835" t="s">
        <v>8324</v>
      </c>
      <c r="S835" s="15">
        <f t="shared" ref="S835:S898" si="67">(((J835/60)/60)/24)+DATE(1970, 1, 1)</f>
        <v>41718.878182870372</v>
      </c>
      <c r="T835" s="15">
        <f t="shared" ref="T835:T898" si="68">(((I835/60)/60)/24)+DATE(1970, 1, 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 2), 0)</f>
        <v>0</v>
      </c>
      <c r="Q899" s="11" t="s">
        <v>8323</v>
      </c>
      <c r="R899" t="s">
        <v>8327</v>
      </c>
      <c r="S899" s="15">
        <f t="shared" ref="S899:S962" si="72">(((J899/60)/60)/24)+DATE(1970, 1, 1)</f>
        <v>41211.688750000001</v>
      </c>
      <c r="T899" s="15">
        <f t="shared" ref="T899:T962" si="73">(((I899/60)/60)/24)+DATE(1970, 1, 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 2), 0)</f>
        <v>364.35</v>
      </c>
      <c r="Q963" s="11" t="s">
        <v>8317</v>
      </c>
      <c r="R963" t="s">
        <v>8319</v>
      </c>
      <c r="S963" s="15">
        <f t="shared" ref="S963:S1026" si="77">(((J963/60)/60)/24)+DATE(1970, 1, 1)</f>
        <v>42740.693692129629</v>
      </c>
      <c r="T963" s="15">
        <f t="shared" ref="T963:T1026" si="78">(((I963/60)/60)/24)+DATE(1970, 1, 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 2), 0)</f>
        <v>71.849999999999994</v>
      </c>
      <c r="Q1027" s="11" t="s">
        <v>8323</v>
      </c>
      <c r="R1027" t="s">
        <v>8328</v>
      </c>
      <c r="S1027" s="15">
        <f t="shared" ref="S1027:S1090" si="82">(((J1027/60)/60)/24)+DATE(1970, 1, 1)</f>
        <v>42049.833761574075</v>
      </c>
      <c r="T1027" s="15">
        <f t="shared" ref="T1027:T1090" si="83">(((I1027/60)/60)/24)+DATE(1970, 1, 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 2), 0)</f>
        <v>23.96</v>
      </c>
      <c r="Q1091" s="11" t="s">
        <v>8331</v>
      </c>
      <c r="R1091" t="s">
        <v>8332</v>
      </c>
      <c r="S1091" s="15">
        <f t="shared" ref="S1091:S1154" si="87">(((J1091/60)/60)/24)+DATE(1970, 1, 1)</f>
        <v>42151.189525462964</v>
      </c>
      <c r="T1091" s="15">
        <f t="shared" ref="T1091:T1154" si="88">(((I1091/60)/60)/24)+DATE(1970, 1, 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 2), 0)</f>
        <v>50</v>
      </c>
      <c r="Q1155" s="11" t="s">
        <v>8334</v>
      </c>
      <c r="R1155" t="s">
        <v>8335</v>
      </c>
      <c r="S1155" s="15">
        <f t="shared" ref="S1155:S1218" si="92">(((J1155/60)/60)/24)+DATE(1970, 1, 1)</f>
        <v>42143.714178240742</v>
      </c>
      <c r="T1155" s="15">
        <f t="shared" ref="T1155:T1218" si="93">(((I1155/60)/60)/24)+DATE(1970, 1, 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 2), 0)</f>
        <v>148.57</v>
      </c>
      <c r="Q1219" s="11" t="s">
        <v>8336</v>
      </c>
      <c r="R1219" t="s">
        <v>8337</v>
      </c>
      <c r="S1219" s="15">
        <f t="shared" ref="S1219:S1282" si="97">(((J1219/60)/60)/24)+DATE(1970, 1, 1)</f>
        <v>42535.809490740736</v>
      </c>
      <c r="T1219" s="15">
        <f t="shared" ref="T1219:T1282" si="98">(((I1219/60)/60)/24)+DATE(1970, 1, 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 2), 0)</f>
        <v>104.73</v>
      </c>
      <c r="Q1283" s="11" t="s">
        <v>8323</v>
      </c>
      <c r="R1283" t="s">
        <v>8324</v>
      </c>
      <c r="S1283" s="15">
        <f t="shared" ref="S1283:S1346" si="102">(((J1283/60)/60)/24)+DATE(1970, 1, 1)</f>
        <v>41463.743472222224</v>
      </c>
      <c r="T1283" s="15">
        <f t="shared" ref="T1283:T1346" si="103">(((I1283/60)/60)/24)+DATE(1970, 1, 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 2), 0)</f>
        <v>53.57</v>
      </c>
      <c r="Q1347" s="11" t="s">
        <v>8320</v>
      </c>
      <c r="R1347" t="s">
        <v>8321</v>
      </c>
      <c r="S1347" s="15">
        <f t="shared" ref="S1347:S1410" si="107">(((J1347/60)/60)/24)+DATE(1970, 1, 1)</f>
        <v>41799.814340277779</v>
      </c>
      <c r="T1347" s="15">
        <f t="shared" ref="T1347:T1410" si="108">(((I1347/60)/60)/24)+DATE(1970, 1, 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 2), 0)</f>
        <v>0</v>
      </c>
      <c r="Q1411" s="11" t="s">
        <v>8320</v>
      </c>
      <c r="R1411" t="s">
        <v>8339</v>
      </c>
      <c r="S1411" s="15">
        <f t="shared" ref="S1411:S1474" si="112">(((J1411/60)/60)/24)+DATE(1970, 1, 1)</f>
        <v>41945.133506944447</v>
      </c>
      <c r="T1411" s="15">
        <f t="shared" ref="T1411:T1474" si="113">(((I1411/60)/60)/24)+DATE(1970, 1, 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 2), 0)</f>
        <v>38.46</v>
      </c>
      <c r="Q1475" s="11" t="s">
        <v>8320</v>
      </c>
      <c r="R1475" t="s">
        <v>8340</v>
      </c>
      <c r="S1475" s="15">
        <f t="shared" ref="S1475:S1538" si="117">(((J1475/60)/60)/24)+DATE(1970, 1, 1)</f>
        <v>40939.979618055557</v>
      </c>
      <c r="T1475" s="15">
        <f t="shared" ref="T1475:T1538" si="118">(((I1475/60)/60)/24)+DATE(1970, 1, 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 2), 0)</f>
        <v>96.38</v>
      </c>
      <c r="Q1539" s="11" t="s">
        <v>8336</v>
      </c>
      <c r="R1539" t="s">
        <v>8337</v>
      </c>
      <c r="S1539" s="15">
        <f t="shared" ref="S1539:S1602" si="122">(((J1539/60)/60)/24)+DATE(1970, 1, 1)</f>
        <v>42552.315127314811</v>
      </c>
      <c r="T1539" s="15">
        <f t="shared" ref="T1539:T1602" si="123">(((I1539/60)/60)/24)+DATE(1970, 1, 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 2), 0)</f>
        <v>48.33</v>
      </c>
      <c r="Q1603" s="11" t="s">
        <v>8323</v>
      </c>
      <c r="R1603" t="s">
        <v>8324</v>
      </c>
      <c r="S1603" s="15">
        <f t="shared" ref="S1603:S1666" si="127">(((J1603/60)/60)/24)+DATE(1970, 1, 1)</f>
        <v>40638.092974537038</v>
      </c>
      <c r="T1603" s="15">
        <f t="shared" ref="T1603:T1666" si="128">(((I1603/60)/60)/24)+DATE(1970, 1, 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 2), 0)</f>
        <v>44.96</v>
      </c>
      <c r="Q1667" s="11" t="s">
        <v>8323</v>
      </c>
      <c r="R1667" t="s">
        <v>8344</v>
      </c>
      <c r="S1667" s="15">
        <f t="shared" ref="S1667:S1730" si="132">(((J1667/60)/60)/24)+DATE(1970, 1, 1)</f>
        <v>40564.649456018517</v>
      </c>
      <c r="T1667" s="15">
        <f t="shared" ref="T1667:T1730" si="133">(((I1667/60)/60)/24)+DATE(1970, 1, 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 2), 0)</f>
        <v>0</v>
      </c>
      <c r="Q1731" s="11" t="s">
        <v>8323</v>
      </c>
      <c r="R1731" t="s">
        <v>8345</v>
      </c>
      <c r="S1731" s="15">
        <f t="shared" ref="S1731:S1794" si="137">(((J1731/60)/60)/24)+DATE(1970, 1, 1)</f>
        <v>42471.052152777775</v>
      </c>
      <c r="T1731" s="15">
        <f t="shared" ref="T1731:T1794" si="138">(((I1731/60)/60)/24)+DATE(1970, 1, 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 2), 0)</f>
        <v>20</v>
      </c>
      <c r="Q1795" s="11" t="s">
        <v>8336</v>
      </c>
      <c r="R1795" t="s">
        <v>8337</v>
      </c>
      <c r="S1795" s="15">
        <f t="shared" ref="S1795:S1858" si="142">(((J1795/60)/60)/24)+DATE(1970, 1, 1)</f>
        <v>41940.89166666667</v>
      </c>
      <c r="T1795" s="15">
        <f t="shared" ref="T1795:T1858" si="143">(((I1795/60)/60)/24)+DATE(1970, 1, 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 2), 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 1, 1)</f>
        <v>41864.76866898148</v>
      </c>
      <c r="T1859" s="15">
        <f t="shared" ref="T1859:T1922" si="148">(((I1859/60)/60)/24)+DATE(1970, 1, 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 2), 0)</f>
        <v>54</v>
      </c>
      <c r="Q1923" s="11" t="s">
        <v>8323</v>
      </c>
      <c r="R1923" t="s">
        <v>8327</v>
      </c>
      <c r="S1923" s="15">
        <f t="shared" ref="S1923:S1986" si="152">(((J1923/60)/60)/24)+DATE(1970, 1, 1)</f>
        <v>41074.221562500003</v>
      </c>
      <c r="T1923" s="15">
        <f t="shared" ref="T1923:T1986" si="153">(((I1923/60)/60)/24)+DATE(1970, 1, 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 2), 0)</f>
        <v>12.75</v>
      </c>
      <c r="Q1987" s="11" t="s">
        <v>8336</v>
      </c>
      <c r="R1987" t="s">
        <v>8348</v>
      </c>
      <c r="S1987" s="15">
        <f t="shared" ref="S1987:S2050" si="157">(((J1987/60)/60)/24)+DATE(1970, 1, 1)</f>
        <v>42555.698738425926</v>
      </c>
      <c r="T1987" s="15">
        <f t="shared" ref="T1987:T2050" si="158">(((I1987/60)/60)/24)+DATE(1970, 1, 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 2), 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 1, 1)</f>
        <v>41575.527349537035</v>
      </c>
      <c r="T2051" s="15">
        <f t="shared" ref="T2051:T2114" si="163">(((I2051/60)/60)/24)+DATE(1970, 1, 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 2), 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 1, 1)</f>
        <v>41870.86546296296</v>
      </c>
      <c r="T2115" s="15">
        <f t="shared" ref="T2115:T2178" si="168">(((I2115/60)/60)/24)+DATE(1970, 1, 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 2), 0)</f>
        <v>65.87</v>
      </c>
      <c r="Q2179" s="11" t="s">
        <v>8323</v>
      </c>
      <c r="R2179" t="s">
        <v>8324</v>
      </c>
      <c r="S2179" s="15">
        <f t="shared" ref="S2179:S2242" si="172">(((J2179/60)/60)/24)+DATE(1970, 1, 1)</f>
        <v>42502.250775462962</v>
      </c>
      <c r="T2179" s="15">
        <f t="shared" ref="T2179:T2242" si="173">(((I2179/60)/60)/24)+DATE(1970, 1, 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 2), 0)</f>
        <v>49.47</v>
      </c>
      <c r="Q2243" s="11" t="s">
        <v>8331</v>
      </c>
      <c r="R2243" t="s">
        <v>8349</v>
      </c>
      <c r="S2243" s="15">
        <f t="shared" ref="S2243:S2306" si="177">(((J2243/60)/60)/24)+DATE(1970, 1, 1)</f>
        <v>42766.827546296292</v>
      </c>
      <c r="T2243" s="15">
        <f t="shared" ref="T2243:T2306" si="178">(((I2243/60)/60)/24)+DATE(1970, 1, 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 2), 0)</f>
        <v>109.11</v>
      </c>
      <c r="Q2307" s="11" t="s">
        <v>8323</v>
      </c>
      <c r="R2307" t="s">
        <v>8327</v>
      </c>
      <c r="S2307" s="15">
        <f t="shared" ref="S2307:S2370" si="182">(((J2307/60)/60)/24)+DATE(1970, 1, 1)</f>
        <v>41834.695277777777</v>
      </c>
      <c r="T2307" s="15">
        <f t="shared" ref="T2307:T2370" si="183">(((I2307/60)/60)/24)+DATE(1970, 1, 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 2), 0)</f>
        <v>0</v>
      </c>
      <c r="Q2371" s="11" t="s">
        <v>8317</v>
      </c>
      <c r="R2371" t="s">
        <v>8318</v>
      </c>
      <c r="S2371" s="15">
        <f t="shared" ref="S2371:S2434" si="187">(((J2371/60)/60)/24)+DATE(1970, 1, 1)</f>
        <v>42380.812627314815</v>
      </c>
      <c r="T2371" s="15">
        <f t="shared" ref="T2371:T2434" si="188">(((I2371/60)/60)/24)+DATE(1970, 1, 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 2), 0)</f>
        <v>0</v>
      </c>
      <c r="Q2435" s="11" t="s">
        <v>8334</v>
      </c>
      <c r="R2435" t="s">
        <v>8335</v>
      </c>
      <c r="S2435" s="15">
        <f t="shared" ref="S2435:S2498" si="192">(((J2435/60)/60)/24)+DATE(1970, 1, 1)</f>
        <v>42397.89980324074</v>
      </c>
      <c r="T2435" s="15">
        <f t="shared" ref="T2435:T2498" si="193">(((I2435/60)/60)/24)+DATE(1970, 1, 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 2), 0)</f>
        <v>80.55</v>
      </c>
      <c r="Q2499" s="11" t="s">
        <v>8323</v>
      </c>
      <c r="R2499" t="s">
        <v>8327</v>
      </c>
      <c r="S2499" s="15">
        <f t="shared" ref="S2499:S2562" si="197">(((J2499/60)/60)/24)+DATE(1970, 1, 1)</f>
        <v>40730.878912037035</v>
      </c>
      <c r="T2499" s="15">
        <f t="shared" ref="T2499:T2562" si="198">(((I2499/60)/60)/24)+DATE(1970, 1, 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 2), 0)</f>
        <v>0</v>
      </c>
      <c r="Q2563" s="11" t="s">
        <v>8334</v>
      </c>
      <c r="R2563" t="s">
        <v>8335</v>
      </c>
      <c r="S2563" s="15">
        <f t="shared" ref="S2563:S2626" si="202">(((J2563/60)/60)/24)+DATE(1970, 1, 1)</f>
        <v>42260.528807870374</v>
      </c>
      <c r="T2563" s="15">
        <f t="shared" ref="T2563:T2626" si="203">(((I2563/60)/60)/24)+DATE(1970, 1, 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 2), 0)</f>
        <v>27.58</v>
      </c>
      <c r="Q2627" s="11" t="s">
        <v>8317</v>
      </c>
      <c r="R2627" t="s">
        <v>8353</v>
      </c>
      <c r="S2627" s="15">
        <f t="shared" ref="S2627:S2690" si="207">(((J2627/60)/60)/24)+DATE(1970, 1, 1)</f>
        <v>42658.810277777782</v>
      </c>
      <c r="T2627" s="15">
        <f t="shared" ref="T2627:T2690" si="208">(((I2627/60)/60)/24)+DATE(1970, 1, 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 2), 0)</f>
        <v>1</v>
      </c>
      <c r="Q2691" s="11" t="s">
        <v>8334</v>
      </c>
      <c r="R2691" t="s">
        <v>8335</v>
      </c>
      <c r="S2691" s="15">
        <f t="shared" ref="S2691:S2754" si="212">(((J2691/60)/60)/24)+DATE(1970, 1, 1)</f>
        <v>42551.961689814809</v>
      </c>
      <c r="T2691" s="15">
        <f t="shared" ref="T2691:T2754" si="213">(((I2691/60)/60)/24)+DATE(1970, 1, 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 2), 0)</f>
        <v>47.5</v>
      </c>
      <c r="Q2755" s="11" t="s">
        <v>8320</v>
      </c>
      <c r="R2755" t="s">
        <v>8356</v>
      </c>
      <c r="S2755" s="15">
        <f t="shared" ref="S2755:S2818" si="217">(((J2755/60)/60)/24)+DATE(1970, 1, 1)</f>
        <v>41117.900729166664</v>
      </c>
      <c r="T2755" s="15">
        <f t="shared" ref="T2755:T2818" si="218">(((I2755/60)/60)/24)+DATE(1970, 1, 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 2), 0)</f>
        <v>23.64</v>
      </c>
      <c r="Q2819" s="11" t="s">
        <v>8315</v>
      </c>
      <c r="R2819" t="s">
        <v>8316</v>
      </c>
      <c r="S2819" s="15">
        <f t="shared" ref="S2819:S2882" si="222">(((J2819/60)/60)/24)+DATE(1970, 1, 1)</f>
        <v>42023.634976851856</v>
      </c>
      <c r="T2819" s="15">
        <f t="shared" ref="T2819:T2882" si="223">(((I2819/60)/60)/24)+DATE(1970, 1, 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 2), 0)</f>
        <v>0</v>
      </c>
      <c r="Q2883" s="11" t="s">
        <v>8315</v>
      </c>
      <c r="R2883" t="s">
        <v>8316</v>
      </c>
      <c r="S2883" s="15">
        <f t="shared" ref="S2883:S2946" si="227">(((J2883/60)/60)/24)+DATE(1970, 1, 1)</f>
        <v>41916.597638888888</v>
      </c>
      <c r="T2883" s="15">
        <f t="shared" ref="T2883:T2946" si="228">(((I2883/60)/60)/24)+DATE(1970, 1, 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 2), 0)</f>
        <v>0</v>
      </c>
      <c r="Q2947" s="11" t="s">
        <v>8315</v>
      </c>
      <c r="R2947" t="s">
        <v>8355</v>
      </c>
      <c r="S2947" s="15">
        <f t="shared" ref="S2947:S3010" si="232">(((J2947/60)/60)/24)+DATE(1970, 1, 1)</f>
        <v>42118.139583333337</v>
      </c>
      <c r="T2947" s="15">
        <f t="shared" ref="T2947:T3010" si="233">(((I2947/60)/60)/24)+DATE(1970, 1, 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 2), 0)</f>
        <v>233.9</v>
      </c>
      <c r="Q3011" s="11" t="s">
        <v>8315</v>
      </c>
      <c r="R3011" t="s">
        <v>8355</v>
      </c>
      <c r="S3011" s="15">
        <f t="shared" ref="S3011:S3074" si="237">(((J3011/60)/60)/24)+DATE(1970, 1, 1)</f>
        <v>41939.569907407407</v>
      </c>
      <c r="T3011" s="15">
        <f t="shared" ref="T3011:T3074" si="238">(((I3011/60)/60)/24)+DATE(1970, 1, 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 2), 0)</f>
        <v>92.14</v>
      </c>
      <c r="Q3075" s="11" t="s">
        <v>8315</v>
      </c>
      <c r="R3075" t="s">
        <v>8355</v>
      </c>
      <c r="S3075" s="15">
        <f t="shared" ref="S3075:S3138" si="242">(((J3075/60)/60)/24)+DATE(1970, 1, 1)</f>
        <v>42111.684027777781</v>
      </c>
      <c r="T3075" s="15">
        <f t="shared" ref="T3075:T3138" si="243">(((I3075/60)/60)/24)+DATE(1970, 1, 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 2), 0)</f>
        <v>50</v>
      </c>
      <c r="Q3139" s="11" t="s">
        <v>8315</v>
      </c>
      <c r="R3139" t="s">
        <v>8316</v>
      </c>
      <c r="S3139" s="15">
        <f t="shared" ref="S3139:S3202" si="247">(((J3139/60)/60)/24)+DATE(1970, 1, 1)</f>
        <v>42807.885057870371</v>
      </c>
      <c r="T3139" s="15">
        <f t="shared" ref="T3139:T3202" si="248">(((I3139/60)/60)/24)+DATE(1970, 1, 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 2), 0)</f>
        <v>12.5</v>
      </c>
      <c r="Q3203" s="11" t="s">
        <v>8315</v>
      </c>
      <c r="R3203" t="s">
        <v>8357</v>
      </c>
      <c r="S3203" s="15">
        <f t="shared" ref="S3203:S3266" si="252">(((J3203/60)/60)/24)+DATE(1970, 1, 1)</f>
        <v>41861.767094907409</v>
      </c>
      <c r="T3203" s="15">
        <f t="shared" ref="T3203:T3266" si="253">(((I3203/60)/60)/24)+DATE(1970, 1, 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 2), 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 1, 1)</f>
        <v>42311.711979166663</v>
      </c>
      <c r="T3267" s="15">
        <f t="shared" ref="T3267:T3330" si="258">(((I3267/60)/60)/24)+DATE(1970, 1, 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 2), 0)</f>
        <v>44.92</v>
      </c>
      <c r="Q3331" s="11" t="s">
        <v>8315</v>
      </c>
      <c r="R3331" t="s">
        <v>8316</v>
      </c>
      <c r="S3331" s="15">
        <f t="shared" ref="S3331:S3394" si="262">(((J3331/60)/60)/24)+DATE(1970, 1, 1)</f>
        <v>41837.323009259257</v>
      </c>
      <c r="T3331" s="15">
        <f t="shared" ref="T3331:T3394" si="263">(((I3331/60)/60)/24)+DATE(1970, 1, 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 2), 0)</f>
        <v>36.07</v>
      </c>
      <c r="Q3395" s="11" t="s">
        <v>8315</v>
      </c>
      <c r="R3395" t="s">
        <v>8316</v>
      </c>
      <c r="S3395" s="15">
        <f t="shared" ref="S3395:S3458" si="267">(((J3395/60)/60)/24)+DATE(1970, 1, 1)</f>
        <v>41923.921643518523</v>
      </c>
      <c r="T3395" s="15">
        <f t="shared" ref="T3395:T3458" si="268">(((I3395/60)/60)/24)+DATE(1970, 1, 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 2), 0)</f>
        <v>50.98</v>
      </c>
      <c r="Q3459" s="11" t="s">
        <v>8315</v>
      </c>
      <c r="R3459" t="s">
        <v>8316</v>
      </c>
      <c r="S3459" s="15">
        <f t="shared" ref="S3459:S3522" si="272">(((J3459/60)/60)/24)+DATE(1970, 1, 1)</f>
        <v>42016.706678240742</v>
      </c>
      <c r="T3459" s="15">
        <f t="shared" ref="T3459:T3522" si="273">(((I3459/60)/60)/24)+DATE(1970, 1, 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 2), 0)</f>
        <v>45.62</v>
      </c>
      <c r="Q3523" s="11" t="s">
        <v>8315</v>
      </c>
      <c r="R3523" t="s">
        <v>8316</v>
      </c>
      <c r="S3523" s="15">
        <f t="shared" ref="S3523:S3586" si="277">(((J3523/60)/60)/24)+DATE(1970, 1, 1)</f>
        <v>41881.361342592594</v>
      </c>
      <c r="T3523" s="15">
        <f t="shared" ref="T3523:T3586" si="278">(((I3523/60)/60)/24)+DATE(1970, 1, 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 2), 0)</f>
        <v>176.09</v>
      </c>
      <c r="Q3587" s="11" t="s">
        <v>8315</v>
      </c>
      <c r="R3587" t="s">
        <v>8316</v>
      </c>
      <c r="S3587" s="15">
        <f t="shared" ref="S3587:S3650" si="282">(((J3587/60)/60)/24)+DATE(1970, 1, 1)</f>
        <v>41964.716319444444</v>
      </c>
      <c r="T3587" s="15">
        <f t="shared" ref="T3587:T3650" si="283">(((I3587/60)/60)/24)+DATE(1970, 1, 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 2), 0)</f>
        <v>97.5</v>
      </c>
      <c r="Q3651" s="11" t="s">
        <v>8315</v>
      </c>
      <c r="R3651" t="s">
        <v>8316</v>
      </c>
      <c r="S3651" s="15">
        <f t="shared" ref="S3651:S3714" si="287">(((J3651/60)/60)/24)+DATE(1970, 1, 1)</f>
        <v>41780.712893518517</v>
      </c>
      <c r="T3651" s="15">
        <f t="shared" ref="T3651:T3714" si="288">(((I3651/60)/60)/24)+DATE(1970, 1, 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 2), 0)</f>
        <v>106.84</v>
      </c>
      <c r="Q3715" s="11" t="s">
        <v>8315</v>
      </c>
      <c r="R3715" t="s">
        <v>8316</v>
      </c>
      <c r="S3715" s="15">
        <f t="shared" ref="S3715:S3778" si="292">(((J3715/60)/60)/24)+DATE(1970, 1, 1)</f>
        <v>42505.738032407404</v>
      </c>
      <c r="T3715" s="15">
        <f t="shared" ref="T3715:T3778" si="293">(((I3715/60)/60)/24)+DATE(1970, 1, 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 2), 0)</f>
        <v>48.54</v>
      </c>
      <c r="Q3779" s="11" t="s">
        <v>8315</v>
      </c>
      <c r="R3779" t="s">
        <v>8357</v>
      </c>
      <c r="S3779" s="15">
        <f t="shared" ref="S3779:S3842" si="297">(((J3779/60)/60)/24)+DATE(1970, 1, 1)</f>
        <v>41887.111354166671</v>
      </c>
      <c r="T3779" s="15">
        <f t="shared" ref="T3779:T3842" si="298">(((I3779/60)/60)/24)+DATE(1970, 1, 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 2), 0)</f>
        <v>25.65</v>
      </c>
      <c r="Q3843" s="11" t="s">
        <v>8315</v>
      </c>
      <c r="R3843" t="s">
        <v>8316</v>
      </c>
      <c r="S3843" s="15">
        <f t="shared" ref="S3843:S3906" si="302">(((J3843/60)/60)/24)+DATE(1970, 1, 1)</f>
        <v>41780.785729166666</v>
      </c>
      <c r="T3843" s="15">
        <f t="shared" ref="T3843:T3906" si="303">(((I3843/60)/60)/24)+DATE(1970, 1, 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 2), 0)</f>
        <v>24.71</v>
      </c>
      <c r="Q3907" s="11" t="s">
        <v>8315</v>
      </c>
      <c r="R3907" t="s">
        <v>8316</v>
      </c>
      <c r="S3907" s="15">
        <f t="shared" ref="S3907:S3970" si="307">(((J3907/60)/60)/24)+DATE(1970, 1, 1)</f>
        <v>42124.623877314814</v>
      </c>
      <c r="T3907" s="15">
        <f t="shared" ref="T3907:T3970" si="308">(((I3907/60)/60)/24)+DATE(1970, 1, 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 2), 0)</f>
        <v>35.17</v>
      </c>
      <c r="Q3971" s="11" t="s">
        <v>8315</v>
      </c>
      <c r="R3971" t="s">
        <v>8316</v>
      </c>
      <c r="S3971" s="15">
        <f t="shared" ref="S3971:S4034" si="312">(((J3971/60)/60)/24)+DATE(1970, 1, 1)</f>
        <v>42601.854699074072</v>
      </c>
      <c r="T3971" s="15">
        <f t="shared" ref="T3971:T4034" si="313">(((I3971/60)/60)/24)+DATE(1970, 1, 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 2), 0)</f>
        <v>65.34</v>
      </c>
      <c r="Q4035" s="11" t="s">
        <v>8315</v>
      </c>
      <c r="R4035" t="s">
        <v>8316</v>
      </c>
      <c r="S4035" s="15">
        <f t="shared" ref="S4035:S4098" si="317">(((J4035/60)/60)/24)+DATE(1970, 1, 1)</f>
        <v>42614.268796296295</v>
      </c>
      <c r="T4035" s="15">
        <f t="shared" ref="T4035:T4098" si="318">(((I4035/60)/60)/24)+DATE(1970, 1, 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 2), 0)</f>
        <v>0</v>
      </c>
      <c r="Q4099" s="11" t="s">
        <v>8315</v>
      </c>
      <c r="R4099" t="s">
        <v>8316</v>
      </c>
      <c r="S4099" s="15">
        <f t="shared" ref="S4099:S4115" si="322">(((J4099/60)/60)/24)+DATE(1970, 1, 1)</f>
        <v>42344.824502314819</v>
      </c>
      <c r="T4099" s="15">
        <f t="shared" ref="T4099:T4115" si="323">(((I4099/60)/60)/24)+DATE(1970, 1, 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ontainsText" dxfId="3" priority="6" operator="containsText" text="canceled">
      <formula>NOT(ISERROR(SEARCH("canceled",F1)))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26D4B-8A35-5040-B7A9-7AD400D63758}">
  <sheetPr codeName="Sheet2"/>
  <dimension ref="A1:E18"/>
  <sheetViews>
    <sheetView topLeftCell="A15" workbookViewId="0">
      <selection activeCell="D67" sqref="D6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8399</v>
      </c>
      <c r="B2" t="s">
        <v>8363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6A9C8-81CF-7D4D-9C87-65E3FA8C1386}">
  <sheetPr codeName="Sheet3"/>
  <dimension ref="A1:H13"/>
  <sheetViews>
    <sheetView topLeftCell="B10" zoomScale="81" workbookViewId="0">
      <selection activeCell="L12" sqref="L12"/>
    </sheetView>
  </sheetViews>
  <sheetFormatPr baseColWidth="10" defaultRowHeight="15" x14ac:dyDescent="0.2"/>
  <cols>
    <col min="1" max="1" width="17.83203125" customWidth="1"/>
    <col min="2" max="2" width="17.5" customWidth="1"/>
    <col min="3" max="3" width="13.83203125" customWidth="1"/>
    <col min="4" max="4" width="16.33203125" customWidth="1"/>
    <col min="5" max="5" width="13.5" customWidth="1"/>
    <col min="6" max="6" width="17.83203125" style="21" customWidth="1"/>
    <col min="7" max="7" width="16" style="21" customWidth="1"/>
    <col min="8" max="8" width="18.33203125" style="21" customWidth="1"/>
  </cols>
  <sheetData>
    <row r="1" spans="1:8" s="9" customFormat="1" x14ac:dyDescent="0.2">
      <c r="A1" s="9" t="s">
        <v>8381</v>
      </c>
      <c r="B1" s="9" t="s">
        <v>8400</v>
      </c>
      <c r="C1" s="9" t="s">
        <v>8401</v>
      </c>
      <c r="D1" s="9" t="s">
        <v>8402</v>
      </c>
      <c r="E1" s="9" t="s">
        <v>8403</v>
      </c>
      <c r="F1" s="22" t="s">
        <v>8404</v>
      </c>
      <c r="G1" s="22" t="s">
        <v>8405</v>
      </c>
      <c r="H1" s="22" t="s">
        <v>8406</v>
      </c>
    </row>
    <row r="2" spans="1:8" x14ac:dyDescent="0.2">
      <c r="A2" t="s">
        <v>8407</v>
      </c>
      <c r="B2">
        <f>COUNTIFS(Kickstarter!F:F, "successful", Kickstarter!D:D, "&lt;1000", Kickstarter!R:R, "plays")</f>
        <v>141</v>
      </c>
      <c r="C2">
        <f>COUNTIFS(Kickstarter!F:F, "failed", Kickstarter!D:D, "&lt;1000", Kickstarter!R:R, "plays")</f>
        <v>45</v>
      </c>
      <c r="D2">
        <f>COUNTIFS(Kickstarter!F:F, "canceled", Kickstarter!D:D, "&lt;1000", Kickstarter!R:R, 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t="s">
        <v>8408</v>
      </c>
      <c r="B3">
        <f>COUNTIFS(Kickstarter!F:F, "successful", Kickstarter!D:D, "&gt;=1000", Kickstarter!D:D, "&lt;4999", Kickstarter!R:R, "plays")</f>
        <v>387</v>
      </c>
      <c r="C3">
        <f>COUNTIFS(Kickstarter!F:F, "failed", Kickstarter!D:D, "&gt;=1000", Kickstarter!D:D, "&lt;4999", Kickstarter!R:R, "plays")</f>
        <v>146</v>
      </c>
      <c r="D3">
        <f>COUNTIFS(Kickstarter!F:F, "canceled", Kickstarter!D:D, "&gt;=1000", Kickstarter!D:D, "&lt;4999", Kickstarter!R:R, "plays")</f>
        <v>0</v>
      </c>
      <c r="E3">
        <f t="shared" ref="E3:E13" si="0">SUM(B3:D3)</f>
        <v>533</v>
      </c>
      <c r="F3" s="21">
        <f t="shared" ref="F3:F13" si="1">B3/E3</f>
        <v>0.726078799249531</v>
      </c>
      <c r="G3" s="21">
        <f t="shared" ref="G3:G13" si="2">C3/E3</f>
        <v>0.27392120075046905</v>
      </c>
      <c r="H3" s="21">
        <f t="shared" ref="H3:H13" si="3">D3/E3</f>
        <v>0</v>
      </c>
    </row>
    <row r="4" spans="1:8" x14ac:dyDescent="0.2">
      <c r="A4" t="s">
        <v>8409</v>
      </c>
      <c r="B4">
        <f>COUNTIFS(Kickstarter!F:F, "successful", Kickstarter!D:D, "&gt;=5000", Kickstarter!D:D, "&lt;9999", Kickstarter!R:R, "plays")</f>
        <v>93</v>
      </c>
      <c r="C4">
        <f>COUNTIFS(Kickstarter!F:F, "failed", Kickstarter!D:D, "&gt;=5000", Kickstarter!D:D, "&lt;9999", Kickstarter!R:R, "plays")</f>
        <v>76</v>
      </c>
      <c r="D4">
        <f>COUNTIFS(Kickstarter!F:F, "canceled", Kickstarter!D:D, "&gt;=5000", Kickstarter!D:D, "&lt;9999", Kickstarter!R:R,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t="s">
        <v>8410</v>
      </c>
      <c r="B5">
        <f>COUNTIFS(Kickstarter!F:F, "successful", Kickstarter!D:D, "&gt;=10000", Kickstarter!D:D, "&lt;14999", Kickstarter!R:R, "plays")</f>
        <v>39</v>
      </c>
      <c r="C5">
        <f>COUNTIFS(Kickstarter!F:F, "failed", Kickstarter!D:D, "&gt;=10000", Kickstarter!D:D, "&lt;14999", Kickstarter!R:R, "plays")</f>
        <v>33</v>
      </c>
      <c r="D5">
        <f>COUNTIFS(Kickstarter!F:F, "canceled", Kickstarter!D:D, "&gt;=10000", Kickstarter!D:D, "&lt;14999", Kickstarter!R:R,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t="s">
        <v>8411</v>
      </c>
      <c r="B6">
        <f>COUNTIFS(Kickstarter!F:F, "successful", Kickstarter!D:D, "&gt;=15000", Kickstarter!D:D, "&lt;19999", Kickstarter!R:R, "plays")</f>
        <v>12</v>
      </c>
      <c r="C6">
        <f>COUNTIFS(Kickstarter!F:F, "failed", Kickstarter!D:D, "&gt;=15000", Kickstarter!D:D, "&lt;19999", Kickstarter!R:R, "plays")</f>
        <v>12</v>
      </c>
      <c r="D6">
        <f>COUNTIFS(Kickstarter!F:F, "canceled", Kickstarter!D:D, "&gt;=15000", Kickstarter!D:D, "&lt;19999", Kickstarter!R:R,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8412</v>
      </c>
      <c r="B7">
        <f>COUNTIFS(Kickstarter!F:F, "successful", Kickstarter!D:D, "&gt;=20000", Kickstarter!D:D, "&lt;24999", Kickstarter!R:R, "plays")</f>
        <v>9</v>
      </c>
      <c r="C7">
        <f>COUNTIFS(Kickstarter!F:F, "failed", Kickstarter!D:D, "&gt;=20000", Kickstarter!D:D, "&lt;24999", Kickstarter!R:R, "plays")</f>
        <v>11</v>
      </c>
      <c r="D7">
        <f>COUNTIFS(Kickstarter!F:F, "canceled", Kickstarter!D:D, "&gt;=20000", Kickstarter!D:D, "&lt;24999", Kickstarter!R:R,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8413</v>
      </c>
      <c r="B8">
        <f>COUNTIFS(Kickstarter!F:F, "successful", Kickstarter!D:D, "&gt;=25000", Kickstarter!D:D, "&lt;29999", Kickstarter!R:R, "plays")</f>
        <v>1</v>
      </c>
      <c r="C8">
        <f>COUNTIFS(Kickstarter!F:F, "failed", Kickstarter!D:D, "&gt;=25000", Kickstarter!D:D, "&lt;29999", Kickstarter!R:R, "plays")</f>
        <v>4</v>
      </c>
      <c r="D8">
        <f>COUNTIFS(Kickstarter!F:F, "canceled", Kickstarter!D:D, "&gt;=25000", Kickstarter!D:D, "&lt;29999", Kickstarter!R:R,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8414</v>
      </c>
      <c r="B9">
        <f>COUNTIFS(Kickstarter!F:F, "successful", Kickstarter!D:D, "&gt;=30000", Kickstarter!D:D, "&lt;34999", Kickstarter!R:R, "plays")</f>
        <v>3</v>
      </c>
      <c r="C9">
        <f>COUNTIFS(Kickstarter!F:F, "failed", Kickstarter!D:D, "&gt;=30000", Kickstarter!D:D, "&lt;34999", Kickstarter!R:R, "plays")</f>
        <v>8</v>
      </c>
      <c r="D9">
        <f>COUNTIFS(Kickstarter!F:F, "canceled", Kickstarter!D:D, "&gt;=30000", Kickstarter!D:D, "&lt;34999", Kickstarter!R:R,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8415</v>
      </c>
      <c r="B10">
        <f>COUNTIFS(Kickstarter!F:F, "successful", Kickstarter!D:D, "&gt;=35000", Kickstarter!D:D, "&lt;39999", Kickstarter!R:R, "plays")</f>
        <v>4</v>
      </c>
      <c r="C10">
        <f>COUNTIFS(Kickstarter!F:F, "failed", Kickstarter!D:D, "&gt;=35000", Kickstarter!D:D, "&lt;39999", Kickstarter!R:R, "plays")</f>
        <v>2</v>
      </c>
      <c r="D10">
        <f>COUNTIFS(Kickstarter!F:F, "canceled", Kickstarter!D:D, "&gt;=35000", Kickstarter!D:D, "&lt;39999", Kickstarter!R:R,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8416</v>
      </c>
      <c r="B11">
        <f>COUNTIFS(Kickstarter!F:F, "successful", Kickstarter!D:D, "&gt;=40000", Kickstarter!D:D, "&lt;44999", Kickstarter!R:R, "plays")</f>
        <v>2</v>
      </c>
      <c r="C11">
        <f>COUNTIFS(Kickstarter!F:F, "failed", Kickstarter!D:D, "&gt;=40000", Kickstarter!D:D, "&lt;44999", Kickstarter!R:R, "plays")</f>
        <v>1</v>
      </c>
      <c r="D11">
        <f>COUNTIFS(Kickstarter!F:F, "canceled", Kickstarter!D:D, "&gt;=40000", Kickstarter!D:D, "&lt;44999", Kickstarter!R:R, 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8417</v>
      </c>
      <c r="B12">
        <f>COUNTIFS(Kickstarter!F:F, "successful", Kickstarter!D:D, "&gt;=45000", Kickstarter!D:D, "&lt;49999", Kickstarter!R:R, "plays")</f>
        <v>0</v>
      </c>
      <c r="C12">
        <f>COUNTIFS(Kickstarter!F:F, "failed", Kickstarter!D:D, "&gt;=45000", Kickstarter!D:D, "&lt;49999", Kickstarter!R:R, "plays")</f>
        <v>1</v>
      </c>
      <c r="D12">
        <f>COUNTIFS(Kickstarter!F:F, "canceled", Kickstarter!D:D, "&gt;=45000", Kickstarter!D:D, "&lt;49999", Kickstarter!R:R,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8418</v>
      </c>
      <c r="B13">
        <f>COUNTIFS(Kickstarter!F:F, "successful", Kickstarter!D:D, "&gt;=50000",  Kickstarter!R:R, "plays")</f>
        <v>2</v>
      </c>
      <c r="C13">
        <f>COUNTIFS(Kickstarter!F:F, "failed", Kickstarter!D:D, "&gt;=50000",  Kickstarter!R:R, "plays")</f>
        <v>14</v>
      </c>
      <c r="D13">
        <f>COUNTIFS(Kickstarter!F:F, "canceled", Kickstarter!D:D, "&gt;=50000",  Kickstarter!R:R, 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8489C-9516-9949-9409-73CDBF36F9EB}">
  <sheetPr codeName="Sheet7"/>
  <dimension ref="A1:C14"/>
  <sheetViews>
    <sheetView zoomScale="75" workbookViewId="0">
      <selection activeCell="G19" sqref="G19"/>
    </sheetView>
  </sheetViews>
  <sheetFormatPr baseColWidth="10" defaultRowHeight="15" x14ac:dyDescent="0.2"/>
  <cols>
    <col min="1" max="1" width="23.1640625" customWidth="1"/>
    <col min="2" max="2" width="10.83203125" style="20"/>
    <col min="3" max="3" width="11.1640625" style="20" bestFit="1" customWidth="1"/>
  </cols>
  <sheetData>
    <row r="1" spans="1:3" x14ac:dyDescent="0.2">
      <c r="B1" s="20" t="s">
        <v>8385</v>
      </c>
      <c r="C1" s="20" t="s">
        <v>8386</v>
      </c>
    </row>
    <row r="2" spans="1:3" x14ac:dyDescent="0.2">
      <c r="A2" t="s">
        <v>8387</v>
      </c>
      <c r="B2" s="20" t="e">
        <f>AVERAGE(#REF!)</f>
        <v>#REF!</v>
      </c>
      <c r="C2" s="20" t="e">
        <f>AVERAGE(#REF!)</f>
        <v>#REF!</v>
      </c>
    </row>
    <row r="3" spans="1:3" x14ac:dyDescent="0.2">
      <c r="A3" t="s">
        <v>8388</v>
      </c>
      <c r="B3" s="20" t="e">
        <f>MEDIAN(#REF!)</f>
        <v>#REF!</v>
      </c>
      <c r="C3" s="20" t="e">
        <f>MEDIAN(#REF!)</f>
        <v>#REF!</v>
      </c>
    </row>
    <row r="4" spans="1:3" x14ac:dyDescent="0.2">
      <c r="A4" t="s">
        <v>8391</v>
      </c>
      <c r="B4" s="20" t="e">
        <f>_xlfn.STDEV.P(#REF!)</f>
        <v>#REF!</v>
      </c>
      <c r="C4" s="20" t="e">
        <f>_xlfn.STDEV.P(#REF!)</f>
        <v>#REF!</v>
      </c>
    </row>
    <row r="5" spans="1:3" x14ac:dyDescent="0.2">
      <c r="A5" t="s">
        <v>8392</v>
      </c>
      <c r="B5" s="20" t="e">
        <f>_xlfn.QUARTILE.EXC(#REF!, 3)</f>
        <v>#REF!</v>
      </c>
      <c r="C5" s="20" t="e">
        <f>_xlfn.QUARTILE.EXC(#REF!, 3)</f>
        <v>#REF!</v>
      </c>
    </row>
    <row r="6" spans="1:3" x14ac:dyDescent="0.2">
      <c r="A6" t="s">
        <v>8393</v>
      </c>
      <c r="B6" s="20" t="e">
        <f>_xlfn.QUARTILE.EXC(#REF!, 1)</f>
        <v>#REF!</v>
      </c>
      <c r="C6" s="20" t="e">
        <f>_xlfn.QUARTILE.EXC(#REF!, 1)</f>
        <v>#REF!</v>
      </c>
    </row>
    <row r="7" spans="1:3" x14ac:dyDescent="0.2">
      <c r="A7" t="s">
        <v>8394</v>
      </c>
      <c r="B7" s="20" t="e">
        <f>B5-B6</f>
        <v>#REF!</v>
      </c>
      <c r="C7" s="20" t="e">
        <f>C5-C6</f>
        <v>#REF!</v>
      </c>
    </row>
    <row r="9" spans="1:3" x14ac:dyDescent="0.2">
      <c r="A9" t="s">
        <v>8389</v>
      </c>
      <c r="B9" s="20" t="e">
        <f>AVERAGE(#REF!)</f>
        <v>#REF!</v>
      </c>
      <c r="C9" s="20" t="e">
        <f>AVERAGE(#REF!)</f>
        <v>#REF!</v>
      </c>
    </row>
    <row r="10" spans="1:3" x14ac:dyDescent="0.2">
      <c r="A10" t="s">
        <v>8390</v>
      </c>
      <c r="B10" s="20" t="e">
        <f>MEDIAN(#REF!)</f>
        <v>#REF!</v>
      </c>
      <c r="C10" s="20" t="e">
        <f>MEDIAN(#REF!)</f>
        <v>#REF!</v>
      </c>
    </row>
    <row r="11" spans="1:3" x14ac:dyDescent="0.2">
      <c r="A11" t="s">
        <v>8395</v>
      </c>
      <c r="B11" s="20" t="e">
        <f>_xlfn.STDEV.P(#REF!)</f>
        <v>#REF!</v>
      </c>
      <c r="C11" s="20" t="e">
        <f>_xlfn.STDEV.P(#REF!)</f>
        <v>#REF!</v>
      </c>
    </row>
    <row r="12" spans="1:3" x14ac:dyDescent="0.2">
      <c r="A12" t="s">
        <v>8396</v>
      </c>
      <c r="B12" s="20" t="e">
        <f>_xlfn.QUARTILE.EXC(#REF!, 3)</f>
        <v>#REF!</v>
      </c>
      <c r="C12" s="20" t="e">
        <f>_xlfn.QUARTILE.EXC(#REF!, 3)</f>
        <v>#REF!</v>
      </c>
    </row>
    <row r="13" spans="1:3" x14ac:dyDescent="0.2">
      <c r="A13" t="s">
        <v>8397</v>
      </c>
      <c r="B13" s="20" t="e">
        <f>_xlfn.QUARTILE.EXC(#REF!, 1)</f>
        <v>#REF!</v>
      </c>
      <c r="C13" s="20" t="e">
        <f>_xlfn.QUARTILE.EXC(#REF!, 1)</f>
        <v>#REF!</v>
      </c>
    </row>
    <row r="14" spans="1:3" x14ac:dyDescent="0.2">
      <c r="A14" t="s">
        <v>8398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14F13-7D67-6745-9302-D476B6203139}">
  <sheetPr codeName="Sheet8"/>
  <dimension ref="A1:F6"/>
  <sheetViews>
    <sheetView topLeftCell="B14" workbookViewId="0">
      <selection activeCell="H7" sqref="H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2749C-A3FD-1942-B9BA-1079697B9D27}">
  <sheetPr codeName="Sheet9"/>
  <dimension ref="A1:C7"/>
  <sheetViews>
    <sheetView workbookViewId="0">
      <selection activeCell="E20" sqref="E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8.83203125" bestFit="1" customWidth="1"/>
    <col min="5" max="6" width="10" bestFit="1" customWidth="1"/>
  </cols>
  <sheetData>
    <row r="1" spans="1:3" x14ac:dyDescent="0.2">
      <c r="A1" s="12" t="s">
        <v>8222</v>
      </c>
      <c r="B1" t="s">
        <v>8223</v>
      </c>
    </row>
    <row r="2" spans="1:3" x14ac:dyDescent="0.2">
      <c r="A2" s="12" t="s">
        <v>8358</v>
      </c>
      <c r="B2" t="s">
        <v>8363</v>
      </c>
    </row>
    <row r="4" spans="1:3" x14ac:dyDescent="0.2">
      <c r="A4" s="12" t="s">
        <v>8364</v>
      </c>
      <c r="B4" s="12" t="s">
        <v>8360</v>
      </c>
    </row>
    <row r="5" spans="1:3" x14ac:dyDescent="0.2">
      <c r="A5" s="12" t="s">
        <v>8362</v>
      </c>
      <c r="B5" t="s">
        <v>8218</v>
      </c>
      <c r="C5" t="s">
        <v>8361</v>
      </c>
    </row>
    <row r="6" spans="1:3" x14ac:dyDescent="0.2">
      <c r="A6" s="13" t="s">
        <v>8316</v>
      </c>
      <c r="B6" s="14">
        <v>412</v>
      </c>
      <c r="C6" s="14">
        <v>412</v>
      </c>
    </row>
    <row r="7" spans="1:3" x14ac:dyDescent="0.2">
      <c r="A7" s="13" t="s">
        <v>8361</v>
      </c>
      <c r="B7" s="14">
        <v>412</v>
      </c>
      <c r="C7" s="14">
        <v>412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A59EB-5BFD-9242-B093-0C40A09DB42F}">
  <sheetPr codeName="Sheet10"/>
  <dimension ref="A1:F17"/>
  <sheetViews>
    <sheetView topLeftCell="A20" workbookViewId="0">
      <selection activeCell="E33" sqref="E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">
      <c r="A6" s="16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">
      <c r="A7" s="16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">
      <c r="A8" s="16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">
      <c r="A9" s="16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">
      <c r="A10" s="16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">
      <c r="A11" s="16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">
      <c r="A12" s="16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">
      <c r="A13" s="16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">
      <c r="A14" s="16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">
      <c r="A15" s="16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">
      <c r="A16" s="16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">
      <c r="A17" s="16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4F14A-C85A-4D42-98F5-433A5BDAD6A6}">
  <sheetPr codeName="Sheet11"/>
  <dimension ref="A1:F6"/>
  <sheetViews>
    <sheetView topLeftCell="A8" workbookViewId="0">
      <selection activeCell="D11" sqref="D11"/>
    </sheetView>
  </sheetViews>
  <sheetFormatPr baseColWidth="10" defaultRowHeight="15" x14ac:dyDescent="0.2"/>
  <cols>
    <col min="1" max="1" width="28.5" customWidth="1"/>
    <col min="2" max="2" width="23.1640625" customWidth="1"/>
    <col min="3" max="3" width="20.5" style="8" customWidth="1"/>
    <col min="4" max="4" width="20.33203125" style="19" customWidth="1"/>
    <col min="5" max="5" width="15.83203125" style="8" customWidth="1"/>
    <col min="6" max="6" width="15.6640625" customWidth="1"/>
  </cols>
  <sheetData>
    <row r="1" spans="1:6" x14ac:dyDescent="0.2">
      <c r="A1" s="9" t="s">
        <v>8379</v>
      </c>
      <c r="B1" s="9" t="s">
        <v>8380</v>
      </c>
      <c r="C1" s="17" t="s">
        <v>8381</v>
      </c>
      <c r="D1" s="18" t="s">
        <v>8382</v>
      </c>
      <c r="E1" s="17" t="s">
        <v>8383</v>
      </c>
      <c r="F1" s="9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19">
        <f>VLOOKUP(A2, Kickstarter!B:E, 4, FALSE)</f>
        <v>2020</v>
      </c>
      <c r="E2" s="8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19">
        <f>VLOOKUP(A3, Kickstarter!B:E, 4, FALSE)</f>
        <v>2020</v>
      </c>
      <c r="E3" s="8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19">
        <f>VLOOKUP(A4, Kickstarter!B:E, 4, FALSE)</f>
        <v>2576</v>
      </c>
      <c r="E4" s="8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19">
        <f>VLOOKUP(A5, Kickstarter!B:E, 4, FALSE)</f>
        <v>1168</v>
      </c>
      <c r="E5" s="8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19">
        <f>VLOOKUP(A6, Kickstarter!B:E, 4, FALSE)</f>
        <v>4137</v>
      </c>
      <c r="E6" s="8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Descriptive Statistics</vt:lpstr>
      <vt:lpstr>Category Statistics</vt:lpstr>
      <vt:lpstr>Subcategory Statistics</vt:lpstr>
      <vt:lpstr>Outcomes based on Launch Date</vt:lpstr>
      <vt:lpstr>Edinburgh Research</vt:lpstr>
      <vt:lpstr>Goal vs. Pledged for MusicalsGB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2021-12-27T04:54:52Z</dcterms:modified>
</cp:coreProperties>
</file>