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3-Drag_Build-ups/"/>
    </mc:Choice>
  </mc:AlternateContent>
  <xr:revisionPtr revIDLastSave="0" documentId="13_ncr:1_{55F2A858-7203-8E45-B75F-3A651FA8A5C3}" xr6:coauthVersionLast="47" xr6:coauthVersionMax="47" xr10:uidLastSave="{00000000-0000-0000-0000-000000000000}"/>
  <bookViews>
    <workbookView xWindow="760" yWindow="500" windowWidth="28040" windowHeight="17500" activeTab="1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8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CREATeV_FARCG_Turbulent_T7_VLM2_Elev_g1_0__12_6kg_x0_1m" localSheetId="1">Totals!$AC$99:$AO$127</definedName>
    <definedName name="CREATeV_Turbulent_T7_VLM2_Elev_g1_0__12_6kg_x0_1m" localSheetId="1">Totals!$AC$75:$AO$97</definedName>
    <definedName name="T1_VLM2_10mps_CREATeVHStab_Turbulent" localSheetId="8">HStabXFLR5!$A$1:$M$107</definedName>
    <definedName name="T2_VLM2_CREATeV_VStabTurb_WingN9_12_6kg_x0_128m" localSheetId="5">D_VStabXFLR5!$F$1:$R$151</definedName>
    <definedName name="T2_VLM2_CREATeV_WingN9_12_6kg_x0_128m_1" localSheetId="5">D_VStabXFLR5!$T$1:$AF$151</definedName>
    <definedName name="T2_VLM2_CREATeV_WingTurb_12_6kg_x0_128m" localSheetId="7">WingXFLR5!$A$1:$M$135</definedName>
    <definedName name="T7_VLM2_Elev_g1_0" localSheetId="1">Totals!$N$64:$Y$82</definedName>
    <definedName name="tests" localSheetId="1">Totals!$N$83:$Y$106</definedName>
    <definedName name="tests2" localSheetId="1">Totals!$Q$97:$AB$97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7" l="1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2" i="7"/>
  <c r="C2" i="8"/>
  <c r="D2" i="8" s="1"/>
  <c r="E2" i="8"/>
  <c r="C3" i="8"/>
  <c r="D3" i="8" s="1"/>
  <c r="C4" i="8"/>
  <c r="D4" i="8" s="1"/>
  <c r="E4" i="8"/>
  <c r="C5" i="8"/>
  <c r="D5" i="8" s="1"/>
  <c r="C6" i="8"/>
  <c r="D6" i="8" s="1"/>
  <c r="E6" i="8"/>
  <c r="C7" i="8"/>
  <c r="D7" i="8"/>
  <c r="C8" i="8"/>
  <c r="E8" i="8" s="1"/>
  <c r="D8" i="8"/>
  <c r="C9" i="8"/>
  <c r="D9" i="8" s="1"/>
  <c r="E9" i="8"/>
  <c r="F9" i="8"/>
  <c r="C10" i="8"/>
  <c r="D10" i="8" s="1"/>
  <c r="C11" i="8"/>
  <c r="D11" i="8"/>
  <c r="C12" i="8"/>
  <c r="D12" i="8"/>
  <c r="E12" i="8"/>
  <c r="F12" i="8"/>
  <c r="C13" i="8"/>
  <c r="D13" i="8" s="1"/>
  <c r="E13" i="8"/>
  <c r="C14" i="8"/>
  <c r="D14" i="8" s="1"/>
  <c r="E14" i="8"/>
  <c r="F14" i="8"/>
  <c r="B15" i="8"/>
  <c r="B17" i="8" s="1" a="1"/>
  <c r="C15" i="8"/>
  <c r="C16" i="8"/>
  <c r="F16" i="8" s="1"/>
  <c r="D16" i="8"/>
  <c r="B17" i="8"/>
  <c r="C17" i="8"/>
  <c r="C18" i="8"/>
  <c r="D18" i="8" s="1"/>
  <c r="E18" i="8"/>
  <c r="C19" i="8"/>
  <c r="D19" i="8" s="1"/>
  <c r="C20" i="8"/>
  <c r="C21" i="8"/>
  <c r="C22" i="8"/>
  <c r="F22" i="8" s="1"/>
  <c r="C23" i="8"/>
  <c r="D23" i="8" s="1"/>
  <c r="C24" i="8"/>
  <c r="C25" i="8"/>
  <c r="C26" i="8"/>
  <c r="D26" i="8" s="1"/>
  <c r="C27" i="8"/>
  <c r="D27" i="8" s="1"/>
  <c r="E27" i="8"/>
  <c r="C28" i="8"/>
  <c r="C29" i="8"/>
  <c r="C30" i="8"/>
  <c r="D30" i="8"/>
  <c r="E30" i="8"/>
  <c r="F30" i="8"/>
  <c r="C31" i="8"/>
  <c r="F31" i="8" s="1"/>
  <c r="C32" i="8"/>
  <c r="C33" i="8"/>
  <c r="C34" i="8"/>
  <c r="D34" i="8" s="1"/>
  <c r="E34" i="8"/>
  <c r="C35" i="8"/>
  <c r="D35" i="8" s="1"/>
  <c r="C36" i="8"/>
  <c r="C37" i="8"/>
  <c r="C38" i="8"/>
  <c r="F38" i="8" s="1"/>
  <c r="C39" i="8"/>
  <c r="D39" i="8" s="1"/>
  <c r="C40" i="8"/>
  <c r="C41" i="8"/>
  <c r="C42" i="8"/>
  <c r="D42" i="8" s="1"/>
  <c r="C43" i="8"/>
  <c r="D43" i="8" s="1"/>
  <c r="E43" i="8"/>
  <c r="C44" i="8"/>
  <c r="C45" i="8"/>
  <c r="C46" i="8"/>
  <c r="D46" i="8"/>
  <c r="E46" i="8"/>
  <c r="F46" i="8"/>
  <c r="C47" i="8"/>
  <c r="F47" i="8" s="1"/>
  <c r="C48" i="8"/>
  <c r="C49" i="8"/>
  <c r="C50" i="8"/>
  <c r="D50" i="8" s="1"/>
  <c r="E50" i="8"/>
  <c r="C51" i="8"/>
  <c r="D51" i="8" s="1"/>
  <c r="C52" i="8"/>
  <c r="C53" i="8"/>
  <c r="C54" i="8"/>
  <c r="F54" i="8" s="1"/>
  <c r="C55" i="8"/>
  <c r="D55" i="8" s="1"/>
  <c r="C56" i="8"/>
  <c r="C57" i="8"/>
  <c r="C58" i="8"/>
  <c r="D58" i="8" s="1"/>
  <c r="C59" i="8"/>
  <c r="D59" i="8" s="1"/>
  <c r="E59" i="8"/>
  <c r="C60" i="8"/>
  <c r="C61" i="8"/>
  <c r="C62" i="8"/>
  <c r="D62" i="8" s="1"/>
  <c r="E62" i="8"/>
  <c r="F62" i="8"/>
  <c r="C63" i="8"/>
  <c r="F63" i="8" s="1"/>
  <c r="C64" i="8"/>
  <c r="C65" i="8"/>
  <c r="C66" i="8"/>
  <c r="D66" i="8" s="1"/>
  <c r="C67" i="8"/>
  <c r="D67" i="8" s="1"/>
  <c r="C68" i="8"/>
  <c r="F68" i="8" s="1"/>
  <c r="C69" i="8"/>
  <c r="F69" i="8" s="1"/>
  <c r="C70" i="8"/>
  <c r="E70" i="8" s="1"/>
  <c r="C71" i="8"/>
  <c r="F71" i="8" s="1"/>
  <c r="D71" i="8"/>
  <c r="E71" i="8"/>
  <c r="C72" i="8"/>
  <c r="C73" i="8"/>
  <c r="F73" i="8" s="1"/>
  <c r="C74" i="8"/>
  <c r="D74" i="8"/>
  <c r="E74" i="8"/>
  <c r="F74" i="8"/>
  <c r="C75" i="8"/>
  <c r="E75" i="8" s="1"/>
  <c r="C76" i="8"/>
  <c r="F76" i="8" s="1"/>
  <c r="C77" i="8"/>
  <c r="F77" i="8" s="1"/>
  <c r="D77" i="8"/>
  <c r="E77" i="8"/>
  <c r="C78" i="8"/>
  <c r="E78" i="8" s="1"/>
  <c r="C79" i="8"/>
  <c r="F79" i="8" s="1"/>
  <c r="D79" i="8"/>
  <c r="E79" i="8"/>
  <c r="C80" i="8"/>
  <c r="F80" i="8" s="1"/>
  <c r="C81" i="8"/>
  <c r="D81" i="8" s="1"/>
  <c r="C82" i="8"/>
  <c r="D82" i="8"/>
  <c r="E82" i="8"/>
  <c r="F82" i="8"/>
  <c r="C83" i="8"/>
  <c r="F83" i="8" s="1"/>
  <c r="C84" i="8"/>
  <c r="F84" i="8" s="1"/>
  <c r="C85" i="8"/>
  <c r="F85" i="8" s="1"/>
  <c r="C86" i="8"/>
  <c r="F86" i="8" s="1"/>
  <c r="D86" i="8"/>
  <c r="E86" i="8"/>
  <c r="C87" i="8"/>
  <c r="F87" i="8" s="1"/>
  <c r="D87" i="8"/>
  <c r="E87" i="8"/>
  <c r="C88" i="8"/>
  <c r="C89" i="8"/>
  <c r="F89" i="8" s="1"/>
  <c r="C90" i="8"/>
  <c r="C91" i="8"/>
  <c r="D91" i="8"/>
  <c r="E91" i="8"/>
  <c r="F91" i="8"/>
  <c r="C92" i="8"/>
  <c r="F92" i="8" s="1"/>
  <c r="C93" i="8"/>
  <c r="C94" i="8"/>
  <c r="D94" i="8"/>
  <c r="E94" i="8"/>
  <c r="F94" i="8"/>
  <c r="C95" i="8"/>
  <c r="F95" i="8" s="1"/>
  <c r="D95" i="8"/>
  <c r="C96" i="8"/>
  <c r="F96" i="8"/>
  <c r="C97" i="8"/>
  <c r="F97" i="8" s="1"/>
  <c r="E97" i="8"/>
  <c r="C98" i="8"/>
  <c r="F98" i="8" s="1"/>
  <c r="D98" i="8"/>
  <c r="E98" i="8"/>
  <c r="C99" i="8"/>
  <c r="D99" i="8" s="1"/>
  <c r="C100" i="8"/>
  <c r="F100" i="8" s="1"/>
  <c r="C101" i="8"/>
  <c r="F101" i="8" s="1"/>
  <c r="D101" i="8"/>
  <c r="E101" i="8"/>
  <c r="C102" i="8"/>
  <c r="D102" i="8" s="1"/>
  <c r="C103" i="8"/>
  <c r="E103" i="8" s="1"/>
  <c r="D103" i="8"/>
  <c r="C104" i="8"/>
  <c r="F104" i="8"/>
  <c r="C105" i="8"/>
  <c r="C106" i="8"/>
  <c r="D106" i="8" s="1"/>
  <c r="C107" i="8"/>
  <c r="D107" i="8" s="1"/>
  <c r="E107" i="8"/>
  <c r="C108" i="8"/>
  <c r="C109" i="8"/>
  <c r="F109" i="8" s="1"/>
  <c r="D109" i="8"/>
  <c r="E109" i="8"/>
  <c r="C110" i="8"/>
  <c r="D110" i="8" s="1"/>
  <c r="C111" i="8"/>
  <c r="F111" i="8" s="1"/>
  <c r="C112" i="8"/>
  <c r="F112" i="8" s="1"/>
  <c r="C113" i="8"/>
  <c r="F113" i="8" s="1"/>
  <c r="E113" i="8"/>
  <c r="C114" i="8"/>
  <c r="D114" i="8" s="1"/>
  <c r="C115" i="8"/>
  <c r="D115" i="8"/>
  <c r="E115" i="8"/>
  <c r="F115" i="8"/>
  <c r="C116" i="8"/>
  <c r="F116" i="8" s="1"/>
  <c r="C117" i="8"/>
  <c r="F117" i="8" s="1"/>
  <c r="C118" i="8"/>
  <c r="D118" i="8" s="1"/>
  <c r="C119" i="8"/>
  <c r="D119" i="8" s="1"/>
  <c r="E119" i="8"/>
  <c r="F119" i="8"/>
  <c r="C120" i="8"/>
  <c r="C121" i="8"/>
  <c r="D121" i="8" s="1"/>
  <c r="E121" i="8"/>
  <c r="F121" i="8"/>
  <c r="C122" i="8"/>
  <c r="D122" i="8" s="1"/>
  <c r="E122" i="8"/>
  <c r="F122" i="8"/>
  <c r="C123" i="8"/>
  <c r="D123" i="8" s="1"/>
  <c r="C124" i="8"/>
  <c r="E124" i="8" s="1"/>
  <c r="C125" i="8"/>
  <c r="E125" i="8" s="1"/>
  <c r="C126" i="8"/>
  <c r="C127" i="8"/>
  <c r="D127" i="8" s="1"/>
  <c r="E127" i="8"/>
  <c r="C128" i="8"/>
  <c r="E128" i="8" s="1"/>
  <c r="C129" i="8"/>
  <c r="D129" i="8" s="1"/>
  <c r="C130" i="8"/>
  <c r="F130" i="8" s="1"/>
  <c r="E130" i="8"/>
  <c r="C131" i="8"/>
  <c r="E131" i="8" s="1"/>
  <c r="C132" i="8"/>
  <c r="E132" i="8" s="1"/>
  <c r="F132" i="8"/>
  <c r="C133" i="8"/>
  <c r="D133" i="8"/>
  <c r="C134" i="8"/>
  <c r="E134" i="8" s="1"/>
  <c r="C135" i="8"/>
  <c r="D135" i="8"/>
  <c r="E135" i="8"/>
  <c r="F135" i="8"/>
  <c r="C136" i="8"/>
  <c r="C137" i="8"/>
  <c r="D137" i="8" s="1"/>
  <c r="C138" i="8"/>
  <c r="D138" i="8" s="1"/>
  <c r="E138" i="8"/>
  <c r="F138" i="8"/>
  <c r="C139" i="8"/>
  <c r="E139" i="8" s="1"/>
  <c r="C140" i="8"/>
  <c r="E140" i="8" s="1"/>
  <c r="F140" i="8"/>
  <c r="C141" i="8"/>
  <c r="E141" i="8" s="1"/>
  <c r="D141" i="8"/>
  <c r="C142" i="8"/>
  <c r="C143" i="8"/>
  <c r="D143" i="8"/>
  <c r="E143" i="8"/>
  <c r="F143" i="8"/>
  <c r="C144" i="8"/>
  <c r="E144" i="8" s="1"/>
  <c r="F39" i="8" l="1"/>
  <c r="F23" i="8"/>
  <c r="F124" i="8"/>
  <c r="D113" i="8"/>
  <c r="F103" i="8"/>
  <c r="F55" i="8"/>
  <c r="E39" i="8"/>
  <c r="E23" i="8"/>
  <c r="F107" i="8"/>
  <c r="E95" i="8"/>
  <c r="E66" i="8"/>
  <c r="E55" i="8"/>
  <c r="F144" i="8"/>
  <c r="F141" i="8"/>
  <c r="D139" i="8"/>
  <c r="D134" i="8"/>
  <c r="D131" i="8"/>
  <c r="D125" i="8"/>
  <c r="F114" i="8"/>
  <c r="E111" i="8"/>
  <c r="E89" i="8"/>
  <c r="E83" i="8"/>
  <c r="D78" i="8"/>
  <c r="D75" i="8"/>
  <c r="D70" i="8"/>
  <c r="E63" i="8"/>
  <c r="E54" i="8"/>
  <c r="E47" i="8"/>
  <c r="E38" i="8"/>
  <c r="E31" i="8"/>
  <c r="E22" i="8"/>
  <c r="F10" i="8"/>
  <c r="D144" i="8"/>
  <c r="F127" i="8"/>
  <c r="E114" i="8"/>
  <c r="D111" i="8"/>
  <c r="D89" i="8"/>
  <c r="D83" i="8"/>
  <c r="F66" i="8"/>
  <c r="D63" i="8"/>
  <c r="F59" i="8"/>
  <c r="D54" i="8"/>
  <c r="F50" i="8"/>
  <c r="D47" i="8"/>
  <c r="F43" i="8"/>
  <c r="D38" i="8"/>
  <c r="F34" i="8"/>
  <c r="D31" i="8"/>
  <c r="F27" i="8"/>
  <c r="D22" i="8"/>
  <c r="F18" i="8"/>
  <c r="E10" i="8"/>
  <c r="F4" i="8"/>
  <c r="D130" i="8"/>
  <c r="D124" i="8"/>
  <c r="F137" i="8"/>
  <c r="F123" i="8"/>
  <c r="F118" i="8"/>
  <c r="F106" i="8"/>
  <c r="F99" i="8"/>
  <c r="F67" i="8"/>
  <c r="F58" i="8"/>
  <c r="F51" i="8"/>
  <c r="F42" i="8"/>
  <c r="F35" i="8"/>
  <c r="F26" i="8"/>
  <c r="F19" i="8"/>
  <c r="F139" i="8"/>
  <c r="E137" i="8"/>
  <c r="F134" i="8"/>
  <c r="F131" i="8"/>
  <c r="F128" i="8"/>
  <c r="F125" i="8"/>
  <c r="E123" i="8"/>
  <c r="E118" i="8"/>
  <c r="E106" i="8"/>
  <c r="E99" i="8"/>
  <c r="F78" i="8"/>
  <c r="F75" i="8"/>
  <c r="E73" i="8"/>
  <c r="F70" i="8"/>
  <c r="E67" i="8"/>
  <c r="E58" i="8"/>
  <c r="E51" i="8"/>
  <c r="E42" i="8"/>
  <c r="E35" i="8"/>
  <c r="E26" i="8"/>
  <c r="E19" i="8"/>
  <c r="F8" i="8"/>
  <c r="F5" i="8"/>
  <c r="D128" i="8"/>
  <c r="D73" i="8"/>
  <c r="E16" i="8"/>
  <c r="F13" i="8"/>
  <c r="E5" i="8"/>
  <c r="D108" i="8"/>
  <c r="E108" i="8"/>
  <c r="F93" i="8"/>
  <c r="E93" i="8"/>
  <c r="D72" i="8"/>
  <c r="E72" i="8"/>
  <c r="F72" i="8"/>
  <c r="E136" i="8"/>
  <c r="D136" i="8"/>
  <c r="F136" i="8"/>
  <c r="F105" i="8"/>
  <c r="D105" i="8"/>
  <c r="E105" i="8"/>
  <c r="D140" i="8"/>
  <c r="E120" i="8"/>
  <c r="D120" i="8"/>
  <c r="F120" i="8"/>
  <c r="E110" i="8"/>
  <c r="F110" i="8"/>
  <c r="F61" i="8"/>
  <c r="D61" i="8"/>
  <c r="E61" i="8"/>
  <c r="F53" i="8"/>
  <c r="D53" i="8"/>
  <c r="E53" i="8"/>
  <c r="F45" i="8"/>
  <c r="D45" i="8"/>
  <c r="E45" i="8"/>
  <c r="F37" i="8"/>
  <c r="D37" i="8"/>
  <c r="E37" i="8"/>
  <c r="F29" i="8"/>
  <c r="D29" i="8"/>
  <c r="E29" i="8"/>
  <c r="F21" i="8"/>
  <c r="D21" i="8"/>
  <c r="E21" i="8"/>
  <c r="D142" i="8"/>
  <c r="E142" i="8"/>
  <c r="F142" i="8"/>
  <c r="D88" i="8"/>
  <c r="E88" i="8"/>
  <c r="F88" i="8"/>
  <c r="F81" i="8"/>
  <c r="E81" i="8"/>
  <c r="D126" i="8"/>
  <c r="E126" i="8"/>
  <c r="F126" i="8"/>
  <c r="E133" i="8"/>
  <c r="F133" i="8"/>
  <c r="F108" i="8"/>
  <c r="D93" i="8"/>
  <c r="D90" i="8"/>
  <c r="E90" i="8"/>
  <c r="F90" i="8"/>
  <c r="F65" i="8"/>
  <c r="D65" i="8"/>
  <c r="E65" i="8"/>
  <c r="F57" i="8"/>
  <c r="D57" i="8"/>
  <c r="E57" i="8"/>
  <c r="F49" i="8"/>
  <c r="D49" i="8"/>
  <c r="E49" i="8"/>
  <c r="F41" i="8"/>
  <c r="D41" i="8"/>
  <c r="E41" i="8"/>
  <c r="F33" i="8"/>
  <c r="D33" i="8"/>
  <c r="E33" i="8"/>
  <c r="F25" i="8"/>
  <c r="D25" i="8"/>
  <c r="E25" i="8"/>
  <c r="F17" i="8"/>
  <c r="D17" i="8"/>
  <c r="E17" i="8"/>
  <c r="F129" i="8"/>
  <c r="D104" i="8"/>
  <c r="E104" i="8"/>
  <c r="F102" i="8"/>
  <c r="D80" i="8"/>
  <c r="E80" i="8"/>
  <c r="D96" i="8"/>
  <c r="E96" i="8"/>
  <c r="D84" i="8"/>
  <c r="E84" i="8"/>
  <c r="D68" i="8"/>
  <c r="E68" i="8"/>
  <c r="D64" i="8"/>
  <c r="E64" i="8"/>
  <c r="F64" i="8"/>
  <c r="D60" i="8"/>
  <c r="E60" i="8"/>
  <c r="F60" i="8"/>
  <c r="D56" i="8"/>
  <c r="E56" i="8"/>
  <c r="F56" i="8"/>
  <c r="D52" i="8"/>
  <c r="E52" i="8"/>
  <c r="F52" i="8"/>
  <c r="D48" i="8"/>
  <c r="E48" i="8"/>
  <c r="F48" i="8"/>
  <c r="D44" i="8"/>
  <c r="E44" i="8"/>
  <c r="F44" i="8"/>
  <c r="D40" i="8"/>
  <c r="E40" i="8"/>
  <c r="F40" i="8"/>
  <c r="D36" i="8"/>
  <c r="E36" i="8"/>
  <c r="F36" i="8"/>
  <c r="D32" i="8"/>
  <c r="E32" i="8"/>
  <c r="F32" i="8"/>
  <c r="D28" i="8"/>
  <c r="E28" i="8"/>
  <c r="F28" i="8"/>
  <c r="D24" i="8"/>
  <c r="E24" i="8"/>
  <c r="F24" i="8"/>
  <c r="D20" i="8"/>
  <c r="E20" i="8"/>
  <c r="F20" i="8"/>
  <c r="D116" i="8"/>
  <c r="E116" i="8"/>
  <c r="D132" i="8"/>
  <c r="E129" i="8"/>
  <c r="E117" i="8"/>
  <c r="E102" i="8"/>
  <c r="D97" i="8"/>
  <c r="D92" i="8"/>
  <c r="E92" i="8"/>
  <c r="E85" i="8"/>
  <c r="E69" i="8"/>
  <c r="D117" i="8"/>
  <c r="D112" i="8"/>
  <c r="E112" i="8"/>
  <c r="D85" i="8"/>
  <c r="D76" i="8"/>
  <c r="E76" i="8"/>
  <c r="D69" i="8"/>
  <c r="D15" i="8"/>
  <c r="E15" i="8"/>
  <c r="F15" i="8"/>
  <c r="E3" i="8"/>
  <c r="F3" i="8"/>
  <c r="D100" i="8"/>
  <c r="E100" i="8"/>
  <c r="E11" i="8"/>
  <c r="F11" i="8"/>
  <c r="E7" i="8"/>
  <c r="F7" i="8"/>
  <c r="F6" i="8"/>
  <c r="F2" i="8"/>
  <c r="A3" i="9" l="1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B15" i="9" s="1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B64" i="9" s="1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B87" i="9" s="1"/>
  <c r="A88" i="9"/>
  <c r="B88" i="9" s="1"/>
  <c r="A89" i="9"/>
  <c r="A90" i="9"/>
  <c r="A91" i="9"/>
  <c r="A92" i="9"/>
  <c r="A93" i="9"/>
  <c r="A94" i="9"/>
  <c r="A95" i="9"/>
  <c r="B95" i="9" s="1"/>
  <c r="A96" i="9"/>
  <c r="B96" i="9" s="1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B111" i="9" s="1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B125" i="9" s="1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B140" i="9" s="1"/>
  <c r="A141" i="9"/>
  <c r="B141" i="9" s="1"/>
  <c r="A142" i="9"/>
  <c r="B142" i="9" s="1"/>
  <c r="A143" i="9"/>
  <c r="B143" i="9" s="1"/>
  <c r="A144" i="9"/>
  <c r="B144" i="9" s="1"/>
  <c r="A2" i="9"/>
  <c r="C143" i="9"/>
  <c r="D143" i="9" s="1"/>
  <c r="C144" i="9"/>
  <c r="D144" i="9" s="1"/>
  <c r="C3" i="9"/>
  <c r="C4" i="9"/>
  <c r="D4" i="9" s="1"/>
  <c r="C5" i="9"/>
  <c r="C6" i="9"/>
  <c r="D6" i="9" s="1"/>
  <c r="C7" i="9"/>
  <c r="D7" i="9" s="1"/>
  <c r="C8" i="9"/>
  <c r="C9" i="9"/>
  <c r="C10" i="9"/>
  <c r="C11" i="9"/>
  <c r="C12" i="9"/>
  <c r="C13" i="9"/>
  <c r="C14" i="9"/>
  <c r="C15" i="9"/>
  <c r="F15" i="9" s="1"/>
  <c r="G15" i="9" s="1"/>
  <c r="H15" i="9" s="1"/>
  <c r="C16" i="9"/>
  <c r="C17" i="9"/>
  <c r="C18" i="9"/>
  <c r="C19" i="9"/>
  <c r="C20" i="9"/>
  <c r="D20" i="9" s="1"/>
  <c r="C21" i="9"/>
  <c r="C22" i="9"/>
  <c r="F22" i="9" s="1"/>
  <c r="G22" i="9" s="1"/>
  <c r="C23" i="9"/>
  <c r="D23" i="9" s="1"/>
  <c r="C24" i="9"/>
  <c r="C25" i="9"/>
  <c r="C26" i="9"/>
  <c r="C27" i="9"/>
  <c r="C28" i="9"/>
  <c r="C29" i="9"/>
  <c r="C30" i="9"/>
  <c r="D30" i="9" s="1"/>
  <c r="C31" i="9"/>
  <c r="D31" i="9" s="1"/>
  <c r="C32" i="9"/>
  <c r="C33" i="9"/>
  <c r="C34" i="9"/>
  <c r="C35" i="9"/>
  <c r="C36" i="9"/>
  <c r="D36" i="9" s="1"/>
  <c r="C37" i="9"/>
  <c r="C38" i="9"/>
  <c r="F38" i="9" s="1"/>
  <c r="G38" i="9" s="1"/>
  <c r="H38" i="9" s="1"/>
  <c r="C39" i="9"/>
  <c r="D39" i="9" s="1"/>
  <c r="C40" i="9"/>
  <c r="C41" i="9"/>
  <c r="C42" i="9"/>
  <c r="C43" i="9"/>
  <c r="C44" i="9"/>
  <c r="F44" i="9" s="1"/>
  <c r="G44" i="9" s="1"/>
  <c r="H44" i="9" s="1"/>
  <c r="C45" i="9"/>
  <c r="C46" i="9"/>
  <c r="F46" i="9" s="1"/>
  <c r="G46" i="9" s="1"/>
  <c r="C47" i="9"/>
  <c r="D47" i="9" s="1"/>
  <c r="C48" i="9"/>
  <c r="C49" i="9"/>
  <c r="C50" i="9"/>
  <c r="C51" i="9"/>
  <c r="C52" i="9"/>
  <c r="D52" i="9" s="1"/>
  <c r="C53" i="9"/>
  <c r="C54" i="9"/>
  <c r="D54" i="9" s="1"/>
  <c r="C55" i="9"/>
  <c r="D55" i="9" s="1"/>
  <c r="C56" i="9"/>
  <c r="C57" i="9"/>
  <c r="C58" i="9"/>
  <c r="C59" i="9"/>
  <c r="C60" i="9"/>
  <c r="F60" i="9" s="1"/>
  <c r="G60" i="9" s="1"/>
  <c r="C61" i="9"/>
  <c r="C62" i="9"/>
  <c r="D62" i="9" s="1"/>
  <c r="C63" i="9"/>
  <c r="F63" i="9" s="1"/>
  <c r="G63" i="9" s="1"/>
  <c r="C64" i="9"/>
  <c r="F64" i="9" s="1"/>
  <c r="G64" i="9" s="1"/>
  <c r="C65" i="9"/>
  <c r="C66" i="9"/>
  <c r="C67" i="9"/>
  <c r="C68" i="9"/>
  <c r="C69" i="9"/>
  <c r="C70" i="9"/>
  <c r="C71" i="9"/>
  <c r="D71" i="9" s="1"/>
  <c r="C72" i="9"/>
  <c r="F72" i="9" s="1"/>
  <c r="G72" i="9" s="1"/>
  <c r="C73" i="9"/>
  <c r="C74" i="9"/>
  <c r="C75" i="9"/>
  <c r="C76" i="9"/>
  <c r="F76" i="9" s="1"/>
  <c r="G76" i="9" s="1"/>
  <c r="C77" i="9"/>
  <c r="C78" i="9"/>
  <c r="D78" i="9" s="1"/>
  <c r="C79" i="9"/>
  <c r="D79" i="9" s="1"/>
  <c r="C80" i="9"/>
  <c r="C81" i="9"/>
  <c r="C82" i="9"/>
  <c r="C83" i="9"/>
  <c r="C84" i="9"/>
  <c r="D84" i="9" s="1"/>
  <c r="C85" i="9"/>
  <c r="C86" i="9"/>
  <c r="C87" i="9"/>
  <c r="D87" i="9" s="1"/>
  <c r="C88" i="9"/>
  <c r="D88" i="9" s="1"/>
  <c r="C89" i="9"/>
  <c r="C90" i="9"/>
  <c r="C91" i="9"/>
  <c r="C92" i="9"/>
  <c r="C93" i="9"/>
  <c r="C94" i="9"/>
  <c r="F94" i="9" s="1"/>
  <c r="G94" i="9" s="1"/>
  <c r="C95" i="9"/>
  <c r="D95" i="9" s="1"/>
  <c r="C96" i="9"/>
  <c r="C97" i="9"/>
  <c r="C98" i="9"/>
  <c r="C99" i="9"/>
  <c r="C100" i="9"/>
  <c r="F100" i="9" s="1"/>
  <c r="G100" i="9" s="1"/>
  <c r="C101" i="9"/>
  <c r="C102" i="9"/>
  <c r="C103" i="9"/>
  <c r="C104" i="9"/>
  <c r="D104" i="9" s="1"/>
  <c r="C105" i="9"/>
  <c r="C106" i="9"/>
  <c r="C107" i="9"/>
  <c r="C108" i="9"/>
  <c r="F108" i="9" s="1"/>
  <c r="G108" i="9" s="1"/>
  <c r="C109" i="9"/>
  <c r="C110" i="9"/>
  <c r="F110" i="9" s="1"/>
  <c r="G110" i="9" s="1"/>
  <c r="H110" i="9" s="1"/>
  <c r="C111" i="9"/>
  <c r="F111" i="9" s="1"/>
  <c r="G111" i="9" s="1"/>
  <c r="C112" i="9"/>
  <c r="C113" i="9"/>
  <c r="C114" i="9"/>
  <c r="C115" i="9"/>
  <c r="D115" i="9" s="1"/>
  <c r="C116" i="9"/>
  <c r="F116" i="9" s="1"/>
  <c r="G116" i="9" s="1"/>
  <c r="C117" i="9"/>
  <c r="C118" i="9"/>
  <c r="C119" i="9"/>
  <c r="F119" i="9" s="1"/>
  <c r="G119" i="9" s="1"/>
  <c r="C120" i="9"/>
  <c r="D120" i="9" s="1"/>
  <c r="C121" i="9"/>
  <c r="C122" i="9"/>
  <c r="C123" i="9"/>
  <c r="D123" i="9" s="1"/>
  <c r="C124" i="9"/>
  <c r="F124" i="9" s="1"/>
  <c r="G124" i="9" s="1"/>
  <c r="C125" i="9"/>
  <c r="C126" i="9"/>
  <c r="F126" i="9" s="1"/>
  <c r="G126" i="9" s="1"/>
  <c r="C127" i="9"/>
  <c r="F127" i="9" s="1"/>
  <c r="G127" i="9" s="1"/>
  <c r="C128" i="9"/>
  <c r="F128" i="9" s="1"/>
  <c r="G128" i="9" s="1"/>
  <c r="C129" i="9"/>
  <c r="F129" i="9" s="1"/>
  <c r="G129" i="9" s="1"/>
  <c r="C130" i="9"/>
  <c r="C131" i="9"/>
  <c r="C132" i="9"/>
  <c r="C133" i="9"/>
  <c r="C134" i="9"/>
  <c r="C135" i="9"/>
  <c r="C136" i="9"/>
  <c r="C137" i="9"/>
  <c r="C138" i="9"/>
  <c r="C139" i="9"/>
  <c r="C140" i="9"/>
  <c r="D140" i="9" s="1"/>
  <c r="C141" i="9"/>
  <c r="D141" i="9" s="1"/>
  <c r="C142" i="9"/>
  <c r="E142" i="9" s="1"/>
  <c r="C2" i="9"/>
  <c r="F2" i="9" s="1"/>
  <c r="G2" i="9" s="1"/>
  <c r="I3" i="8"/>
  <c r="I3" i="1" s="1"/>
  <c r="I4" i="8"/>
  <c r="I4" i="1" s="1"/>
  <c r="I5" i="8"/>
  <c r="I5" i="1" s="1"/>
  <c r="I6" i="8"/>
  <c r="I6" i="1" s="1"/>
  <c r="I7" i="8"/>
  <c r="I7" i="1" s="1"/>
  <c r="I8" i="8"/>
  <c r="I8" i="1" s="1"/>
  <c r="I9" i="8"/>
  <c r="I9" i="1" s="1"/>
  <c r="I10" i="8"/>
  <c r="I10" i="1" s="1"/>
  <c r="I11" i="8"/>
  <c r="I11" i="1" s="1"/>
  <c r="I12" i="8"/>
  <c r="I12" i="1" s="1"/>
  <c r="I13" i="8"/>
  <c r="I13" i="1" s="1"/>
  <c r="I14" i="8"/>
  <c r="I14" i="1" s="1"/>
  <c r="I15" i="8"/>
  <c r="I15" i="1" s="1"/>
  <c r="I16" i="8"/>
  <c r="I16" i="1" s="1"/>
  <c r="I17" i="8"/>
  <c r="I17" i="1" s="1"/>
  <c r="I18" i="8"/>
  <c r="I18" i="1" s="1"/>
  <c r="I19" i="8"/>
  <c r="I19" i="1" s="1"/>
  <c r="I20" i="8"/>
  <c r="I20" i="1" s="1"/>
  <c r="I21" i="8"/>
  <c r="I21" i="1" s="1"/>
  <c r="I22" i="8"/>
  <c r="I22" i="1" s="1"/>
  <c r="I23" i="8"/>
  <c r="I23" i="1" s="1"/>
  <c r="I24" i="8"/>
  <c r="I24" i="1" s="1"/>
  <c r="I25" i="8"/>
  <c r="I25" i="1" s="1"/>
  <c r="I26" i="8"/>
  <c r="I26" i="1" s="1"/>
  <c r="I27" i="8"/>
  <c r="I27" i="1" s="1"/>
  <c r="I28" i="8"/>
  <c r="I28" i="1" s="1"/>
  <c r="I29" i="8"/>
  <c r="I29" i="1" s="1"/>
  <c r="I30" i="8"/>
  <c r="I30" i="1" s="1"/>
  <c r="I31" i="8"/>
  <c r="I31" i="1" s="1"/>
  <c r="I32" i="8"/>
  <c r="I32" i="1" s="1"/>
  <c r="I33" i="8"/>
  <c r="I33" i="1" s="1"/>
  <c r="I34" i="8"/>
  <c r="I34" i="1" s="1"/>
  <c r="I35" i="8"/>
  <c r="I35" i="1" s="1"/>
  <c r="I36" i="8"/>
  <c r="I36" i="1" s="1"/>
  <c r="I37" i="8"/>
  <c r="I37" i="1" s="1"/>
  <c r="I38" i="8"/>
  <c r="I38" i="1" s="1"/>
  <c r="I39" i="8"/>
  <c r="I39" i="1" s="1"/>
  <c r="I40" i="8"/>
  <c r="I40" i="1" s="1"/>
  <c r="I41" i="8"/>
  <c r="I41" i="1" s="1"/>
  <c r="I42" i="8"/>
  <c r="I42" i="1" s="1"/>
  <c r="I43" i="8"/>
  <c r="I43" i="1" s="1"/>
  <c r="I44" i="8"/>
  <c r="I44" i="1" s="1"/>
  <c r="I45" i="8"/>
  <c r="I45" i="1" s="1"/>
  <c r="I46" i="8"/>
  <c r="I46" i="1" s="1"/>
  <c r="I47" i="8"/>
  <c r="I47" i="1" s="1"/>
  <c r="I48" i="8"/>
  <c r="I48" i="1" s="1"/>
  <c r="I49" i="8"/>
  <c r="I49" i="1" s="1"/>
  <c r="I50" i="8"/>
  <c r="I50" i="1" s="1"/>
  <c r="I51" i="8"/>
  <c r="I51" i="1" s="1"/>
  <c r="I52" i="8"/>
  <c r="I52" i="1" s="1"/>
  <c r="I53" i="8"/>
  <c r="I53" i="1" s="1"/>
  <c r="I54" i="8"/>
  <c r="I54" i="1" s="1"/>
  <c r="I55" i="8"/>
  <c r="I55" i="1" s="1"/>
  <c r="I56" i="8"/>
  <c r="I56" i="1" s="1"/>
  <c r="I57" i="8"/>
  <c r="I57" i="1" s="1"/>
  <c r="I58" i="8"/>
  <c r="I58" i="1" s="1"/>
  <c r="I59" i="8"/>
  <c r="I59" i="1" s="1"/>
  <c r="I60" i="8"/>
  <c r="I60" i="1" s="1"/>
  <c r="I61" i="8"/>
  <c r="I61" i="1" s="1"/>
  <c r="I62" i="8"/>
  <c r="I62" i="1" s="1"/>
  <c r="I63" i="8"/>
  <c r="I63" i="1" s="1"/>
  <c r="I64" i="8"/>
  <c r="I64" i="1" s="1"/>
  <c r="I65" i="8"/>
  <c r="I65" i="1" s="1"/>
  <c r="I66" i="8"/>
  <c r="I66" i="1" s="1"/>
  <c r="I67" i="8"/>
  <c r="I67" i="1" s="1"/>
  <c r="I68" i="8"/>
  <c r="I68" i="1" s="1"/>
  <c r="I69" i="8"/>
  <c r="I69" i="1" s="1"/>
  <c r="I70" i="8"/>
  <c r="I70" i="1" s="1"/>
  <c r="I71" i="8"/>
  <c r="I71" i="1" s="1"/>
  <c r="I72" i="8"/>
  <c r="I72" i="1" s="1"/>
  <c r="I73" i="8"/>
  <c r="I73" i="1" s="1"/>
  <c r="I74" i="8"/>
  <c r="I74" i="1" s="1"/>
  <c r="I75" i="8"/>
  <c r="I75" i="1" s="1"/>
  <c r="I76" i="8"/>
  <c r="I76" i="1" s="1"/>
  <c r="I77" i="8"/>
  <c r="I77" i="1" s="1"/>
  <c r="I78" i="8"/>
  <c r="I78" i="1" s="1"/>
  <c r="I79" i="8"/>
  <c r="I79" i="1" s="1"/>
  <c r="I80" i="8"/>
  <c r="I80" i="1" s="1"/>
  <c r="I81" i="8"/>
  <c r="I81" i="1" s="1"/>
  <c r="I82" i="8"/>
  <c r="I82" i="1" s="1"/>
  <c r="I83" i="8"/>
  <c r="I83" i="1" s="1"/>
  <c r="I84" i="8"/>
  <c r="I84" i="1" s="1"/>
  <c r="I85" i="8"/>
  <c r="I85" i="1" s="1"/>
  <c r="I86" i="8"/>
  <c r="I86" i="1" s="1"/>
  <c r="I87" i="8"/>
  <c r="I87" i="1" s="1"/>
  <c r="I88" i="8"/>
  <c r="I88" i="1" s="1"/>
  <c r="I89" i="8"/>
  <c r="I89" i="1" s="1"/>
  <c r="I90" i="8"/>
  <c r="I90" i="1" s="1"/>
  <c r="I91" i="8"/>
  <c r="I91" i="1" s="1"/>
  <c r="I92" i="8"/>
  <c r="I92" i="1" s="1"/>
  <c r="I93" i="8"/>
  <c r="I93" i="1" s="1"/>
  <c r="I94" i="8"/>
  <c r="I94" i="1" s="1"/>
  <c r="I95" i="8"/>
  <c r="I95" i="1" s="1"/>
  <c r="I96" i="8"/>
  <c r="I96" i="1" s="1"/>
  <c r="I97" i="8"/>
  <c r="I97" i="1" s="1"/>
  <c r="I98" i="8"/>
  <c r="I98" i="1" s="1"/>
  <c r="I99" i="8"/>
  <c r="I99" i="1" s="1"/>
  <c r="I100" i="8"/>
  <c r="I100" i="1" s="1"/>
  <c r="I101" i="8"/>
  <c r="I101" i="1" s="1"/>
  <c r="I102" i="8"/>
  <c r="I102" i="1" s="1"/>
  <c r="I103" i="8"/>
  <c r="I103" i="1" s="1"/>
  <c r="I104" i="8"/>
  <c r="I104" i="1" s="1"/>
  <c r="I105" i="8"/>
  <c r="I105" i="1" s="1"/>
  <c r="I106" i="8"/>
  <c r="I106" i="1" s="1"/>
  <c r="I107" i="8"/>
  <c r="I107" i="1" s="1"/>
  <c r="I108" i="8"/>
  <c r="I108" i="1" s="1"/>
  <c r="I109" i="8"/>
  <c r="I109" i="1" s="1"/>
  <c r="I110" i="8"/>
  <c r="I110" i="1" s="1"/>
  <c r="I111" i="8"/>
  <c r="I111" i="1" s="1"/>
  <c r="I112" i="8"/>
  <c r="I112" i="1" s="1"/>
  <c r="I113" i="8"/>
  <c r="I113" i="1" s="1"/>
  <c r="I114" i="8"/>
  <c r="I114" i="1" s="1"/>
  <c r="I115" i="8"/>
  <c r="I115" i="1" s="1"/>
  <c r="I116" i="8"/>
  <c r="I116" i="1" s="1"/>
  <c r="I117" i="8"/>
  <c r="I117" i="1" s="1"/>
  <c r="I118" i="8"/>
  <c r="I118" i="1" s="1"/>
  <c r="I119" i="8"/>
  <c r="I119" i="1" s="1"/>
  <c r="I120" i="8"/>
  <c r="I120" i="1" s="1"/>
  <c r="I121" i="8"/>
  <c r="I121" i="1" s="1"/>
  <c r="I122" i="8"/>
  <c r="I122" i="1" s="1"/>
  <c r="I123" i="8"/>
  <c r="I123" i="1" s="1"/>
  <c r="I124" i="8"/>
  <c r="I124" i="1" s="1"/>
  <c r="I125" i="8"/>
  <c r="I125" i="1" s="1"/>
  <c r="I126" i="8"/>
  <c r="I126" i="1" s="1"/>
  <c r="I127" i="8"/>
  <c r="I127" i="1" s="1"/>
  <c r="I128" i="8"/>
  <c r="I128" i="1" s="1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2" i="8"/>
  <c r="I2" i="1" s="1"/>
  <c r="B140" i="7"/>
  <c r="C140" i="7"/>
  <c r="D140" i="7"/>
  <c r="C141" i="7"/>
  <c r="D141" i="7"/>
  <c r="E141" i="7" s="1"/>
  <c r="C142" i="7"/>
  <c r="D142" i="7"/>
  <c r="C143" i="7"/>
  <c r="D143" i="7"/>
  <c r="C144" i="7"/>
  <c r="D144" i="7"/>
  <c r="E144" i="7"/>
  <c r="A140" i="7"/>
  <c r="A141" i="7"/>
  <c r="A142" i="7"/>
  <c r="B142" i="7" s="1"/>
  <c r="A143" i="7"/>
  <c r="A144" i="7"/>
  <c r="B144" i="7" s="1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B8" i="12"/>
  <c r="K4" i="8"/>
  <c r="J9" i="9"/>
  <c r="K3" i="8"/>
  <c r="K7" i="8"/>
  <c r="J3" i="9"/>
  <c r="F5" i="9"/>
  <c r="G5" i="9" s="1"/>
  <c r="D8" i="9"/>
  <c r="F13" i="9"/>
  <c r="G13" i="9" s="1"/>
  <c r="D14" i="9"/>
  <c r="D21" i="9"/>
  <c r="F24" i="9"/>
  <c r="G24" i="9" s="1"/>
  <c r="D28" i="9"/>
  <c r="F29" i="9"/>
  <c r="G29" i="9" s="1"/>
  <c r="D32" i="9"/>
  <c r="D37" i="9"/>
  <c r="D38" i="9"/>
  <c r="D40" i="9"/>
  <c r="D44" i="9"/>
  <c r="D45" i="9"/>
  <c r="D48" i="9"/>
  <c r="D53" i="9"/>
  <c r="F56" i="9"/>
  <c r="G56" i="9" s="1"/>
  <c r="F61" i="9"/>
  <c r="G61" i="9" s="1"/>
  <c r="F68" i="9"/>
  <c r="G68" i="9" s="1"/>
  <c r="D69" i="9"/>
  <c r="D70" i="9"/>
  <c r="F71" i="9"/>
  <c r="G71" i="9" s="1"/>
  <c r="D77" i="9"/>
  <c r="F80" i="9"/>
  <c r="G80" i="9" s="1"/>
  <c r="F85" i="9"/>
  <c r="G85" i="9" s="1"/>
  <c r="F86" i="9"/>
  <c r="G86" i="9" s="1"/>
  <c r="D93" i="9"/>
  <c r="D96" i="9"/>
  <c r="D101" i="9"/>
  <c r="F102" i="9"/>
  <c r="G102" i="9" s="1"/>
  <c r="F103" i="9"/>
  <c r="G103" i="9" s="1"/>
  <c r="D109" i="9"/>
  <c r="F112" i="9"/>
  <c r="G112" i="9" s="1"/>
  <c r="D117" i="9"/>
  <c r="F118" i="9"/>
  <c r="G118" i="9" s="1"/>
  <c r="D132" i="9"/>
  <c r="D133" i="9"/>
  <c r="F134" i="9"/>
  <c r="G134" i="9" s="1"/>
  <c r="F135" i="9"/>
  <c r="G135" i="9" s="1"/>
  <c r="D136" i="9"/>
  <c r="F137" i="9"/>
  <c r="G137" i="9" s="1"/>
  <c r="F139" i="9"/>
  <c r="G139" i="9" s="1"/>
  <c r="B139" i="9"/>
  <c r="B138" i="9"/>
  <c r="B137" i="9"/>
  <c r="F136" i="9"/>
  <c r="G136" i="9" s="1"/>
  <c r="B136" i="9"/>
  <c r="B134" i="9"/>
  <c r="B132" i="9"/>
  <c r="F131" i="9"/>
  <c r="G131" i="9" s="1"/>
  <c r="B131" i="9"/>
  <c r="B130" i="9"/>
  <c r="B129" i="9"/>
  <c r="D125" i="9"/>
  <c r="B124" i="9"/>
  <c r="B123" i="9"/>
  <c r="F122" i="9"/>
  <c r="G122" i="9" s="1"/>
  <c r="B121" i="9"/>
  <c r="B118" i="9"/>
  <c r="B117" i="9"/>
  <c r="B116" i="9"/>
  <c r="B115" i="9"/>
  <c r="F114" i="9"/>
  <c r="G114" i="9" s="1"/>
  <c r="B113" i="9"/>
  <c r="D110" i="9"/>
  <c r="B109" i="9"/>
  <c r="B108" i="9"/>
  <c r="D107" i="9"/>
  <c r="F107" i="9"/>
  <c r="G107" i="9" s="1"/>
  <c r="H107" i="9" s="1"/>
  <c r="B107" i="9"/>
  <c r="F106" i="9"/>
  <c r="G106" i="9" s="1"/>
  <c r="B106" i="9"/>
  <c r="B105" i="9"/>
  <c r="B102" i="9"/>
  <c r="B101" i="9"/>
  <c r="B100" i="9"/>
  <c r="D99" i="9"/>
  <c r="F99" i="9"/>
  <c r="G99" i="9" s="1"/>
  <c r="B99" i="9"/>
  <c r="F98" i="9"/>
  <c r="G98" i="9" s="1"/>
  <c r="B98" i="9"/>
  <c r="B97" i="9"/>
  <c r="F96" i="9"/>
  <c r="G96" i="9" s="1"/>
  <c r="B94" i="9"/>
  <c r="B93" i="9"/>
  <c r="F92" i="9"/>
  <c r="G92" i="9" s="1"/>
  <c r="D92" i="9"/>
  <c r="B92" i="9"/>
  <c r="F91" i="9"/>
  <c r="G91" i="9" s="1"/>
  <c r="B91" i="9"/>
  <c r="D90" i="9"/>
  <c r="F90" i="9"/>
  <c r="G90" i="9" s="1"/>
  <c r="H90" i="9" s="1"/>
  <c r="B90" i="9"/>
  <c r="B89" i="9"/>
  <c r="F88" i="9"/>
  <c r="G88" i="9" s="1"/>
  <c r="B86" i="9"/>
  <c r="B85" i="9"/>
  <c r="B84" i="9"/>
  <c r="F83" i="9"/>
  <c r="G83" i="9" s="1"/>
  <c r="B83" i="9"/>
  <c r="D82" i="9"/>
  <c r="F82" i="9"/>
  <c r="G82" i="9" s="1"/>
  <c r="B82" i="9"/>
  <c r="B81" i="9"/>
  <c r="B78" i="9"/>
  <c r="B77" i="9"/>
  <c r="B76" i="9"/>
  <c r="F75" i="9"/>
  <c r="G75" i="9" s="1"/>
  <c r="B75" i="9"/>
  <c r="D74" i="9"/>
  <c r="F74" i="9"/>
  <c r="G74" i="9" s="1"/>
  <c r="B74" i="9"/>
  <c r="B73" i="9"/>
  <c r="B70" i="9"/>
  <c r="B69" i="9"/>
  <c r="B68" i="9"/>
  <c r="F67" i="9"/>
  <c r="G67" i="9" s="1"/>
  <c r="B67" i="9"/>
  <c r="D66" i="9"/>
  <c r="F66" i="9"/>
  <c r="G66" i="9" s="1"/>
  <c r="H66" i="9" s="1"/>
  <c r="B66" i="9"/>
  <c r="B65" i="9"/>
  <c r="B62" i="9"/>
  <c r="B61" i="9"/>
  <c r="B60" i="9"/>
  <c r="D59" i="9"/>
  <c r="F59" i="9"/>
  <c r="G59" i="9" s="1"/>
  <c r="B59" i="9"/>
  <c r="F58" i="9"/>
  <c r="G58" i="9" s="1"/>
  <c r="B58" i="9"/>
  <c r="B57" i="9"/>
  <c r="D56" i="9"/>
  <c r="B54" i="9"/>
  <c r="F53" i="9"/>
  <c r="G53" i="9" s="1"/>
  <c r="B53" i="9"/>
  <c r="F52" i="9"/>
  <c r="G52" i="9" s="1"/>
  <c r="B52" i="9"/>
  <c r="F51" i="9"/>
  <c r="G51" i="9" s="1"/>
  <c r="B51" i="9"/>
  <c r="D50" i="9"/>
  <c r="F50" i="9"/>
  <c r="G50" i="9" s="1"/>
  <c r="H50" i="9" s="1"/>
  <c r="B50" i="9"/>
  <c r="B49" i="9"/>
  <c r="F48" i="9"/>
  <c r="G48" i="9" s="1"/>
  <c r="B46" i="9"/>
  <c r="B45" i="9"/>
  <c r="B44" i="9"/>
  <c r="F43" i="9"/>
  <c r="G43" i="9" s="1"/>
  <c r="B43" i="9"/>
  <c r="D42" i="9"/>
  <c r="F42" i="9"/>
  <c r="G42" i="9" s="1"/>
  <c r="B42" i="9"/>
  <c r="B41" i="9"/>
  <c r="F40" i="9"/>
  <c r="G40" i="9" s="1"/>
  <c r="B38" i="9"/>
  <c r="B37" i="9"/>
  <c r="B36" i="9"/>
  <c r="F35" i="9"/>
  <c r="G35" i="9" s="1"/>
  <c r="B35" i="9"/>
  <c r="F34" i="9"/>
  <c r="G34" i="9" s="1"/>
  <c r="B34" i="9"/>
  <c r="B33" i="9"/>
  <c r="B30" i="9"/>
  <c r="B29" i="9"/>
  <c r="B28" i="9"/>
  <c r="D27" i="9"/>
  <c r="F27" i="9"/>
  <c r="G27" i="9" s="1"/>
  <c r="B27" i="9"/>
  <c r="F26" i="9"/>
  <c r="G26" i="9" s="1"/>
  <c r="B26" i="9"/>
  <c r="B25" i="9"/>
  <c r="B22" i="9"/>
  <c r="B21" i="9"/>
  <c r="F20" i="9"/>
  <c r="G20" i="9" s="1"/>
  <c r="B20" i="9"/>
  <c r="D19" i="9"/>
  <c r="F19" i="9"/>
  <c r="G19" i="9" s="1"/>
  <c r="H19" i="9" s="1"/>
  <c r="B19" i="9"/>
  <c r="F18" i="9"/>
  <c r="G18" i="9" s="1"/>
  <c r="B18" i="9"/>
  <c r="B17" i="9"/>
  <c r="D15" i="9"/>
  <c r="B14" i="9"/>
  <c r="B13" i="9"/>
  <c r="J12" i="9"/>
  <c r="F12" i="9"/>
  <c r="G12" i="9" s="1"/>
  <c r="D12" i="9"/>
  <c r="B12" i="9"/>
  <c r="F11" i="9"/>
  <c r="G11" i="9" s="1"/>
  <c r="D11" i="9"/>
  <c r="B11" i="9"/>
  <c r="F10" i="9"/>
  <c r="G10" i="9" s="1"/>
  <c r="D10" i="9"/>
  <c r="B10" i="9"/>
  <c r="F9" i="9"/>
  <c r="G9" i="9" s="1"/>
  <c r="B9" i="9"/>
  <c r="B7" i="9"/>
  <c r="B6" i="9"/>
  <c r="D5" i="9"/>
  <c r="B5" i="9"/>
  <c r="B4" i="9"/>
  <c r="F3" i="9"/>
  <c r="G3" i="9" s="1"/>
  <c r="D3" i="9"/>
  <c r="B3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19" i="10" s="1"/>
  <c r="A120" i="7"/>
  <c r="B120" i="7" s="1"/>
  <c r="A121" i="7"/>
  <c r="A122" i="7"/>
  <c r="B122" i="7" s="1"/>
  <c r="A123" i="7"/>
  <c r="A123" i="1" s="1"/>
  <c r="B123" i="1" s="1"/>
  <c r="A123" i="10" s="1"/>
  <c r="A124" i="7"/>
  <c r="A125" i="7"/>
  <c r="A126" i="7"/>
  <c r="A127" i="7"/>
  <c r="A128" i="7"/>
  <c r="A128" i="1" s="1"/>
  <c r="B128" i="1" s="1"/>
  <c r="A128" i="10" s="1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7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1" i="10" s="1"/>
  <c r="A22" i="7"/>
  <c r="B22" i="7" s="1"/>
  <c r="A23" i="7"/>
  <c r="A23" i="1" s="1"/>
  <c r="B23" i="1" s="1"/>
  <c r="A23" i="10" s="1"/>
  <c r="A24" i="7"/>
  <c r="A25" i="7"/>
  <c r="A26" i="7"/>
  <c r="A27" i="7"/>
  <c r="A28" i="7"/>
  <c r="A2" i="7"/>
  <c r="A2" i="1" s="1"/>
  <c r="B2" i="1" s="1"/>
  <c r="A2" i="10" s="1"/>
  <c r="B4" i="4"/>
  <c r="B5" i="4"/>
  <c r="H92" i="9" l="1"/>
  <c r="H3" i="9"/>
  <c r="H42" i="9"/>
  <c r="H48" i="9"/>
  <c r="H99" i="9"/>
  <c r="H10" i="9"/>
  <c r="F30" i="9"/>
  <c r="G30" i="9" s="1"/>
  <c r="H30" i="9" s="1"/>
  <c r="H53" i="9"/>
  <c r="H96" i="9"/>
  <c r="D100" i="9"/>
  <c r="E39" i="9"/>
  <c r="F115" i="9"/>
  <c r="G115" i="9" s="1"/>
  <c r="D2" i="9"/>
  <c r="H27" i="9"/>
  <c r="H40" i="9"/>
  <c r="D60" i="9"/>
  <c r="H60" i="9" s="1"/>
  <c r="H74" i="9"/>
  <c r="H100" i="9"/>
  <c r="H115" i="9"/>
  <c r="H2" i="9"/>
  <c r="D142" i="9"/>
  <c r="B143" i="7"/>
  <c r="F143" i="9"/>
  <c r="G143" i="9" s="1"/>
  <c r="H143" i="9" s="1"/>
  <c r="F141" i="9"/>
  <c r="G141" i="9" s="1"/>
  <c r="H141" i="9" s="1"/>
  <c r="H11" i="9"/>
  <c r="H20" i="9"/>
  <c r="H82" i="9"/>
  <c r="H136" i="9"/>
  <c r="H71" i="9"/>
  <c r="H56" i="9"/>
  <c r="E143" i="9"/>
  <c r="E141" i="9"/>
  <c r="F140" i="9"/>
  <c r="G140" i="9" s="1"/>
  <c r="H140" i="9" s="1"/>
  <c r="H12" i="9"/>
  <c r="H52" i="9"/>
  <c r="F144" i="9"/>
  <c r="G144" i="9" s="1"/>
  <c r="H144" i="9" s="1"/>
  <c r="E140" i="9"/>
  <c r="H59" i="9"/>
  <c r="H5" i="9"/>
  <c r="E144" i="9"/>
  <c r="F142" i="9"/>
  <c r="G142" i="9" s="1"/>
  <c r="H142" i="9" s="1"/>
  <c r="K5" i="8"/>
  <c r="E143" i="7"/>
  <c r="E140" i="7"/>
  <c r="F140" i="7" s="1"/>
  <c r="G140" i="7" s="1"/>
  <c r="E142" i="7"/>
  <c r="F142" i="7" s="1"/>
  <c r="H142" i="7" s="1"/>
  <c r="I142" i="7" s="1"/>
  <c r="F143" i="7"/>
  <c r="G143" i="7" s="1"/>
  <c r="B141" i="7"/>
  <c r="F141" i="7" s="1"/>
  <c r="H141" i="7" s="1"/>
  <c r="I141" i="7" s="1"/>
  <c r="F144" i="7"/>
  <c r="H144" i="7" s="1"/>
  <c r="I144" i="7" s="1"/>
  <c r="H88" i="9"/>
  <c r="F120" i="9"/>
  <c r="G120" i="9" s="1"/>
  <c r="H120" i="9" s="1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130" i="7"/>
  <c r="B5" i="7"/>
  <c r="B123" i="7"/>
  <c r="B4" i="7"/>
  <c r="A53" i="1"/>
  <c r="B53" i="1" s="1"/>
  <c r="A53" i="10" s="1"/>
  <c r="B119" i="7"/>
  <c r="A31" i="1"/>
  <c r="B31" i="1" s="1"/>
  <c r="A31" i="10" s="1"/>
  <c r="B96" i="7"/>
  <c r="A120" i="1"/>
  <c r="B120" i="1" s="1"/>
  <c r="A120" i="10" s="1"/>
  <c r="A22" i="1"/>
  <c r="B22" i="1" s="1"/>
  <c r="A22" i="10" s="1"/>
  <c r="E125" i="7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A104" i="10" s="1"/>
  <c r="E133" i="7"/>
  <c r="E117" i="7"/>
  <c r="F117" i="7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126" i="7"/>
  <c r="A126" i="1"/>
  <c r="B126" i="1" s="1"/>
  <c r="A126" i="10" s="1"/>
  <c r="B135" i="7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B118" i="7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B116" i="7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132" i="7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24" i="7"/>
  <c r="A124" i="1"/>
  <c r="B124" i="1" s="1"/>
  <c r="A124" i="10" s="1"/>
  <c r="B100" i="7"/>
  <c r="A100" i="1"/>
  <c r="B100" i="1" s="1"/>
  <c r="A100" i="10" s="1"/>
  <c r="B133" i="7"/>
  <c r="E131" i="7"/>
  <c r="F131" i="7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139" i="7"/>
  <c r="F139" i="7" s="1"/>
  <c r="H139" i="7" s="1"/>
  <c r="I139" i="7" s="1"/>
  <c r="E123" i="7"/>
  <c r="E99" i="7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25" i="7"/>
  <c r="A125" i="1"/>
  <c r="B125" i="1" s="1"/>
  <c r="A125" i="10" s="1"/>
  <c r="B109" i="7"/>
  <c r="A109" i="1"/>
  <c r="B109" i="1" s="1"/>
  <c r="A109" i="10" s="1"/>
  <c r="B101" i="7"/>
  <c r="A101" i="1"/>
  <c r="B101" i="1" s="1"/>
  <c r="A101" i="10" s="1"/>
  <c r="B134" i="7"/>
  <c r="E42" i="7"/>
  <c r="B128" i="7"/>
  <c r="B52" i="7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B137" i="7"/>
  <c r="B129" i="7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A3" i="1"/>
  <c r="B3" i="1" s="1"/>
  <c r="A3" i="10" s="1"/>
  <c r="B37" i="7"/>
  <c r="A37" i="1"/>
  <c r="B37" i="1" s="1"/>
  <c r="A37" i="10" s="1"/>
  <c r="B29" i="7"/>
  <c r="A29" i="1"/>
  <c r="B29" i="1" s="1"/>
  <c r="A29" i="10" s="1"/>
  <c r="B83" i="7"/>
  <c r="F83" i="7" s="1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127" i="7"/>
  <c r="A127" i="1"/>
  <c r="B127" i="1" s="1"/>
  <c r="A127" i="10" s="1"/>
  <c r="B136" i="7"/>
  <c r="B98" i="7"/>
  <c r="A61" i="1"/>
  <c r="B61" i="1" s="1"/>
  <c r="A61" i="10" s="1"/>
  <c r="A39" i="1"/>
  <c r="B39" i="1" s="1"/>
  <c r="A39" i="10" s="1"/>
  <c r="B121" i="7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G55" i="9" s="1"/>
  <c r="H55" i="9" s="1"/>
  <c r="D64" i="9"/>
  <c r="H64" i="9" s="1"/>
  <c r="F95" i="9"/>
  <c r="G95" i="9" s="1"/>
  <c r="H95" i="9" s="1"/>
  <c r="F62" i="9"/>
  <c r="G62" i="9" s="1"/>
  <c r="H62" i="9" s="1"/>
  <c r="D112" i="9"/>
  <c r="H112" i="9" s="1"/>
  <c r="E14" i="9"/>
  <c r="D22" i="9"/>
  <c r="H22" i="9" s="1"/>
  <c r="D128" i="9"/>
  <c r="H128" i="9" s="1"/>
  <c r="D134" i="9"/>
  <c r="H134" i="9" s="1"/>
  <c r="F8" i="9"/>
  <c r="G8" i="9" s="1"/>
  <c r="H8" i="9" s="1"/>
  <c r="F14" i="9"/>
  <c r="G14" i="9" s="1"/>
  <c r="H14" i="9" s="1"/>
  <c r="F32" i="9"/>
  <c r="G32" i="9" s="1"/>
  <c r="H32" i="9" s="1"/>
  <c r="D103" i="9"/>
  <c r="H103" i="9" s="1"/>
  <c r="E2" i="9"/>
  <c r="J2" i="1" s="1"/>
  <c r="F47" i="9"/>
  <c r="G47" i="9" s="1"/>
  <c r="H47" i="9" s="1"/>
  <c r="F54" i="9"/>
  <c r="G54" i="9" s="1"/>
  <c r="H54" i="9" s="1"/>
  <c r="F70" i="9"/>
  <c r="G70" i="9" s="1"/>
  <c r="H70" i="9" s="1"/>
  <c r="F79" i="9"/>
  <c r="G79" i="9" s="1"/>
  <c r="H79" i="9" s="1"/>
  <c r="F87" i="9"/>
  <c r="G87" i="9" s="1"/>
  <c r="H87" i="9" s="1"/>
  <c r="D102" i="9"/>
  <c r="H102" i="9" s="1"/>
  <c r="D116" i="9"/>
  <c r="H116" i="9" s="1"/>
  <c r="F132" i="9"/>
  <c r="G132" i="9" s="1"/>
  <c r="H132" i="9" s="1"/>
  <c r="F84" i="9"/>
  <c r="G84" i="9" s="1"/>
  <c r="H84" i="9" s="1"/>
  <c r="F109" i="9"/>
  <c r="G109" i="9" s="1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G7" i="9" s="1"/>
  <c r="H7" i="9" s="1"/>
  <c r="F23" i="9"/>
  <c r="G23" i="9" s="1"/>
  <c r="H23" i="9" s="1"/>
  <c r="F31" i="9"/>
  <c r="G31" i="9" s="1"/>
  <c r="H31" i="9" s="1"/>
  <c r="F39" i="9"/>
  <c r="F78" i="9"/>
  <c r="G78" i="9" s="1"/>
  <c r="H78" i="9" s="1"/>
  <c r="D94" i="9"/>
  <c r="H94" i="9" s="1"/>
  <c r="F104" i="9"/>
  <c r="G104" i="9" s="1"/>
  <c r="H104" i="9" s="1"/>
  <c r="D108" i="9"/>
  <c r="H108" i="9" s="1"/>
  <c r="D127" i="9"/>
  <c r="H127" i="9" s="1"/>
  <c r="D135" i="9"/>
  <c r="H135" i="9" s="1"/>
  <c r="F4" i="9"/>
  <c r="G4" i="9" s="1"/>
  <c r="H4" i="9" s="1"/>
  <c r="D13" i="9"/>
  <c r="H13" i="9" s="1"/>
  <c r="F28" i="9"/>
  <c r="G28" i="9" s="1"/>
  <c r="H28" i="9" s="1"/>
  <c r="F36" i="9"/>
  <c r="G36" i="9" s="1"/>
  <c r="H36" i="9" s="1"/>
  <c r="D61" i="9"/>
  <c r="H61" i="9" s="1"/>
  <c r="D119" i="9"/>
  <c r="H119" i="9" s="1"/>
  <c r="F123" i="9"/>
  <c r="G123" i="9" s="1"/>
  <c r="H123" i="9" s="1"/>
  <c r="J123" i="1" s="1"/>
  <c r="E136" i="9"/>
  <c r="D24" i="9"/>
  <c r="H24" i="9" s="1"/>
  <c r="D68" i="9"/>
  <c r="H68" i="9" s="1"/>
  <c r="F77" i="9"/>
  <c r="G77" i="9" s="1"/>
  <c r="H77" i="9" s="1"/>
  <c r="D80" i="9"/>
  <c r="H80" i="9" s="1"/>
  <c r="D72" i="9"/>
  <c r="H72" i="9" s="1"/>
  <c r="E8" i="9"/>
  <c r="D29" i="9"/>
  <c r="H29" i="9" s="1"/>
  <c r="D63" i="9"/>
  <c r="H63" i="9" s="1"/>
  <c r="D76" i="9"/>
  <c r="H76" i="9" s="1"/>
  <c r="D85" i="9"/>
  <c r="H85" i="9" s="1"/>
  <c r="D126" i="9"/>
  <c r="H126" i="9" s="1"/>
  <c r="E20" i="9"/>
  <c r="J20" i="1" s="1"/>
  <c r="E5" i="9"/>
  <c r="J5" i="1" s="1"/>
  <c r="E12" i="9"/>
  <c r="E28" i="9"/>
  <c r="E36" i="9"/>
  <c r="E68" i="9"/>
  <c r="E116" i="9"/>
  <c r="E124" i="9"/>
  <c r="E55" i="9"/>
  <c r="J55" i="1" s="1"/>
  <c r="E76" i="9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E10" i="9"/>
  <c r="J10" i="1" s="1"/>
  <c r="E47" i="9"/>
  <c r="E60" i="9"/>
  <c r="E99" i="9"/>
  <c r="J99" i="1" s="1"/>
  <c r="D58" i="9"/>
  <c r="H58" i="9" s="1"/>
  <c r="F105" i="9"/>
  <c r="G105" i="9" s="1"/>
  <c r="D105" i="9"/>
  <c r="F17" i="9"/>
  <c r="G17" i="9" s="1"/>
  <c r="D17" i="9"/>
  <c r="D43" i="9"/>
  <c r="H43" i="9" s="1"/>
  <c r="D34" i="9"/>
  <c r="H34" i="9" s="1"/>
  <c r="F49" i="9"/>
  <c r="G49" i="9" s="1"/>
  <c r="D49" i="9"/>
  <c r="D51" i="9"/>
  <c r="H51" i="9" s="1"/>
  <c r="F73" i="9"/>
  <c r="G73" i="9" s="1"/>
  <c r="D73" i="9"/>
  <c r="D75" i="9"/>
  <c r="H75" i="9" s="1"/>
  <c r="E109" i="9"/>
  <c r="D114" i="9"/>
  <c r="H114" i="9" s="1"/>
  <c r="F97" i="9"/>
  <c r="G97" i="9" s="1"/>
  <c r="D97" i="9"/>
  <c r="F121" i="9"/>
  <c r="G121" i="9" s="1"/>
  <c r="D121" i="9"/>
  <c r="F130" i="9"/>
  <c r="G130" i="9" s="1"/>
  <c r="D130" i="9"/>
  <c r="F41" i="9"/>
  <c r="G41" i="9" s="1"/>
  <c r="D41" i="9"/>
  <c r="F138" i="9"/>
  <c r="G138" i="9" s="1"/>
  <c r="D138" i="9"/>
  <c r="D9" i="9"/>
  <c r="H9" i="9" s="1"/>
  <c r="F21" i="9"/>
  <c r="G21" i="9" s="1"/>
  <c r="H21" i="9" s="1"/>
  <c r="E43" i="9"/>
  <c r="E45" i="9"/>
  <c r="F65" i="9"/>
  <c r="G65" i="9" s="1"/>
  <c r="D65" i="9"/>
  <c r="D67" i="9"/>
  <c r="H67" i="9" s="1"/>
  <c r="F89" i="9"/>
  <c r="G89" i="9" s="1"/>
  <c r="D89" i="9"/>
  <c r="D91" i="9"/>
  <c r="H91" i="9" s="1"/>
  <c r="F101" i="9"/>
  <c r="G101" i="9" s="1"/>
  <c r="H101" i="9" s="1"/>
  <c r="D106" i="9"/>
  <c r="H106" i="9" s="1"/>
  <c r="F125" i="9"/>
  <c r="G125" i="9" s="1"/>
  <c r="H125" i="9" s="1"/>
  <c r="F33" i="9"/>
  <c r="G33" i="9" s="1"/>
  <c r="D33" i="9"/>
  <c r="D35" i="9"/>
  <c r="H35" i="9" s="1"/>
  <c r="F45" i="9"/>
  <c r="G45" i="9" s="1"/>
  <c r="H45" i="9" s="1"/>
  <c r="E67" i="9"/>
  <c r="E91" i="9"/>
  <c r="F113" i="9"/>
  <c r="G113" i="9" s="1"/>
  <c r="D113" i="9"/>
  <c r="D26" i="9"/>
  <c r="H26" i="9" s="1"/>
  <c r="E101" i="9"/>
  <c r="E9" i="9"/>
  <c r="F16" i="9"/>
  <c r="G16" i="9" s="1"/>
  <c r="D16" i="9"/>
  <c r="D18" i="9"/>
  <c r="H18" i="9" s="1"/>
  <c r="E35" i="9"/>
  <c r="E37" i="9"/>
  <c r="F69" i="9"/>
  <c r="G69" i="9" s="1"/>
  <c r="H69" i="9" s="1"/>
  <c r="F81" i="9"/>
  <c r="G81" i="9" s="1"/>
  <c r="D81" i="9"/>
  <c r="D83" i="9"/>
  <c r="H83" i="9" s="1"/>
  <c r="F93" i="9"/>
  <c r="G93" i="9" s="1"/>
  <c r="H93" i="9" s="1"/>
  <c r="D98" i="9"/>
  <c r="H98" i="9" s="1"/>
  <c r="E115" i="9"/>
  <c r="J115" i="1" s="1"/>
  <c r="E117" i="9"/>
  <c r="D122" i="9"/>
  <c r="H122" i="9" s="1"/>
  <c r="D131" i="9"/>
  <c r="H131" i="9" s="1"/>
  <c r="E133" i="9"/>
  <c r="E21" i="9"/>
  <c r="E125" i="9"/>
  <c r="F6" i="9"/>
  <c r="G6" i="9" s="1"/>
  <c r="H6" i="9" s="1"/>
  <c r="F25" i="9"/>
  <c r="G25" i="9" s="1"/>
  <c r="D25" i="9"/>
  <c r="F37" i="9"/>
  <c r="G37" i="9" s="1"/>
  <c r="H37" i="9" s="1"/>
  <c r="F57" i="9"/>
  <c r="G57" i="9" s="1"/>
  <c r="D57" i="9"/>
  <c r="E83" i="9"/>
  <c r="F117" i="9"/>
  <c r="G117" i="9" s="1"/>
  <c r="H117" i="9" s="1"/>
  <c r="F133" i="9"/>
  <c r="G133" i="9" s="1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E78" i="9"/>
  <c r="J78" i="1" s="1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J88" i="1" s="1"/>
  <c r="E96" i="9"/>
  <c r="J96" i="1" s="1"/>
  <c r="E104" i="9"/>
  <c r="E112" i="9"/>
  <c r="E120" i="9"/>
  <c r="J120" i="1" s="1"/>
  <c r="E128" i="9"/>
  <c r="E17" i="7"/>
  <c r="E9" i="7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E79" i="7"/>
  <c r="E71" i="7"/>
  <c r="E63" i="7"/>
  <c r="E55" i="7"/>
  <c r="E47" i="7"/>
  <c r="E39" i="7"/>
  <c r="F39" i="7" s="1"/>
  <c r="E31" i="7"/>
  <c r="F31" i="7" s="1"/>
  <c r="E23" i="7"/>
  <c r="E15" i="7"/>
  <c r="E7" i="7"/>
  <c r="F7" i="7" s="1"/>
  <c r="E26" i="7"/>
  <c r="G144" i="7" l="1"/>
  <c r="J70" i="1"/>
  <c r="J60" i="1"/>
  <c r="H73" i="9"/>
  <c r="J76" i="1"/>
  <c r="J53" i="1"/>
  <c r="H121" i="9"/>
  <c r="J12" i="1"/>
  <c r="K142" i="7"/>
  <c r="U142" i="7" s="1"/>
  <c r="L142" i="7"/>
  <c r="V142" i="7" s="1"/>
  <c r="H138" i="9"/>
  <c r="K139" i="7"/>
  <c r="U139" i="7" s="1"/>
  <c r="L139" i="7"/>
  <c r="V139" i="7" s="1"/>
  <c r="K144" i="7"/>
  <c r="U144" i="7" s="1"/>
  <c r="L144" i="7"/>
  <c r="V144" i="7" s="1"/>
  <c r="K104" i="7"/>
  <c r="U104" i="7" s="1"/>
  <c r="F104" i="1" s="1"/>
  <c r="L104" i="7"/>
  <c r="V104" i="7" s="1"/>
  <c r="G104" i="1" s="1"/>
  <c r="L141" i="7"/>
  <c r="V141" i="7" s="1"/>
  <c r="K141" i="7"/>
  <c r="U141" i="7" s="1"/>
  <c r="H97" i="9"/>
  <c r="F15" i="7"/>
  <c r="F42" i="7"/>
  <c r="G42" i="7" s="1"/>
  <c r="G142" i="7"/>
  <c r="F87" i="7"/>
  <c r="G87" i="7" s="1"/>
  <c r="F99" i="7"/>
  <c r="H99" i="7" s="1"/>
  <c r="I99" i="7" s="1"/>
  <c r="J64" i="1"/>
  <c r="H16" i="9"/>
  <c r="H17" i="9"/>
  <c r="K120" i="7"/>
  <c r="U120" i="7" s="1"/>
  <c r="F120" i="1" s="1"/>
  <c r="L120" i="7"/>
  <c r="V120" i="7" s="1"/>
  <c r="G120" i="1" s="1"/>
  <c r="F123" i="7"/>
  <c r="H123" i="7" s="1"/>
  <c r="I123" i="7" s="1"/>
  <c r="J123" i="7" s="1"/>
  <c r="T123" i="7" s="1"/>
  <c r="E123" i="1" s="1"/>
  <c r="G9" i="8"/>
  <c r="H9" i="8" s="1"/>
  <c r="G13" i="8"/>
  <c r="H13" i="8" s="1"/>
  <c r="G78" i="8"/>
  <c r="H78" i="8" s="1"/>
  <c r="G92" i="8"/>
  <c r="H92" i="8" s="1"/>
  <c r="G107" i="8"/>
  <c r="H107" i="8" s="1"/>
  <c r="G132" i="8"/>
  <c r="H132" i="8" s="1"/>
  <c r="G71" i="8"/>
  <c r="H71" i="8" s="1"/>
  <c r="G87" i="8"/>
  <c r="H87" i="8" s="1"/>
  <c r="G104" i="8"/>
  <c r="H104" i="8" s="1"/>
  <c r="G114" i="8"/>
  <c r="H114" i="8" s="1"/>
  <c r="G119" i="8"/>
  <c r="H119" i="8" s="1"/>
  <c r="G19" i="8"/>
  <c r="H19" i="8" s="1"/>
  <c r="G23" i="8"/>
  <c r="H23" i="8" s="1"/>
  <c r="G27" i="8"/>
  <c r="H27" i="8" s="1"/>
  <c r="G31" i="8"/>
  <c r="H31" i="8" s="1"/>
  <c r="G35" i="8"/>
  <c r="H35" i="8" s="1"/>
  <c r="G39" i="8"/>
  <c r="H39" i="8" s="1"/>
  <c r="G43" i="8"/>
  <c r="H43" i="8" s="1"/>
  <c r="G47" i="8"/>
  <c r="H47" i="8" s="1"/>
  <c r="G51" i="8"/>
  <c r="H51" i="8" s="1"/>
  <c r="G55" i="8"/>
  <c r="H55" i="8" s="1"/>
  <c r="G59" i="8"/>
  <c r="H59" i="8" s="1"/>
  <c r="G63" i="8"/>
  <c r="H63" i="8" s="1"/>
  <c r="G67" i="8"/>
  <c r="H67" i="8" s="1"/>
  <c r="G83" i="8"/>
  <c r="H83" i="8" s="1"/>
  <c r="G95" i="8"/>
  <c r="H95" i="8" s="1"/>
  <c r="G123" i="8"/>
  <c r="H123" i="8" s="1"/>
  <c r="G139" i="8"/>
  <c r="H139" i="8" s="1"/>
  <c r="G14" i="8"/>
  <c r="H14" i="8" s="1"/>
  <c r="G116" i="8"/>
  <c r="H116" i="8" s="1"/>
  <c r="G22" i="8"/>
  <c r="H22" i="8" s="1"/>
  <c r="G30" i="8"/>
  <c r="H30" i="8" s="1"/>
  <c r="G38" i="8"/>
  <c r="H38" i="8" s="1"/>
  <c r="G46" i="8"/>
  <c r="H46" i="8" s="1"/>
  <c r="G54" i="8"/>
  <c r="H54" i="8" s="1"/>
  <c r="G62" i="8"/>
  <c r="H62" i="8" s="1"/>
  <c r="G82" i="8"/>
  <c r="H82" i="8" s="1"/>
  <c r="G10" i="8"/>
  <c r="H10" i="8" s="1"/>
  <c r="G75" i="8"/>
  <c r="H75" i="8" s="1"/>
  <c r="G135" i="8"/>
  <c r="H135" i="8" s="1"/>
  <c r="G144" i="8"/>
  <c r="H144" i="8" s="1"/>
  <c r="G122" i="8"/>
  <c r="H122" i="8" s="1"/>
  <c r="G18" i="8"/>
  <c r="H18" i="8" s="1"/>
  <c r="G26" i="8"/>
  <c r="H26" i="8" s="1"/>
  <c r="G34" i="8"/>
  <c r="H34" i="8" s="1"/>
  <c r="G42" i="8"/>
  <c r="H42" i="8" s="1"/>
  <c r="G50" i="8"/>
  <c r="H50" i="8" s="1"/>
  <c r="G58" i="8"/>
  <c r="H58" i="8" s="1"/>
  <c r="G66" i="8"/>
  <c r="H66" i="8" s="1"/>
  <c r="G94" i="8"/>
  <c r="H94" i="8" s="1"/>
  <c r="G138" i="8"/>
  <c r="H138" i="8" s="1"/>
  <c r="G99" i="8"/>
  <c r="H99" i="8" s="1"/>
  <c r="G134" i="8"/>
  <c r="H134" i="8" s="1"/>
  <c r="G106" i="8"/>
  <c r="H106" i="8" s="1"/>
  <c r="G98" i="8"/>
  <c r="H98" i="8" s="1"/>
  <c r="G118" i="8"/>
  <c r="H118" i="8" s="1"/>
  <c r="G115" i="8"/>
  <c r="H115" i="8" s="1"/>
  <c r="G70" i="8"/>
  <c r="H70" i="8" s="1"/>
  <c r="G69" i="8"/>
  <c r="H69" i="8" s="1"/>
  <c r="G131" i="8"/>
  <c r="H131" i="8" s="1"/>
  <c r="G74" i="8"/>
  <c r="H74" i="8" s="1"/>
  <c r="G68" i="8"/>
  <c r="H68" i="8" s="1"/>
  <c r="G5" i="8"/>
  <c r="H5" i="8" s="1"/>
  <c r="G16" i="8"/>
  <c r="H16" i="8" s="1"/>
  <c r="G101" i="8"/>
  <c r="H101" i="8" s="1"/>
  <c r="G128" i="8"/>
  <c r="H128" i="8" s="1"/>
  <c r="G4" i="8"/>
  <c r="H4" i="8" s="1"/>
  <c r="G113" i="8"/>
  <c r="H113" i="8" s="1"/>
  <c r="G80" i="8"/>
  <c r="H80" i="8" s="1"/>
  <c r="G97" i="8"/>
  <c r="H97" i="8" s="1"/>
  <c r="G89" i="8"/>
  <c r="H89" i="8" s="1"/>
  <c r="G103" i="8"/>
  <c r="H103" i="8" s="1"/>
  <c r="G96" i="8"/>
  <c r="H96" i="8" s="1"/>
  <c r="G84" i="8"/>
  <c r="H84" i="8" s="1"/>
  <c r="G140" i="8"/>
  <c r="H140" i="8" s="1"/>
  <c r="G112" i="8"/>
  <c r="H112" i="8" s="1"/>
  <c r="G77" i="8"/>
  <c r="H77" i="8" s="1"/>
  <c r="G127" i="8"/>
  <c r="H127" i="8" s="1"/>
  <c r="G111" i="8"/>
  <c r="H111" i="8" s="1"/>
  <c r="G86" i="8"/>
  <c r="H86" i="8" s="1"/>
  <c r="G91" i="8"/>
  <c r="H91" i="8" s="1"/>
  <c r="G125" i="8"/>
  <c r="H125" i="8" s="1"/>
  <c r="G79" i="8"/>
  <c r="H79" i="8" s="1"/>
  <c r="G117" i="8"/>
  <c r="H117" i="8" s="1"/>
  <c r="G130" i="8"/>
  <c r="H130" i="8" s="1"/>
  <c r="G143" i="8"/>
  <c r="H143" i="8" s="1"/>
  <c r="G76" i="8"/>
  <c r="H76" i="8" s="1"/>
  <c r="G141" i="8"/>
  <c r="H141" i="8" s="1"/>
  <c r="G121" i="8"/>
  <c r="H121" i="8" s="1"/>
  <c r="G12" i="8"/>
  <c r="H12" i="8" s="1"/>
  <c r="G73" i="8"/>
  <c r="H73" i="8" s="1"/>
  <c r="G124" i="8"/>
  <c r="H124" i="8" s="1"/>
  <c r="G137" i="8"/>
  <c r="H137" i="8" s="1"/>
  <c r="G8" i="8"/>
  <c r="H8" i="8" s="1"/>
  <c r="G100" i="8"/>
  <c r="H100" i="8" s="1"/>
  <c r="G109" i="8"/>
  <c r="H109" i="8" s="1"/>
  <c r="G85" i="8"/>
  <c r="H85" i="8" s="1"/>
  <c r="G48" i="8"/>
  <c r="H48" i="8" s="1"/>
  <c r="G61" i="8"/>
  <c r="H61" i="8" s="1"/>
  <c r="G108" i="8"/>
  <c r="H108" i="8" s="1"/>
  <c r="G3" i="8"/>
  <c r="H3" i="8" s="1"/>
  <c r="G44" i="8"/>
  <c r="H44" i="8" s="1"/>
  <c r="G53" i="8"/>
  <c r="H53" i="8" s="1"/>
  <c r="G11" i="8"/>
  <c r="H11" i="8" s="1"/>
  <c r="G17" i="8"/>
  <c r="H17" i="8" s="1"/>
  <c r="G136" i="8"/>
  <c r="H136" i="8" s="1"/>
  <c r="G7" i="8"/>
  <c r="H7" i="8" s="1"/>
  <c r="G32" i="8"/>
  <c r="H32" i="8" s="1"/>
  <c r="G129" i="8"/>
  <c r="H129" i="8" s="1"/>
  <c r="G120" i="8"/>
  <c r="H120" i="8" s="1"/>
  <c r="G72" i="8"/>
  <c r="H72" i="8" s="1"/>
  <c r="G64" i="8"/>
  <c r="H64" i="8" s="1"/>
  <c r="G142" i="8"/>
  <c r="H142" i="8" s="1"/>
  <c r="G105" i="8"/>
  <c r="H105" i="8" s="1"/>
  <c r="G2" i="8"/>
  <c r="H2" i="8" s="1"/>
  <c r="G6" i="8"/>
  <c r="H6" i="8" s="1"/>
  <c r="G52" i="8"/>
  <c r="H52" i="8" s="1"/>
  <c r="G49" i="8"/>
  <c r="H49" i="8" s="1"/>
  <c r="G29" i="8"/>
  <c r="H29" i="8" s="1"/>
  <c r="G93" i="8"/>
  <c r="H93" i="8" s="1"/>
  <c r="G28" i="8"/>
  <c r="H28" i="8" s="1"/>
  <c r="G40" i="8"/>
  <c r="H40" i="8" s="1"/>
  <c r="G25" i="8"/>
  <c r="H25" i="8" s="1"/>
  <c r="G90" i="8"/>
  <c r="H90" i="8" s="1"/>
  <c r="G15" i="8"/>
  <c r="H15" i="8" s="1"/>
  <c r="G36" i="8"/>
  <c r="H36" i="8" s="1"/>
  <c r="G60" i="8"/>
  <c r="H60" i="8" s="1"/>
  <c r="G102" i="8"/>
  <c r="H102" i="8" s="1"/>
  <c r="G126" i="8"/>
  <c r="H126" i="8" s="1"/>
  <c r="G133" i="8"/>
  <c r="H133" i="8" s="1"/>
  <c r="G24" i="8"/>
  <c r="H24" i="8" s="1"/>
  <c r="G57" i="8"/>
  <c r="H57" i="8" s="1"/>
  <c r="G41" i="8"/>
  <c r="H41" i="8" s="1"/>
  <c r="G65" i="8"/>
  <c r="H65" i="8" s="1"/>
  <c r="G45" i="8"/>
  <c r="H45" i="8" s="1"/>
  <c r="G110" i="8"/>
  <c r="H110" i="8" s="1"/>
  <c r="G56" i="8"/>
  <c r="H56" i="8" s="1"/>
  <c r="G88" i="8"/>
  <c r="H88" i="8" s="1"/>
  <c r="G33" i="8"/>
  <c r="H33" i="8" s="1"/>
  <c r="G81" i="8"/>
  <c r="H81" i="8" s="1"/>
  <c r="G20" i="8"/>
  <c r="H20" i="8" s="1"/>
  <c r="G37" i="8"/>
  <c r="H37" i="8" s="1"/>
  <c r="G21" i="8"/>
  <c r="H21" i="8" s="1"/>
  <c r="H140" i="7"/>
  <c r="I140" i="7" s="1"/>
  <c r="M140" i="7" s="1"/>
  <c r="N140" i="7" s="1"/>
  <c r="H143" i="7"/>
  <c r="I143" i="7" s="1"/>
  <c r="G141" i="7"/>
  <c r="F51" i="7"/>
  <c r="J142" i="7"/>
  <c r="T142" i="7" s="1"/>
  <c r="M142" i="7"/>
  <c r="N142" i="7" s="1"/>
  <c r="J144" i="7"/>
  <c r="T144" i="7" s="1"/>
  <c r="M144" i="7"/>
  <c r="N144" i="7" s="1"/>
  <c r="J141" i="7"/>
  <c r="T141" i="7" s="1"/>
  <c r="M141" i="7"/>
  <c r="N141" i="7" s="1"/>
  <c r="J120" i="7"/>
  <c r="T120" i="7" s="1"/>
  <c r="E120" i="1" s="1"/>
  <c r="M120" i="7"/>
  <c r="N120" i="7" s="1"/>
  <c r="J139" i="7"/>
  <c r="T139" i="7" s="1"/>
  <c r="M139" i="7"/>
  <c r="N139" i="7" s="1"/>
  <c r="J104" i="7"/>
  <c r="T104" i="7" s="1"/>
  <c r="E104" i="1" s="1"/>
  <c r="M104" i="7"/>
  <c r="N104" i="7" s="1"/>
  <c r="H57" i="9"/>
  <c r="H81" i="9"/>
  <c r="H89" i="9"/>
  <c r="J89" i="1" s="1"/>
  <c r="H105" i="9"/>
  <c r="J105" i="1" s="1"/>
  <c r="H113" i="9"/>
  <c r="J113" i="1" s="1"/>
  <c r="J24" i="1"/>
  <c r="H65" i="9"/>
  <c r="J65" i="1" s="1"/>
  <c r="H130" i="9"/>
  <c r="G39" i="9"/>
  <c r="H39" i="9" s="1"/>
  <c r="J39" i="1" s="1"/>
  <c r="H33" i="9"/>
  <c r="J33" i="1" s="1"/>
  <c r="H49" i="9"/>
  <c r="J49" i="1" s="1"/>
  <c r="H25" i="9"/>
  <c r="H41" i="9"/>
  <c r="J41" i="1" s="1"/>
  <c r="F136" i="7"/>
  <c r="G136" i="7" s="1"/>
  <c r="F62" i="7"/>
  <c r="H62" i="7" s="1"/>
  <c r="I62" i="7" s="1"/>
  <c r="H69" i="7"/>
  <c r="I69" i="7" s="1"/>
  <c r="F118" i="7"/>
  <c r="G118" i="7" s="1"/>
  <c r="F54" i="7"/>
  <c r="G54" i="7" s="1"/>
  <c r="F126" i="7"/>
  <c r="G126" i="7" s="1"/>
  <c r="F55" i="7"/>
  <c r="H55" i="7" s="1"/>
  <c r="I55" i="7" s="1"/>
  <c r="F59" i="7"/>
  <c r="G59" i="7" s="1"/>
  <c r="F23" i="7"/>
  <c r="H23" i="7" s="1"/>
  <c r="I23" i="7" s="1"/>
  <c r="J86" i="1"/>
  <c r="J95" i="1"/>
  <c r="J8" i="1"/>
  <c r="J14" i="1"/>
  <c r="F14" i="7"/>
  <c r="G14" i="7" s="1"/>
  <c r="F52" i="7"/>
  <c r="G52" i="7" s="1"/>
  <c r="J46" i="1"/>
  <c r="F11" i="7"/>
  <c r="H11" i="7" s="1"/>
  <c r="I11" i="7" s="1"/>
  <c r="F134" i="7"/>
  <c r="H134" i="7" s="1"/>
  <c r="I134" i="7" s="1"/>
  <c r="F70" i="7"/>
  <c r="G70" i="7" s="1"/>
  <c r="F37" i="7"/>
  <c r="G37" i="7" s="1"/>
  <c r="F36" i="7"/>
  <c r="G36" i="7" s="1"/>
  <c r="F96" i="7"/>
  <c r="G96" i="7" s="1"/>
  <c r="F60" i="7"/>
  <c r="G60" i="7" s="1"/>
  <c r="F133" i="7"/>
  <c r="G133" i="7" s="1"/>
  <c r="F65" i="7"/>
  <c r="G65" i="7" s="1"/>
  <c r="F25" i="7"/>
  <c r="G25" i="7" s="1"/>
  <c r="J104" i="1"/>
  <c r="J28" i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121" i="7"/>
  <c r="H121" i="7" s="1"/>
  <c r="I121" i="7" s="1"/>
  <c r="F64" i="7"/>
  <c r="H64" i="7" s="1"/>
  <c r="I64" i="7" s="1"/>
  <c r="F16" i="7"/>
  <c r="G16" i="7" s="1"/>
  <c r="F2" i="7"/>
  <c r="H2" i="7" s="1"/>
  <c r="I2" i="7" s="1"/>
  <c r="G120" i="7"/>
  <c r="F24" i="7"/>
  <c r="G24" i="7" s="1"/>
  <c r="F5" i="7"/>
  <c r="G5" i="7" s="1"/>
  <c r="H102" i="7"/>
  <c r="I102" i="7" s="1"/>
  <c r="G102" i="7"/>
  <c r="F38" i="7"/>
  <c r="H38" i="7" s="1"/>
  <c r="I38" i="7" s="1"/>
  <c r="F125" i="7"/>
  <c r="H125" i="7" s="1"/>
  <c r="I125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119" i="7"/>
  <c r="H119" i="7" s="1"/>
  <c r="I119" i="7" s="1"/>
  <c r="F46" i="7"/>
  <c r="H46" i="7" s="1"/>
  <c r="I46" i="7" s="1"/>
  <c r="F86" i="7"/>
  <c r="G86" i="7" s="1"/>
  <c r="F35" i="7"/>
  <c r="G35" i="7" s="1"/>
  <c r="F110" i="7"/>
  <c r="H110" i="7" s="1"/>
  <c r="I110" i="7" s="1"/>
  <c r="F127" i="7"/>
  <c r="H127" i="7" s="1"/>
  <c r="I127" i="7" s="1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124" i="7"/>
  <c r="G124" i="7" s="1"/>
  <c r="F66" i="7"/>
  <c r="H66" i="7" s="1"/>
  <c r="I66" i="7" s="1"/>
  <c r="F130" i="7"/>
  <c r="H130" i="7" s="1"/>
  <c r="I130" i="7" s="1"/>
  <c r="F128" i="7"/>
  <c r="G128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L10" i="7" s="1"/>
  <c r="F40" i="7"/>
  <c r="G40" i="7" s="1"/>
  <c r="G30" i="7"/>
  <c r="H30" i="7"/>
  <c r="I30" i="7" s="1"/>
  <c r="F107" i="7"/>
  <c r="F115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F79" i="7"/>
  <c r="H79" i="7" s="1"/>
  <c r="I79" i="7" s="1"/>
  <c r="F68" i="7"/>
  <c r="H68" i="7" s="1"/>
  <c r="I68" i="7" s="1"/>
  <c r="F137" i="7"/>
  <c r="H137" i="7" s="1"/>
  <c r="I137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22" i="1"/>
  <c r="J47" i="1"/>
  <c r="J109" i="1"/>
  <c r="J80" i="1"/>
  <c r="J29" i="1"/>
  <c r="J114" i="1"/>
  <c r="J62" i="1"/>
  <c r="J69" i="1"/>
  <c r="J116" i="1"/>
  <c r="J128" i="1"/>
  <c r="J106" i="1"/>
  <c r="J118" i="1"/>
  <c r="J54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98" i="1"/>
  <c r="J25" i="1"/>
  <c r="J9" i="1"/>
  <c r="J83" i="1"/>
  <c r="J67" i="1"/>
  <c r="J72" i="1"/>
  <c r="J97" i="1"/>
  <c r="J93" i="1"/>
  <c r="J51" i="1"/>
  <c r="J18" i="1"/>
  <c r="J43" i="1"/>
  <c r="J35" i="1"/>
  <c r="J91" i="1"/>
  <c r="J75" i="1"/>
  <c r="J117" i="1"/>
  <c r="J57" i="1"/>
  <c r="J81" i="1"/>
  <c r="J17" i="1"/>
  <c r="J16" i="1"/>
  <c r="J73" i="1"/>
  <c r="J122" i="1"/>
  <c r="J58" i="1"/>
  <c r="J125" i="1"/>
  <c r="J45" i="1"/>
  <c r="J21" i="1"/>
  <c r="J6" i="1"/>
  <c r="J101" i="1"/>
  <c r="J121" i="1"/>
  <c r="H87" i="7"/>
  <c r="I87" i="7" s="1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J140" i="7" l="1"/>
  <c r="T140" i="7" s="1"/>
  <c r="H70" i="7"/>
  <c r="I70" i="7" s="1"/>
  <c r="M123" i="7"/>
  <c r="N123" i="7" s="1"/>
  <c r="H42" i="7"/>
  <c r="I42" i="7" s="1"/>
  <c r="G123" i="7"/>
  <c r="G99" i="7"/>
  <c r="H96" i="7"/>
  <c r="I96" i="7" s="1"/>
  <c r="J96" i="7" s="1"/>
  <c r="T96" i="7" s="1"/>
  <c r="E96" i="1" s="1"/>
  <c r="K33" i="7"/>
  <c r="U33" i="7" s="1"/>
  <c r="F33" i="1" s="1"/>
  <c r="L33" i="7"/>
  <c r="V33" i="7" s="1"/>
  <c r="G33" i="1" s="1"/>
  <c r="K17" i="7"/>
  <c r="U17" i="7" s="1"/>
  <c r="F17" i="1" s="1"/>
  <c r="L17" i="7"/>
  <c r="V17" i="7" s="1"/>
  <c r="G17" i="1" s="1"/>
  <c r="K110" i="7"/>
  <c r="U110" i="7" s="1"/>
  <c r="F110" i="1" s="1"/>
  <c r="L110" i="7"/>
  <c r="V110" i="7" s="1"/>
  <c r="G110" i="1" s="1"/>
  <c r="K55" i="7"/>
  <c r="U55" i="7" s="1"/>
  <c r="F55" i="1" s="1"/>
  <c r="L55" i="7"/>
  <c r="V55" i="7" s="1"/>
  <c r="G55" i="1" s="1"/>
  <c r="J143" i="7"/>
  <c r="T143" i="7" s="1"/>
  <c r="K143" i="7"/>
  <c r="U143" i="7" s="1"/>
  <c r="L143" i="7"/>
  <c r="V143" i="7" s="1"/>
  <c r="K32" i="7"/>
  <c r="U32" i="7" s="1"/>
  <c r="F32" i="1" s="1"/>
  <c r="L32" i="7"/>
  <c r="V32" i="7" s="1"/>
  <c r="G32" i="1" s="1"/>
  <c r="K98" i="7"/>
  <c r="U98" i="7" s="1"/>
  <c r="F98" i="1" s="1"/>
  <c r="L98" i="7"/>
  <c r="V98" i="7" s="1"/>
  <c r="G98" i="1" s="1"/>
  <c r="L6" i="7"/>
  <c r="V6" i="7" s="1"/>
  <c r="G6" i="1" s="1"/>
  <c r="K6" i="7"/>
  <c r="U6" i="7" s="1"/>
  <c r="F6" i="1" s="1"/>
  <c r="K140" i="7"/>
  <c r="U140" i="7" s="1"/>
  <c r="L140" i="7"/>
  <c r="V140" i="7" s="1"/>
  <c r="K123" i="7"/>
  <c r="U123" i="7" s="1"/>
  <c r="F123" i="1" s="1"/>
  <c r="L123" i="7"/>
  <c r="V123" i="7" s="1"/>
  <c r="G123" i="1" s="1"/>
  <c r="K13" i="7"/>
  <c r="U13" i="7" s="1"/>
  <c r="F13" i="1" s="1"/>
  <c r="L13" i="7"/>
  <c r="V13" i="7" s="1"/>
  <c r="G13" i="1" s="1"/>
  <c r="K83" i="7"/>
  <c r="U83" i="7" s="1"/>
  <c r="F83" i="1" s="1"/>
  <c r="L83" i="7"/>
  <c r="V83" i="7" s="1"/>
  <c r="G83" i="1" s="1"/>
  <c r="K68" i="7"/>
  <c r="U68" i="7" s="1"/>
  <c r="F68" i="1" s="1"/>
  <c r="L68" i="7"/>
  <c r="V68" i="7" s="1"/>
  <c r="G68" i="1" s="1"/>
  <c r="K67" i="7"/>
  <c r="U67" i="7" s="1"/>
  <c r="F67" i="1" s="1"/>
  <c r="L67" i="7"/>
  <c r="V67" i="7" s="1"/>
  <c r="G67" i="1" s="1"/>
  <c r="K95" i="7"/>
  <c r="U95" i="7" s="1"/>
  <c r="F95" i="1" s="1"/>
  <c r="L95" i="7"/>
  <c r="V95" i="7" s="1"/>
  <c r="G95" i="1" s="1"/>
  <c r="K2" i="7"/>
  <c r="U2" i="7" s="1"/>
  <c r="F2" i="1" s="1"/>
  <c r="L2" i="7"/>
  <c r="V2" i="7" s="1"/>
  <c r="G2" i="1" s="1"/>
  <c r="K12" i="7"/>
  <c r="U12" i="7" s="1"/>
  <c r="F12" i="1" s="1"/>
  <c r="L12" i="7"/>
  <c r="V12" i="7" s="1"/>
  <c r="G12" i="1" s="1"/>
  <c r="K51" i="7"/>
  <c r="U51" i="7" s="1"/>
  <c r="F51" i="1" s="1"/>
  <c r="L51" i="7"/>
  <c r="V51" i="7" s="1"/>
  <c r="G51" i="1" s="1"/>
  <c r="L129" i="7"/>
  <c r="V129" i="7" s="1"/>
  <c r="K129" i="7"/>
  <c r="U129" i="7" s="1"/>
  <c r="V10" i="7"/>
  <c r="G10" i="1" s="1"/>
  <c r="K10" i="7"/>
  <c r="U10" i="7" s="1"/>
  <c r="F10" i="1" s="1"/>
  <c r="L101" i="7"/>
  <c r="V101" i="7" s="1"/>
  <c r="G101" i="1" s="1"/>
  <c r="K101" i="7"/>
  <c r="U101" i="7" s="1"/>
  <c r="F101" i="1" s="1"/>
  <c r="K108" i="7"/>
  <c r="U108" i="7" s="1"/>
  <c r="F108" i="1" s="1"/>
  <c r="L108" i="7"/>
  <c r="V108" i="7" s="1"/>
  <c r="G108" i="1" s="1"/>
  <c r="K46" i="7"/>
  <c r="U46" i="7" s="1"/>
  <c r="F46" i="1" s="1"/>
  <c r="L46" i="7"/>
  <c r="V46" i="7" s="1"/>
  <c r="G46" i="1" s="1"/>
  <c r="L125" i="7"/>
  <c r="V125" i="7" s="1"/>
  <c r="G125" i="1" s="1"/>
  <c r="K125" i="7"/>
  <c r="U125" i="7" s="1"/>
  <c r="F125" i="1" s="1"/>
  <c r="K7" i="7"/>
  <c r="U7" i="7" s="1"/>
  <c r="F7" i="1" s="1"/>
  <c r="L7" i="7"/>
  <c r="V7" i="7" s="1"/>
  <c r="G7" i="1" s="1"/>
  <c r="K90" i="7"/>
  <c r="U90" i="7" s="1"/>
  <c r="F90" i="1" s="1"/>
  <c r="L90" i="7"/>
  <c r="V90" i="7" s="1"/>
  <c r="G90" i="1" s="1"/>
  <c r="K84" i="7"/>
  <c r="U84" i="7" s="1"/>
  <c r="F84" i="1" s="1"/>
  <c r="L84" i="7"/>
  <c r="V84" i="7" s="1"/>
  <c r="G84" i="1" s="1"/>
  <c r="K79" i="7"/>
  <c r="U79" i="7" s="1"/>
  <c r="F79" i="1" s="1"/>
  <c r="L79" i="7"/>
  <c r="V79" i="7" s="1"/>
  <c r="G79" i="1" s="1"/>
  <c r="K70" i="7"/>
  <c r="U70" i="7" s="1"/>
  <c r="F70" i="1" s="1"/>
  <c r="L70" i="7"/>
  <c r="V70" i="7" s="1"/>
  <c r="G70" i="1" s="1"/>
  <c r="K56" i="7"/>
  <c r="U56" i="7" s="1"/>
  <c r="F56" i="1" s="1"/>
  <c r="L56" i="7"/>
  <c r="V56" i="7" s="1"/>
  <c r="G56" i="1" s="1"/>
  <c r="K111" i="7"/>
  <c r="U111" i="7" s="1"/>
  <c r="F111" i="1" s="1"/>
  <c r="L111" i="7"/>
  <c r="V111" i="7" s="1"/>
  <c r="G111" i="1" s="1"/>
  <c r="K96" i="7"/>
  <c r="U96" i="7" s="1"/>
  <c r="F96" i="1" s="1"/>
  <c r="L96" i="7"/>
  <c r="V96" i="7" s="1"/>
  <c r="G96" i="1" s="1"/>
  <c r="L89" i="7"/>
  <c r="V89" i="7" s="1"/>
  <c r="G89" i="1" s="1"/>
  <c r="K89" i="7"/>
  <c r="U89" i="7" s="1"/>
  <c r="F89" i="1" s="1"/>
  <c r="K94" i="7"/>
  <c r="U94" i="7" s="1"/>
  <c r="F94" i="1" s="1"/>
  <c r="L94" i="7"/>
  <c r="V94" i="7" s="1"/>
  <c r="G94" i="1" s="1"/>
  <c r="K78" i="7"/>
  <c r="U78" i="7" s="1"/>
  <c r="F78" i="1" s="1"/>
  <c r="L78" i="7"/>
  <c r="V78" i="7" s="1"/>
  <c r="G78" i="1" s="1"/>
  <c r="L21" i="7"/>
  <c r="V21" i="7" s="1"/>
  <c r="G21" i="1" s="1"/>
  <c r="K21" i="7"/>
  <c r="U21" i="7" s="1"/>
  <c r="F21" i="1" s="1"/>
  <c r="L61" i="7"/>
  <c r="V61" i="7" s="1"/>
  <c r="G61" i="1" s="1"/>
  <c r="K61" i="7"/>
  <c r="U61" i="7" s="1"/>
  <c r="F61" i="1" s="1"/>
  <c r="L28" i="7"/>
  <c r="V28" i="7" s="1"/>
  <c r="G28" i="1" s="1"/>
  <c r="K28" i="7"/>
  <c r="U28" i="7" s="1"/>
  <c r="F28" i="1" s="1"/>
  <c r="K20" i="7"/>
  <c r="U20" i="7" s="1"/>
  <c r="F20" i="1" s="1"/>
  <c r="L20" i="7"/>
  <c r="V20" i="7" s="1"/>
  <c r="G20" i="1" s="1"/>
  <c r="K138" i="7"/>
  <c r="U138" i="7" s="1"/>
  <c r="L138" i="7"/>
  <c r="V138" i="7" s="1"/>
  <c r="K122" i="7"/>
  <c r="U122" i="7" s="1"/>
  <c r="F122" i="1" s="1"/>
  <c r="L122" i="7"/>
  <c r="V122" i="7" s="1"/>
  <c r="G122" i="1" s="1"/>
  <c r="K87" i="7"/>
  <c r="U87" i="7" s="1"/>
  <c r="F87" i="1" s="1"/>
  <c r="L87" i="7"/>
  <c r="V87" i="7" s="1"/>
  <c r="G87" i="1" s="1"/>
  <c r="K99" i="7"/>
  <c r="U99" i="7" s="1"/>
  <c r="F99" i="1" s="1"/>
  <c r="L99" i="7"/>
  <c r="V99" i="7" s="1"/>
  <c r="G99" i="1" s="1"/>
  <c r="K49" i="7"/>
  <c r="U49" i="7" s="1"/>
  <c r="F49" i="1" s="1"/>
  <c r="L49" i="7"/>
  <c r="V49" i="7" s="1"/>
  <c r="G49" i="1" s="1"/>
  <c r="K119" i="7"/>
  <c r="U119" i="7" s="1"/>
  <c r="F119" i="1" s="1"/>
  <c r="L119" i="7"/>
  <c r="V119" i="7" s="1"/>
  <c r="G119" i="1" s="1"/>
  <c r="K38" i="7"/>
  <c r="U38" i="7" s="1"/>
  <c r="F38" i="1" s="1"/>
  <c r="L38" i="7"/>
  <c r="V38" i="7" s="1"/>
  <c r="G38" i="1" s="1"/>
  <c r="K64" i="7"/>
  <c r="U64" i="7" s="1"/>
  <c r="F64" i="1" s="1"/>
  <c r="L64" i="7"/>
  <c r="V64" i="7" s="1"/>
  <c r="G64" i="1" s="1"/>
  <c r="L69" i="7"/>
  <c r="V69" i="7" s="1"/>
  <c r="G69" i="1" s="1"/>
  <c r="K69" i="7"/>
  <c r="U69" i="7" s="1"/>
  <c r="F69" i="1" s="1"/>
  <c r="K114" i="7"/>
  <c r="U114" i="7" s="1"/>
  <c r="F114" i="1" s="1"/>
  <c r="L114" i="7"/>
  <c r="V114" i="7" s="1"/>
  <c r="G114" i="1" s="1"/>
  <c r="K50" i="7"/>
  <c r="U50" i="7" s="1"/>
  <c r="F50" i="1" s="1"/>
  <c r="L50" i="7"/>
  <c r="V50" i="7" s="1"/>
  <c r="G50" i="1" s="1"/>
  <c r="L93" i="7"/>
  <c r="V93" i="7" s="1"/>
  <c r="G93" i="1" s="1"/>
  <c r="K93" i="7"/>
  <c r="U93" i="7" s="1"/>
  <c r="F93" i="1" s="1"/>
  <c r="K18" i="7"/>
  <c r="U18" i="7" s="1"/>
  <c r="F18" i="1" s="1"/>
  <c r="L18" i="7"/>
  <c r="V18" i="7" s="1"/>
  <c r="G18" i="1" s="1"/>
  <c r="L57" i="7"/>
  <c r="V57" i="7" s="1"/>
  <c r="G57" i="1" s="1"/>
  <c r="K57" i="7"/>
  <c r="U57" i="7" s="1"/>
  <c r="F57" i="1" s="1"/>
  <c r="K4" i="7"/>
  <c r="U4" i="7" s="1"/>
  <c r="F4" i="1" s="1"/>
  <c r="L4" i="7"/>
  <c r="V4" i="7" s="1"/>
  <c r="G4" i="1" s="1"/>
  <c r="K53" i="7"/>
  <c r="U53" i="7" s="1"/>
  <c r="F53" i="1" s="1"/>
  <c r="L53" i="7"/>
  <c r="V53" i="7" s="1"/>
  <c r="G53" i="1" s="1"/>
  <c r="K45" i="7"/>
  <c r="U45" i="7" s="1"/>
  <c r="F45" i="1" s="1"/>
  <c r="L45" i="7"/>
  <c r="V45" i="7" s="1"/>
  <c r="G45" i="1" s="1"/>
  <c r="K132" i="7"/>
  <c r="U132" i="7" s="1"/>
  <c r="L132" i="7"/>
  <c r="V132" i="7" s="1"/>
  <c r="L73" i="7"/>
  <c r="V73" i="7" s="1"/>
  <c r="G73" i="1" s="1"/>
  <c r="K73" i="7"/>
  <c r="U73" i="7" s="1"/>
  <c r="F73" i="1" s="1"/>
  <c r="K116" i="7"/>
  <c r="U116" i="7" s="1"/>
  <c r="F116" i="1" s="1"/>
  <c r="L116" i="7"/>
  <c r="V116" i="7" s="1"/>
  <c r="G116" i="1" s="1"/>
  <c r="L121" i="7"/>
  <c r="V121" i="7" s="1"/>
  <c r="G121" i="1" s="1"/>
  <c r="K121" i="7"/>
  <c r="U121" i="7" s="1"/>
  <c r="F121" i="1" s="1"/>
  <c r="K62" i="7"/>
  <c r="U62" i="7" s="1"/>
  <c r="F62" i="1" s="1"/>
  <c r="L62" i="7"/>
  <c r="V62" i="7" s="1"/>
  <c r="G62" i="1" s="1"/>
  <c r="M143" i="7"/>
  <c r="N143" i="7" s="1"/>
  <c r="S143" i="7" s="1"/>
  <c r="K131" i="7"/>
  <c r="U131" i="7" s="1"/>
  <c r="L131" i="7"/>
  <c r="V131" i="7" s="1"/>
  <c r="K74" i="7"/>
  <c r="U74" i="7" s="1"/>
  <c r="F74" i="1" s="1"/>
  <c r="L74" i="7"/>
  <c r="V74" i="7" s="1"/>
  <c r="G74" i="1" s="1"/>
  <c r="K15" i="7"/>
  <c r="U15" i="7" s="1"/>
  <c r="F15" i="1" s="1"/>
  <c r="L15" i="7"/>
  <c r="V15" i="7" s="1"/>
  <c r="G15" i="1" s="1"/>
  <c r="K39" i="7"/>
  <c r="U39" i="7" s="1"/>
  <c r="F39" i="1" s="1"/>
  <c r="L39" i="7"/>
  <c r="V39" i="7" s="1"/>
  <c r="G39" i="1" s="1"/>
  <c r="K31" i="7"/>
  <c r="U31" i="7" s="1"/>
  <c r="F31" i="1" s="1"/>
  <c r="L31" i="7"/>
  <c r="V31" i="7" s="1"/>
  <c r="G31" i="1" s="1"/>
  <c r="L137" i="7"/>
  <c r="V137" i="7" s="1"/>
  <c r="K137" i="7"/>
  <c r="U137" i="7" s="1"/>
  <c r="K63" i="7"/>
  <c r="U63" i="7" s="1"/>
  <c r="F63" i="1" s="1"/>
  <c r="L63" i="7"/>
  <c r="V63" i="7" s="1"/>
  <c r="G63" i="1" s="1"/>
  <c r="K66" i="7"/>
  <c r="U66" i="7" s="1"/>
  <c r="F66" i="1" s="1"/>
  <c r="L66" i="7"/>
  <c r="V66" i="7" s="1"/>
  <c r="G66" i="1" s="1"/>
  <c r="K27" i="7"/>
  <c r="U27" i="7" s="1"/>
  <c r="F27" i="1" s="1"/>
  <c r="L27" i="7"/>
  <c r="V27" i="7" s="1"/>
  <c r="G27" i="1" s="1"/>
  <c r="K135" i="7"/>
  <c r="U135" i="7" s="1"/>
  <c r="L135" i="7"/>
  <c r="V135" i="7" s="1"/>
  <c r="K102" i="7"/>
  <c r="U102" i="7" s="1"/>
  <c r="F102" i="1" s="1"/>
  <c r="L102" i="7"/>
  <c r="V102" i="7" s="1"/>
  <c r="G102" i="1" s="1"/>
  <c r="K112" i="7"/>
  <c r="U112" i="7" s="1"/>
  <c r="F112" i="1" s="1"/>
  <c r="L112" i="7"/>
  <c r="V112" i="7" s="1"/>
  <c r="G112" i="1" s="1"/>
  <c r="K11" i="7"/>
  <c r="U11" i="7" s="1"/>
  <c r="F11" i="1" s="1"/>
  <c r="L11" i="7"/>
  <c r="V11" i="7" s="1"/>
  <c r="G11" i="1" s="1"/>
  <c r="K23" i="7"/>
  <c r="U23" i="7" s="1"/>
  <c r="F23" i="1" s="1"/>
  <c r="L23" i="7"/>
  <c r="V23" i="7" s="1"/>
  <c r="G23" i="1" s="1"/>
  <c r="K103" i="7"/>
  <c r="U103" i="7" s="1"/>
  <c r="F103" i="1" s="1"/>
  <c r="L103" i="7"/>
  <c r="V103" i="7" s="1"/>
  <c r="G103" i="1" s="1"/>
  <c r="L109" i="7"/>
  <c r="V109" i="7" s="1"/>
  <c r="G109" i="1" s="1"/>
  <c r="K109" i="7"/>
  <c r="U109" i="7" s="1"/>
  <c r="F109" i="1" s="1"/>
  <c r="L85" i="7"/>
  <c r="V85" i="7" s="1"/>
  <c r="G85" i="1" s="1"/>
  <c r="K85" i="7"/>
  <c r="U85" i="7" s="1"/>
  <c r="F85" i="1" s="1"/>
  <c r="L105" i="7"/>
  <c r="V105" i="7" s="1"/>
  <c r="G105" i="1" s="1"/>
  <c r="K105" i="7"/>
  <c r="U105" i="7" s="1"/>
  <c r="F105" i="1" s="1"/>
  <c r="K76" i="7"/>
  <c r="U76" i="7" s="1"/>
  <c r="F76" i="1" s="1"/>
  <c r="L76" i="7"/>
  <c r="V76" i="7" s="1"/>
  <c r="G76" i="1" s="1"/>
  <c r="K92" i="7"/>
  <c r="U92" i="7" s="1"/>
  <c r="F92" i="1" s="1"/>
  <c r="L92" i="7"/>
  <c r="V92" i="7" s="1"/>
  <c r="G92" i="1" s="1"/>
  <c r="K75" i="7"/>
  <c r="U75" i="7" s="1"/>
  <c r="F75" i="1" s="1"/>
  <c r="L75" i="7"/>
  <c r="V75" i="7" s="1"/>
  <c r="G75" i="1" s="1"/>
  <c r="K47" i="7"/>
  <c r="U47" i="7" s="1"/>
  <c r="F47" i="1" s="1"/>
  <c r="L47" i="7"/>
  <c r="V47" i="7" s="1"/>
  <c r="G47" i="1" s="1"/>
  <c r="K130" i="7"/>
  <c r="U130" i="7" s="1"/>
  <c r="L130" i="7"/>
  <c r="V130" i="7" s="1"/>
  <c r="K134" i="7"/>
  <c r="U134" i="7" s="1"/>
  <c r="L134" i="7"/>
  <c r="V134" i="7" s="1"/>
  <c r="L77" i="7"/>
  <c r="V77" i="7" s="1"/>
  <c r="G77" i="1" s="1"/>
  <c r="K77" i="7"/>
  <c r="U77" i="7" s="1"/>
  <c r="F77" i="1" s="1"/>
  <c r="K42" i="7"/>
  <c r="U42" i="7" s="1"/>
  <c r="F42" i="1" s="1"/>
  <c r="L42" i="7"/>
  <c r="V42" i="7" s="1"/>
  <c r="G42" i="1" s="1"/>
  <c r="K22" i="7"/>
  <c r="U22" i="7" s="1"/>
  <c r="F22" i="1" s="1"/>
  <c r="L22" i="7"/>
  <c r="V22" i="7" s="1"/>
  <c r="G22" i="1" s="1"/>
  <c r="L117" i="7"/>
  <c r="V117" i="7" s="1"/>
  <c r="G117" i="1" s="1"/>
  <c r="K117" i="7"/>
  <c r="U117" i="7" s="1"/>
  <c r="F117" i="1" s="1"/>
  <c r="K30" i="7"/>
  <c r="U30" i="7" s="1"/>
  <c r="F30" i="1" s="1"/>
  <c r="L30" i="7"/>
  <c r="V30" i="7" s="1"/>
  <c r="G30" i="1" s="1"/>
  <c r="K127" i="7"/>
  <c r="U127" i="7" s="1"/>
  <c r="F127" i="1" s="1"/>
  <c r="L127" i="7"/>
  <c r="V127" i="7" s="1"/>
  <c r="G127" i="1" s="1"/>
  <c r="K29" i="7"/>
  <c r="U29" i="7" s="1"/>
  <c r="F29" i="1" s="1"/>
  <c r="L29" i="7"/>
  <c r="V29" i="7" s="1"/>
  <c r="G29" i="1" s="1"/>
  <c r="H118" i="7"/>
  <c r="I118" i="7" s="1"/>
  <c r="J118" i="7" s="1"/>
  <c r="T118" i="7" s="1"/>
  <c r="E118" i="1" s="1"/>
  <c r="H126" i="7"/>
  <c r="I126" i="7" s="1"/>
  <c r="M126" i="7" s="1"/>
  <c r="N126" i="7" s="1"/>
  <c r="G11" i="7"/>
  <c r="H52" i="7"/>
  <c r="I52" i="7" s="1"/>
  <c r="M52" i="7" s="1"/>
  <c r="N52" i="7" s="1"/>
  <c r="G64" i="7"/>
  <c r="G38" i="7"/>
  <c r="H65" i="7"/>
  <c r="I65" i="7" s="1"/>
  <c r="G119" i="7"/>
  <c r="G130" i="7"/>
  <c r="H136" i="7"/>
  <c r="I136" i="7" s="1"/>
  <c r="H106" i="7"/>
  <c r="I106" i="7" s="1"/>
  <c r="G125" i="7"/>
  <c r="H36" i="7"/>
  <c r="I36" i="7" s="1"/>
  <c r="H25" i="7"/>
  <c r="I25" i="7" s="1"/>
  <c r="J25" i="7" s="1"/>
  <c r="T25" i="7" s="1"/>
  <c r="E25" i="1" s="1"/>
  <c r="H59" i="7"/>
  <c r="I59" i="7" s="1"/>
  <c r="G23" i="7"/>
  <c r="G62" i="7"/>
  <c r="H60" i="7"/>
  <c r="I60" i="7" s="1"/>
  <c r="M60" i="7" s="1"/>
  <c r="N60" i="7" s="1"/>
  <c r="J76" i="7"/>
  <c r="T76" i="7" s="1"/>
  <c r="E76" i="1" s="1"/>
  <c r="M76" i="7"/>
  <c r="N76" i="7" s="1"/>
  <c r="J75" i="7"/>
  <c r="T75" i="7" s="1"/>
  <c r="E75" i="1" s="1"/>
  <c r="M75" i="7"/>
  <c r="N75" i="7" s="1"/>
  <c r="J87" i="7"/>
  <c r="T87" i="7" s="1"/>
  <c r="E87" i="1" s="1"/>
  <c r="M87" i="7"/>
  <c r="N87" i="7" s="1"/>
  <c r="J92" i="7"/>
  <c r="T92" i="7" s="1"/>
  <c r="E92" i="1" s="1"/>
  <c r="M92" i="7"/>
  <c r="N92" i="7" s="1"/>
  <c r="M49" i="7"/>
  <c r="N49" i="7" s="1"/>
  <c r="J49" i="7"/>
  <c r="T49" i="7" s="1"/>
  <c r="E49" i="1" s="1"/>
  <c r="J108" i="7"/>
  <c r="T108" i="7" s="1"/>
  <c r="E108" i="1" s="1"/>
  <c r="M108" i="7"/>
  <c r="N108" i="7" s="1"/>
  <c r="J46" i="7"/>
  <c r="T46" i="7" s="1"/>
  <c r="E46" i="1" s="1"/>
  <c r="M46" i="7"/>
  <c r="N46" i="7" s="1"/>
  <c r="J125" i="7"/>
  <c r="T125" i="7" s="1"/>
  <c r="E125" i="1" s="1"/>
  <c r="M125" i="7"/>
  <c r="N125" i="7" s="1"/>
  <c r="J20" i="7"/>
  <c r="T20" i="7" s="1"/>
  <c r="E20" i="1" s="1"/>
  <c r="M20" i="7"/>
  <c r="N20" i="7" s="1"/>
  <c r="M138" i="7"/>
  <c r="N138" i="7" s="1"/>
  <c r="J138" i="7"/>
  <c r="T138" i="7" s="1"/>
  <c r="J12" i="7"/>
  <c r="T12" i="7" s="1"/>
  <c r="E12" i="1" s="1"/>
  <c r="M12" i="7"/>
  <c r="N12" i="7" s="1"/>
  <c r="J51" i="7"/>
  <c r="T51" i="7" s="1"/>
  <c r="E51" i="1" s="1"/>
  <c r="M51" i="7"/>
  <c r="N51" i="7" s="1"/>
  <c r="J39" i="7"/>
  <c r="T39" i="7" s="1"/>
  <c r="E39" i="1" s="1"/>
  <c r="M39" i="7"/>
  <c r="N39" i="7" s="1"/>
  <c r="J111" i="7"/>
  <c r="T111" i="7" s="1"/>
  <c r="E111" i="1" s="1"/>
  <c r="M111" i="7"/>
  <c r="N111" i="7" s="1"/>
  <c r="J28" i="7"/>
  <c r="T28" i="7" s="1"/>
  <c r="E28" i="1" s="1"/>
  <c r="M28" i="7"/>
  <c r="N28" i="7" s="1"/>
  <c r="J68" i="7"/>
  <c r="T68" i="7" s="1"/>
  <c r="E68" i="1" s="1"/>
  <c r="M68" i="7"/>
  <c r="N68" i="7" s="1"/>
  <c r="J30" i="7"/>
  <c r="T30" i="7" s="1"/>
  <c r="E30" i="1" s="1"/>
  <c r="M30" i="7"/>
  <c r="N30" i="7" s="1"/>
  <c r="P30" i="7" s="1"/>
  <c r="Q30" i="7" s="1"/>
  <c r="R30" i="7" s="1"/>
  <c r="J47" i="7"/>
  <c r="T47" i="7" s="1"/>
  <c r="E47" i="1" s="1"/>
  <c r="M47" i="7"/>
  <c r="N47" i="7" s="1"/>
  <c r="M73" i="7"/>
  <c r="N73" i="7" s="1"/>
  <c r="J73" i="7"/>
  <c r="T73" i="7" s="1"/>
  <c r="E73" i="1" s="1"/>
  <c r="J38" i="7"/>
  <c r="T38" i="7" s="1"/>
  <c r="E38" i="1" s="1"/>
  <c r="M38" i="7"/>
  <c r="N38" i="7" s="1"/>
  <c r="J55" i="7"/>
  <c r="T55" i="7" s="1"/>
  <c r="E55" i="1" s="1"/>
  <c r="M55" i="7"/>
  <c r="N55" i="7" s="1"/>
  <c r="J53" i="7"/>
  <c r="T53" i="7" s="1"/>
  <c r="E53" i="1" s="1"/>
  <c r="M53" i="7"/>
  <c r="N53" i="7" s="1"/>
  <c r="J4" i="7"/>
  <c r="T4" i="7" s="1"/>
  <c r="E4" i="1" s="1"/>
  <c r="M4" i="7"/>
  <c r="N4" i="7" s="1"/>
  <c r="J95" i="7"/>
  <c r="T95" i="7" s="1"/>
  <c r="E95" i="1" s="1"/>
  <c r="M95" i="7"/>
  <c r="N95" i="7" s="1"/>
  <c r="J85" i="7"/>
  <c r="T85" i="7" s="1"/>
  <c r="E85" i="1" s="1"/>
  <c r="M85" i="7"/>
  <c r="N85" i="7" s="1"/>
  <c r="J23" i="7"/>
  <c r="T23" i="7" s="1"/>
  <c r="E23" i="1" s="1"/>
  <c r="M23" i="7"/>
  <c r="N23" i="7" s="1"/>
  <c r="J79" i="7"/>
  <c r="T79" i="7" s="1"/>
  <c r="E79" i="1" s="1"/>
  <c r="M79" i="7"/>
  <c r="N79" i="7" s="1"/>
  <c r="M50" i="7"/>
  <c r="N50" i="7" s="1"/>
  <c r="J50" i="7"/>
  <c r="T50" i="7" s="1"/>
  <c r="E50" i="1" s="1"/>
  <c r="J63" i="7"/>
  <c r="T63" i="7" s="1"/>
  <c r="E63" i="1" s="1"/>
  <c r="M63" i="7"/>
  <c r="N63" i="7" s="1"/>
  <c r="M130" i="7"/>
  <c r="N130" i="7" s="1"/>
  <c r="J130" i="7"/>
  <c r="T130" i="7" s="1"/>
  <c r="J116" i="7"/>
  <c r="T116" i="7" s="1"/>
  <c r="E116" i="1" s="1"/>
  <c r="M116" i="7"/>
  <c r="N116" i="7" s="1"/>
  <c r="J121" i="7"/>
  <c r="T121" i="7" s="1"/>
  <c r="E121" i="1" s="1"/>
  <c r="M121" i="7"/>
  <c r="N121" i="7" s="1"/>
  <c r="J131" i="7"/>
  <c r="T131" i="7" s="1"/>
  <c r="M131" i="7"/>
  <c r="N131" i="7" s="1"/>
  <c r="J45" i="7"/>
  <c r="T45" i="7" s="1"/>
  <c r="E45" i="1" s="1"/>
  <c r="M45" i="7"/>
  <c r="N45" i="7" s="1"/>
  <c r="J21" i="7"/>
  <c r="T21" i="7" s="1"/>
  <c r="E21" i="1" s="1"/>
  <c r="M21" i="7"/>
  <c r="N21" i="7" s="1"/>
  <c r="J64" i="7"/>
  <c r="T64" i="7" s="1"/>
  <c r="E64" i="1" s="1"/>
  <c r="M64" i="7"/>
  <c r="N64" i="7" s="1"/>
  <c r="J61" i="7"/>
  <c r="T61" i="7" s="1"/>
  <c r="E61" i="1" s="1"/>
  <c r="M61" i="7"/>
  <c r="N61" i="7" s="1"/>
  <c r="M114" i="7"/>
  <c r="N114" i="7" s="1"/>
  <c r="J114" i="7"/>
  <c r="T114" i="7" s="1"/>
  <c r="E114" i="1" s="1"/>
  <c r="M122" i="7"/>
  <c r="N122" i="7" s="1"/>
  <c r="J122" i="7"/>
  <c r="T122" i="7" s="1"/>
  <c r="E122" i="1" s="1"/>
  <c r="M105" i="7"/>
  <c r="N105" i="7" s="1"/>
  <c r="J105" i="7"/>
  <c r="T105" i="7" s="1"/>
  <c r="E105" i="1" s="1"/>
  <c r="J70" i="7"/>
  <c r="T70" i="7" s="1"/>
  <c r="E70" i="1" s="1"/>
  <c r="M70" i="7"/>
  <c r="N70" i="7" s="1"/>
  <c r="M66" i="7"/>
  <c r="N66" i="7" s="1"/>
  <c r="J66" i="7"/>
  <c r="T66" i="7" s="1"/>
  <c r="E66" i="1" s="1"/>
  <c r="J27" i="7"/>
  <c r="T27" i="7" s="1"/>
  <c r="E27" i="1" s="1"/>
  <c r="M27" i="7"/>
  <c r="N27" i="7" s="1"/>
  <c r="J135" i="7"/>
  <c r="T135" i="7" s="1"/>
  <c r="M135" i="7"/>
  <c r="N135" i="7" s="1"/>
  <c r="J102" i="7"/>
  <c r="T102" i="7" s="1"/>
  <c r="E102" i="1" s="1"/>
  <c r="M102" i="7"/>
  <c r="N102" i="7" s="1"/>
  <c r="S102" i="7" s="1"/>
  <c r="H102" i="1" s="1"/>
  <c r="J112" i="7"/>
  <c r="T112" i="7" s="1"/>
  <c r="E112" i="1" s="1"/>
  <c r="M112" i="7"/>
  <c r="N112" i="7" s="1"/>
  <c r="S112" i="7" s="1"/>
  <c r="H112" i="1" s="1"/>
  <c r="M74" i="7"/>
  <c r="N74" i="7" s="1"/>
  <c r="J74" i="7"/>
  <c r="T74" i="7" s="1"/>
  <c r="E74" i="1" s="1"/>
  <c r="J77" i="7"/>
  <c r="T77" i="7" s="1"/>
  <c r="E77" i="1" s="1"/>
  <c r="M77" i="7"/>
  <c r="N77" i="7" s="1"/>
  <c r="J109" i="7"/>
  <c r="T109" i="7" s="1"/>
  <c r="E109" i="1" s="1"/>
  <c r="M109" i="7"/>
  <c r="N109" i="7" s="1"/>
  <c r="J134" i="7"/>
  <c r="T134" i="7" s="1"/>
  <c r="M134" i="7"/>
  <c r="N134" i="7" s="1"/>
  <c r="J7" i="7"/>
  <c r="T7" i="7" s="1"/>
  <c r="E7" i="1" s="1"/>
  <c r="M7" i="7"/>
  <c r="N7" i="7" s="1"/>
  <c r="M42" i="7"/>
  <c r="N42" i="7" s="1"/>
  <c r="J42" i="7"/>
  <c r="T42" i="7" s="1"/>
  <c r="E42" i="1" s="1"/>
  <c r="J31" i="7"/>
  <c r="T31" i="7" s="1"/>
  <c r="E31" i="1" s="1"/>
  <c r="M31" i="7"/>
  <c r="N31" i="7" s="1"/>
  <c r="J11" i="7"/>
  <c r="T11" i="7" s="1"/>
  <c r="E11" i="1" s="1"/>
  <c r="M11" i="7"/>
  <c r="N11" i="7" s="1"/>
  <c r="M137" i="7"/>
  <c r="N137" i="7" s="1"/>
  <c r="J137" i="7"/>
  <c r="T137" i="7" s="1"/>
  <c r="M129" i="7"/>
  <c r="N129" i="7" s="1"/>
  <c r="J129" i="7"/>
  <c r="T129" i="7" s="1"/>
  <c r="G134" i="7"/>
  <c r="J32" i="7"/>
  <c r="T32" i="7" s="1"/>
  <c r="E32" i="1" s="1"/>
  <c r="M32" i="7"/>
  <c r="N32" i="7" s="1"/>
  <c r="J67" i="7"/>
  <c r="T67" i="7" s="1"/>
  <c r="E67" i="1" s="1"/>
  <c r="M67" i="7"/>
  <c r="N67" i="7" s="1"/>
  <c r="M33" i="7"/>
  <c r="N33" i="7" s="1"/>
  <c r="J33" i="7"/>
  <c r="T33" i="7" s="1"/>
  <c r="E33" i="1" s="1"/>
  <c r="M17" i="7"/>
  <c r="N17" i="7" s="1"/>
  <c r="J17" i="7"/>
  <c r="T17" i="7" s="1"/>
  <c r="E17" i="1" s="1"/>
  <c r="J110" i="7"/>
  <c r="T110" i="7" s="1"/>
  <c r="E110" i="1" s="1"/>
  <c r="M110" i="7"/>
  <c r="N110" i="7" s="1"/>
  <c r="S110" i="7" s="1"/>
  <c r="H110" i="1" s="1"/>
  <c r="J6" i="7"/>
  <c r="T6" i="7" s="1"/>
  <c r="E6" i="1" s="1"/>
  <c r="M6" i="7"/>
  <c r="N6" i="7" s="1"/>
  <c r="S6" i="7" s="1"/>
  <c r="H6" i="1" s="1"/>
  <c r="J69" i="7"/>
  <c r="T69" i="7" s="1"/>
  <c r="E69" i="1" s="1"/>
  <c r="M69" i="7"/>
  <c r="N69" i="7" s="1"/>
  <c r="J127" i="7"/>
  <c r="T127" i="7" s="1"/>
  <c r="E127" i="1" s="1"/>
  <c r="M127" i="7"/>
  <c r="N127" i="7" s="1"/>
  <c r="J84" i="7"/>
  <c r="T84" i="7" s="1"/>
  <c r="E84" i="1" s="1"/>
  <c r="M84" i="7"/>
  <c r="N84" i="7" s="1"/>
  <c r="J83" i="7"/>
  <c r="T83" i="7" s="1"/>
  <c r="E83" i="1" s="1"/>
  <c r="M83" i="7"/>
  <c r="N83" i="7" s="1"/>
  <c r="H8" i="7"/>
  <c r="I8" i="7" s="1"/>
  <c r="J13" i="7"/>
  <c r="T13" i="7" s="1"/>
  <c r="E13" i="1" s="1"/>
  <c r="M13" i="7"/>
  <c r="N13" i="7" s="1"/>
  <c r="M98" i="7"/>
  <c r="N98" i="7" s="1"/>
  <c r="J98" i="7"/>
  <c r="T98" i="7" s="1"/>
  <c r="E98" i="1" s="1"/>
  <c r="J78" i="7"/>
  <c r="T78" i="7" s="1"/>
  <c r="E78" i="1" s="1"/>
  <c r="M78" i="7"/>
  <c r="N78" i="7" s="1"/>
  <c r="J15" i="7"/>
  <c r="T15" i="7" s="1"/>
  <c r="E15" i="1" s="1"/>
  <c r="M15" i="7"/>
  <c r="N15" i="7" s="1"/>
  <c r="J29" i="7"/>
  <c r="T29" i="7" s="1"/>
  <c r="E29" i="1" s="1"/>
  <c r="M29" i="7"/>
  <c r="N29" i="7" s="1"/>
  <c r="J103" i="7"/>
  <c r="T103" i="7" s="1"/>
  <c r="E103" i="1" s="1"/>
  <c r="M103" i="7"/>
  <c r="N103" i="7" s="1"/>
  <c r="J117" i="7"/>
  <c r="T117" i="7" s="1"/>
  <c r="E117" i="1" s="1"/>
  <c r="M117" i="7"/>
  <c r="N117" i="7" s="1"/>
  <c r="M90" i="7"/>
  <c r="N90" i="7" s="1"/>
  <c r="J90" i="7"/>
  <c r="T90" i="7" s="1"/>
  <c r="E90" i="1" s="1"/>
  <c r="J99" i="7"/>
  <c r="T99" i="7" s="1"/>
  <c r="E99" i="1" s="1"/>
  <c r="M99" i="7"/>
  <c r="N99" i="7" s="1"/>
  <c r="J57" i="7"/>
  <c r="T57" i="7" s="1"/>
  <c r="E57" i="1" s="1"/>
  <c r="M57" i="7"/>
  <c r="N57" i="7" s="1"/>
  <c r="J56" i="7"/>
  <c r="T56" i="7" s="1"/>
  <c r="E56" i="1" s="1"/>
  <c r="M56" i="7"/>
  <c r="N56" i="7" s="1"/>
  <c r="J22" i="7"/>
  <c r="T22" i="7" s="1"/>
  <c r="E22" i="1" s="1"/>
  <c r="M22" i="7"/>
  <c r="N22" i="7" s="1"/>
  <c r="J119" i="7"/>
  <c r="T119" i="7" s="1"/>
  <c r="E119" i="1" s="1"/>
  <c r="M119" i="7"/>
  <c r="N119" i="7" s="1"/>
  <c r="J93" i="7"/>
  <c r="T93" i="7" s="1"/>
  <c r="E93" i="1" s="1"/>
  <c r="M93" i="7"/>
  <c r="N93" i="7" s="1"/>
  <c r="M18" i="7"/>
  <c r="N18" i="7" s="1"/>
  <c r="J18" i="7"/>
  <c r="T18" i="7" s="1"/>
  <c r="E18" i="1" s="1"/>
  <c r="J62" i="7"/>
  <c r="T62" i="7" s="1"/>
  <c r="E62" i="1" s="1"/>
  <c r="M62" i="7"/>
  <c r="N62" i="7" s="1"/>
  <c r="J132" i="7"/>
  <c r="T132" i="7" s="1"/>
  <c r="M132" i="7"/>
  <c r="N132" i="7" s="1"/>
  <c r="M10" i="7"/>
  <c r="N10" i="7" s="1"/>
  <c r="J10" i="7"/>
  <c r="T10" i="7" s="1"/>
  <c r="E10" i="1" s="1"/>
  <c r="J101" i="7"/>
  <c r="T101" i="7" s="1"/>
  <c r="E101" i="1" s="1"/>
  <c r="M101" i="7"/>
  <c r="N101" i="7" s="1"/>
  <c r="M89" i="7"/>
  <c r="N89" i="7" s="1"/>
  <c r="J89" i="7"/>
  <c r="T89" i="7" s="1"/>
  <c r="E89" i="1" s="1"/>
  <c r="J94" i="7"/>
  <c r="T94" i="7" s="1"/>
  <c r="E94" i="1" s="1"/>
  <c r="M94" i="7"/>
  <c r="N94" i="7" s="1"/>
  <c r="S94" i="7" s="1"/>
  <c r="H94" i="1" s="1"/>
  <c r="M2" i="7"/>
  <c r="N2" i="7" s="1"/>
  <c r="J2" i="7"/>
  <c r="S140" i="7"/>
  <c r="P140" i="7"/>
  <c r="Q140" i="7" s="1"/>
  <c r="R140" i="7" s="1"/>
  <c r="S142" i="7"/>
  <c r="P142" i="7"/>
  <c r="Q142" i="7" s="1"/>
  <c r="R142" i="7" s="1"/>
  <c r="S141" i="7"/>
  <c r="P141" i="7"/>
  <c r="Q141" i="7" s="1"/>
  <c r="R141" i="7" s="1"/>
  <c r="P144" i="7"/>
  <c r="Q144" i="7" s="1"/>
  <c r="R144" i="7" s="1"/>
  <c r="S144" i="7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H71" i="7"/>
  <c r="I71" i="7" s="1"/>
  <c r="G29" i="7"/>
  <c r="H97" i="7"/>
  <c r="I97" i="7" s="1"/>
  <c r="H58" i="7"/>
  <c r="I58" i="7" s="1"/>
  <c r="H37" i="7"/>
  <c r="I37" i="7" s="1"/>
  <c r="H5" i="7"/>
  <c r="I5" i="7" s="1"/>
  <c r="H35" i="7"/>
  <c r="I35" i="7" s="1"/>
  <c r="G27" i="7"/>
  <c r="G46" i="7"/>
  <c r="H16" i="7"/>
  <c r="I16" i="7" s="1"/>
  <c r="G49" i="7"/>
  <c r="G57" i="7"/>
  <c r="H19" i="7"/>
  <c r="I19" i="7" s="1"/>
  <c r="G129" i="7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P123" i="7"/>
  <c r="Q123" i="7" s="1"/>
  <c r="R123" i="7" s="1"/>
  <c r="S123" i="7"/>
  <c r="H123" i="1" s="1"/>
  <c r="G48" i="7"/>
  <c r="H48" i="7"/>
  <c r="I48" i="7" s="1"/>
  <c r="P139" i="7"/>
  <c r="Q139" i="7" s="1"/>
  <c r="R139" i="7" s="1"/>
  <c r="S139" i="7"/>
  <c r="G115" i="7"/>
  <c r="H115" i="7"/>
  <c r="I115" i="7" s="1"/>
  <c r="P104" i="7"/>
  <c r="Q104" i="7" s="1"/>
  <c r="R104" i="7" s="1"/>
  <c r="S104" i="7"/>
  <c r="H104" i="1" s="1"/>
  <c r="D104" i="1" s="1"/>
  <c r="N104" i="1" s="1"/>
  <c r="P120" i="7"/>
  <c r="Q120" i="7" s="1"/>
  <c r="R120" i="7" s="1"/>
  <c r="S120" i="7"/>
  <c r="H120" i="1" s="1"/>
  <c r="D120" i="1" s="1"/>
  <c r="N120" i="1" s="1"/>
  <c r="H107" i="7"/>
  <c r="I107" i="7" s="1"/>
  <c r="G107" i="7"/>
  <c r="M96" i="7" l="1"/>
  <c r="N96" i="7" s="1"/>
  <c r="J52" i="7"/>
  <c r="T52" i="7" s="1"/>
  <c r="E52" i="1" s="1"/>
  <c r="M118" i="7"/>
  <c r="N118" i="7" s="1"/>
  <c r="D94" i="1"/>
  <c r="N94" i="1" s="1"/>
  <c r="D123" i="1"/>
  <c r="N123" i="1" s="1"/>
  <c r="D112" i="1"/>
  <c r="N112" i="1" s="1"/>
  <c r="D102" i="1"/>
  <c r="N102" i="1" s="1"/>
  <c r="D6" i="1"/>
  <c r="N6" i="1" s="1"/>
  <c r="P143" i="7"/>
  <c r="Q143" i="7" s="1"/>
  <c r="R143" i="7" s="1"/>
  <c r="D110" i="1"/>
  <c r="N110" i="1" s="1"/>
  <c r="K80" i="7"/>
  <c r="U80" i="7" s="1"/>
  <c r="F80" i="1" s="1"/>
  <c r="L80" i="7"/>
  <c r="V80" i="7" s="1"/>
  <c r="G80" i="1" s="1"/>
  <c r="K40" i="7"/>
  <c r="U40" i="7" s="1"/>
  <c r="F40" i="1" s="1"/>
  <c r="L40" i="7"/>
  <c r="V40" i="7" s="1"/>
  <c r="G40" i="1" s="1"/>
  <c r="K9" i="7"/>
  <c r="U9" i="7" s="1"/>
  <c r="F9" i="1" s="1"/>
  <c r="L9" i="7"/>
  <c r="V9" i="7" s="1"/>
  <c r="G9" i="1" s="1"/>
  <c r="K16" i="7"/>
  <c r="U16" i="7" s="1"/>
  <c r="F16" i="1" s="1"/>
  <c r="L16" i="7"/>
  <c r="V16" i="7" s="1"/>
  <c r="G16" i="1" s="1"/>
  <c r="K86" i="7"/>
  <c r="U86" i="7" s="1"/>
  <c r="F86" i="1" s="1"/>
  <c r="L86" i="7"/>
  <c r="V86" i="7" s="1"/>
  <c r="G86" i="1" s="1"/>
  <c r="K124" i="7"/>
  <c r="U124" i="7" s="1"/>
  <c r="F124" i="1" s="1"/>
  <c r="L124" i="7"/>
  <c r="V124" i="7" s="1"/>
  <c r="G124" i="1" s="1"/>
  <c r="M25" i="7"/>
  <c r="N25" i="7" s="1"/>
  <c r="S25" i="7" s="1"/>
  <c r="H25" i="1" s="1"/>
  <c r="K25" i="7"/>
  <c r="U25" i="7" s="1"/>
  <c r="F25" i="1" s="1"/>
  <c r="L25" i="7"/>
  <c r="V25" i="7" s="1"/>
  <c r="G25" i="1" s="1"/>
  <c r="J36" i="7"/>
  <c r="T36" i="7" s="1"/>
  <c r="E36" i="1" s="1"/>
  <c r="K36" i="7"/>
  <c r="U36" i="7" s="1"/>
  <c r="F36" i="1" s="1"/>
  <c r="L36" i="7"/>
  <c r="V36" i="7" s="1"/>
  <c r="G36" i="1" s="1"/>
  <c r="K88" i="7"/>
  <c r="U88" i="7" s="1"/>
  <c r="F88" i="1" s="1"/>
  <c r="L88" i="7"/>
  <c r="V88" i="7" s="1"/>
  <c r="G88" i="1" s="1"/>
  <c r="L52" i="7"/>
  <c r="V52" i="7" s="1"/>
  <c r="G52" i="1" s="1"/>
  <c r="K52" i="7"/>
  <c r="U52" i="7" s="1"/>
  <c r="F52" i="1" s="1"/>
  <c r="L81" i="7"/>
  <c r="V81" i="7" s="1"/>
  <c r="G81" i="1" s="1"/>
  <c r="K81" i="7"/>
  <c r="U81" i="7" s="1"/>
  <c r="F81" i="1" s="1"/>
  <c r="M106" i="7"/>
  <c r="N106" i="7" s="1"/>
  <c r="K106" i="7"/>
  <c r="U106" i="7" s="1"/>
  <c r="F106" i="1" s="1"/>
  <c r="L106" i="7"/>
  <c r="V106" i="7" s="1"/>
  <c r="G106" i="1" s="1"/>
  <c r="K43" i="7"/>
  <c r="U43" i="7" s="1"/>
  <c r="F43" i="1" s="1"/>
  <c r="L43" i="7"/>
  <c r="V43" i="7" s="1"/>
  <c r="G43" i="1" s="1"/>
  <c r="K26" i="7"/>
  <c r="U26" i="7" s="1"/>
  <c r="F26" i="1" s="1"/>
  <c r="L26" i="7"/>
  <c r="V26" i="7" s="1"/>
  <c r="G26" i="1" s="1"/>
  <c r="K35" i="7"/>
  <c r="U35" i="7" s="1"/>
  <c r="F35" i="1" s="1"/>
  <c r="L35" i="7"/>
  <c r="V35" i="7" s="1"/>
  <c r="G35" i="1" s="1"/>
  <c r="J60" i="7"/>
  <c r="T60" i="7" s="1"/>
  <c r="E60" i="1" s="1"/>
  <c r="K60" i="7"/>
  <c r="U60" i="7" s="1"/>
  <c r="F60" i="1" s="1"/>
  <c r="L60" i="7"/>
  <c r="V60" i="7" s="1"/>
  <c r="G60" i="1" s="1"/>
  <c r="M136" i="7"/>
  <c r="N136" i="7" s="1"/>
  <c r="S136" i="7" s="1"/>
  <c r="K136" i="7"/>
  <c r="U136" i="7" s="1"/>
  <c r="L136" i="7"/>
  <c r="V136" i="7" s="1"/>
  <c r="K126" i="7"/>
  <c r="U126" i="7" s="1"/>
  <c r="F126" i="1" s="1"/>
  <c r="L126" i="7"/>
  <c r="V126" i="7" s="1"/>
  <c r="G126" i="1" s="1"/>
  <c r="K115" i="7"/>
  <c r="U115" i="7" s="1"/>
  <c r="F115" i="1" s="1"/>
  <c r="L115" i="7"/>
  <c r="V115" i="7" s="1"/>
  <c r="G115" i="1" s="1"/>
  <c r="K44" i="7"/>
  <c r="U44" i="7" s="1"/>
  <c r="F44" i="1" s="1"/>
  <c r="L44" i="7"/>
  <c r="V44" i="7" s="1"/>
  <c r="G44" i="1" s="1"/>
  <c r="K3" i="7"/>
  <c r="U3" i="7" s="1"/>
  <c r="F3" i="1" s="1"/>
  <c r="L3" i="7"/>
  <c r="V3" i="7" s="1"/>
  <c r="G3" i="1" s="1"/>
  <c r="K41" i="7"/>
  <c r="U41" i="7" s="1"/>
  <c r="F41" i="1" s="1"/>
  <c r="L41" i="7"/>
  <c r="V41" i="7" s="1"/>
  <c r="G41" i="1" s="1"/>
  <c r="K107" i="7"/>
  <c r="U107" i="7" s="1"/>
  <c r="F107" i="1" s="1"/>
  <c r="L107" i="7"/>
  <c r="V107" i="7" s="1"/>
  <c r="G107" i="1" s="1"/>
  <c r="K91" i="7"/>
  <c r="U91" i="7" s="1"/>
  <c r="F91" i="1" s="1"/>
  <c r="L91" i="7"/>
  <c r="V91" i="7" s="1"/>
  <c r="G91" i="1" s="1"/>
  <c r="K72" i="7"/>
  <c r="U72" i="7" s="1"/>
  <c r="F72" i="1" s="1"/>
  <c r="L72" i="7"/>
  <c r="V72" i="7" s="1"/>
  <c r="G72" i="1" s="1"/>
  <c r="K19" i="7"/>
  <c r="U19" i="7" s="1"/>
  <c r="F19" i="1" s="1"/>
  <c r="L19" i="7"/>
  <c r="V19" i="7" s="1"/>
  <c r="G19" i="1" s="1"/>
  <c r="K48" i="7"/>
  <c r="U48" i="7" s="1"/>
  <c r="F48" i="1" s="1"/>
  <c r="L48" i="7"/>
  <c r="V48" i="7" s="1"/>
  <c r="G48" i="1" s="1"/>
  <c r="K82" i="7"/>
  <c r="U82" i="7" s="1"/>
  <c r="F82" i="1" s="1"/>
  <c r="L82" i="7"/>
  <c r="V82" i="7" s="1"/>
  <c r="G82" i="1" s="1"/>
  <c r="L113" i="7"/>
  <c r="V113" i="7" s="1"/>
  <c r="G113" i="1" s="1"/>
  <c r="K113" i="7"/>
  <c r="U113" i="7" s="1"/>
  <c r="F113" i="1" s="1"/>
  <c r="K100" i="7"/>
  <c r="U100" i="7" s="1"/>
  <c r="F100" i="1" s="1"/>
  <c r="L100" i="7"/>
  <c r="V100" i="7" s="1"/>
  <c r="G100" i="1" s="1"/>
  <c r="K58" i="7"/>
  <c r="U58" i="7" s="1"/>
  <c r="F58" i="1" s="1"/>
  <c r="L58" i="7"/>
  <c r="V58" i="7" s="1"/>
  <c r="G58" i="1" s="1"/>
  <c r="K24" i="7"/>
  <c r="U24" i="7" s="1"/>
  <c r="F24" i="1" s="1"/>
  <c r="L24" i="7"/>
  <c r="V24" i="7" s="1"/>
  <c r="G24" i="1" s="1"/>
  <c r="J126" i="7"/>
  <c r="T126" i="7" s="1"/>
  <c r="E126" i="1" s="1"/>
  <c r="K118" i="7"/>
  <c r="U118" i="7" s="1"/>
  <c r="F118" i="1" s="1"/>
  <c r="L118" i="7"/>
  <c r="V118" i="7" s="1"/>
  <c r="G118" i="1" s="1"/>
  <c r="K34" i="7"/>
  <c r="U34" i="7" s="1"/>
  <c r="F34" i="1" s="1"/>
  <c r="L34" i="7"/>
  <c r="V34" i="7" s="1"/>
  <c r="G34" i="1" s="1"/>
  <c r="K5" i="7"/>
  <c r="U5" i="7" s="1"/>
  <c r="F5" i="1" s="1"/>
  <c r="L5" i="7"/>
  <c r="V5" i="7" s="1"/>
  <c r="G5" i="1" s="1"/>
  <c r="K37" i="7"/>
  <c r="U37" i="7" s="1"/>
  <c r="F37" i="1" s="1"/>
  <c r="L37" i="7"/>
  <c r="V37" i="7" s="1"/>
  <c r="G37" i="1" s="1"/>
  <c r="K71" i="7"/>
  <c r="U71" i="7" s="1"/>
  <c r="F71" i="1" s="1"/>
  <c r="L71" i="7"/>
  <c r="V71" i="7" s="1"/>
  <c r="G71" i="1" s="1"/>
  <c r="K54" i="7"/>
  <c r="U54" i="7" s="1"/>
  <c r="F54" i="1" s="1"/>
  <c r="L54" i="7"/>
  <c r="V54" i="7" s="1"/>
  <c r="G54" i="1" s="1"/>
  <c r="K14" i="7"/>
  <c r="U14" i="7" s="1"/>
  <c r="F14" i="1" s="1"/>
  <c r="L14" i="7"/>
  <c r="V14" i="7" s="1"/>
  <c r="G14" i="1" s="1"/>
  <c r="K128" i="7"/>
  <c r="U128" i="7" s="1"/>
  <c r="F128" i="1" s="1"/>
  <c r="L128" i="7"/>
  <c r="V128" i="7" s="1"/>
  <c r="G128" i="1" s="1"/>
  <c r="L97" i="7"/>
  <c r="V97" i="7" s="1"/>
  <c r="G97" i="1" s="1"/>
  <c r="K97" i="7"/>
  <c r="U97" i="7" s="1"/>
  <c r="F97" i="1" s="1"/>
  <c r="L133" i="7"/>
  <c r="V133" i="7" s="1"/>
  <c r="K133" i="7"/>
  <c r="U133" i="7" s="1"/>
  <c r="L8" i="7"/>
  <c r="V8" i="7" s="1"/>
  <c r="G8" i="1" s="1"/>
  <c r="K8" i="7"/>
  <c r="U8" i="7" s="1"/>
  <c r="F8" i="1" s="1"/>
  <c r="M59" i="7"/>
  <c r="N59" i="7" s="1"/>
  <c r="S59" i="7" s="1"/>
  <c r="H59" i="1" s="1"/>
  <c r="K59" i="7"/>
  <c r="U59" i="7" s="1"/>
  <c r="F59" i="1" s="1"/>
  <c r="L59" i="7"/>
  <c r="V59" i="7" s="1"/>
  <c r="G59" i="1" s="1"/>
  <c r="M65" i="7"/>
  <c r="N65" i="7" s="1"/>
  <c r="L65" i="7"/>
  <c r="V65" i="7" s="1"/>
  <c r="G65" i="1" s="1"/>
  <c r="K65" i="7"/>
  <c r="U65" i="7" s="1"/>
  <c r="F65" i="1" s="1"/>
  <c r="J65" i="7"/>
  <c r="T65" i="7" s="1"/>
  <c r="E65" i="1" s="1"/>
  <c r="T2" i="7"/>
  <c r="E2" i="1" s="1"/>
  <c r="M94" i="1"/>
  <c r="M123" i="1"/>
  <c r="J136" i="7"/>
  <c r="T136" i="7" s="1"/>
  <c r="J106" i="7"/>
  <c r="T106" i="7" s="1"/>
  <c r="E106" i="1" s="1"/>
  <c r="M110" i="1"/>
  <c r="M6" i="1"/>
  <c r="M120" i="1"/>
  <c r="M112" i="1"/>
  <c r="M104" i="1"/>
  <c r="M102" i="1"/>
  <c r="J59" i="7"/>
  <c r="T59" i="7" s="1"/>
  <c r="E59" i="1" s="1"/>
  <c r="M36" i="7"/>
  <c r="N36" i="7" s="1"/>
  <c r="S99" i="7"/>
  <c r="H99" i="1" s="1"/>
  <c r="M99" i="1" s="1"/>
  <c r="P99" i="7"/>
  <c r="Q99" i="7" s="1"/>
  <c r="R99" i="7" s="1"/>
  <c r="S69" i="7"/>
  <c r="H69" i="1" s="1"/>
  <c r="P69" i="7"/>
  <c r="Q69" i="7" s="1"/>
  <c r="R69" i="7" s="1"/>
  <c r="S13" i="7"/>
  <c r="H13" i="1" s="1"/>
  <c r="D13" i="1" s="1"/>
  <c r="N13" i="1" s="1"/>
  <c r="P13" i="7"/>
  <c r="Q13" i="7" s="1"/>
  <c r="R13" i="7" s="1"/>
  <c r="J107" i="7"/>
  <c r="T107" i="7" s="1"/>
  <c r="E107" i="1" s="1"/>
  <c r="M107" i="7"/>
  <c r="N107" i="7" s="1"/>
  <c r="M82" i="7"/>
  <c r="N82" i="7" s="1"/>
  <c r="S82" i="7" s="1"/>
  <c r="H82" i="1" s="1"/>
  <c r="J82" i="7"/>
  <c r="T82" i="7" s="1"/>
  <c r="E82" i="1" s="1"/>
  <c r="J72" i="7"/>
  <c r="T72" i="7" s="1"/>
  <c r="E72" i="1" s="1"/>
  <c r="M72" i="7"/>
  <c r="N72" i="7" s="1"/>
  <c r="J19" i="7"/>
  <c r="T19" i="7" s="1"/>
  <c r="E19" i="1" s="1"/>
  <c r="M19" i="7"/>
  <c r="N19" i="7" s="1"/>
  <c r="S19" i="7" s="1"/>
  <c r="H19" i="1" s="1"/>
  <c r="M41" i="7"/>
  <c r="N41" i="7" s="1"/>
  <c r="S41" i="7" s="1"/>
  <c r="H41" i="1" s="1"/>
  <c r="J41" i="7"/>
  <c r="T41" i="7" s="1"/>
  <c r="E41" i="1" s="1"/>
  <c r="M97" i="7"/>
  <c r="N97" i="7" s="1"/>
  <c r="S97" i="7" s="1"/>
  <c r="H97" i="1" s="1"/>
  <c r="J97" i="7"/>
  <c r="T97" i="7" s="1"/>
  <c r="E97" i="1" s="1"/>
  <c r="J14" i="7"/>
  <c r="T14" i="7" s="1"/>
  <c r="E14" i="1" s="1"/>
  <c r="M14" i="7"/>
  <c r="N14" i="7" s="1"/>
  <c r="S14" i="7" s="1"/>
  <c r="H14" i="1" s="1"/>
  <c r="J24" i="7"/>
  <c r="T24" i="7" s="1"/>
  <c r="E24" i="1" s="1"/>
  <c r="M24" i="7"/>
  <c r="N24" i="7" s="1"/>
  <c r="S24" i="7" s="1"/>
  <c r="H24" i="1" s="1"/>
  <c r="J100" i="7"/>
  <c r="T100" i="7" s="1"/>
  <c r="E100" i="1" s="1"/>
  <c r="M100" i="7"/>
  <c r="N100" i="7" s="1"/>
  <c r="S100" i="7" s="1"/>
  <c r="H100" i="1" s="1"/>
  <c r="J40" i="7"/>
  <c r="T40" i="7" s="1"/>
  <c r="E40" i="1" s="1"/>
  <c r="M40" i="7"/>
  <c r="N40" i="7" s="1"/>
  <c r="J128" i="7"/>
  <c r="T128" i="7" s="1"/>
  <c r="E128" i="1" s="1"/>
  <c r="M128" i="7"/>
  <c r="N128" i="7" s="1"/>
  <c r="M58" i="7"/>
  <c r="N58" i="7" s="1"/>
  <c r="S58" i="7" s="1"/>
  <c r="H58" i="1" s="1"/>
  <c r="J58" i="7"/>
  <c r="T58" i="7" s="1"/>
  <c r="E58" i="1" s="1"/>
  <c r="J54" i="7"/>
  <c r="T54" i="7" s="1"/>
  <c r="E54" i="1" s="1"/>
  <c r="M54" i="7"/>
  <c r="N54" i="7" s="1"/>
  <c r="P54" i="7" s="1"/>
  <c r="Q54" i="7" s="1"/>
  <c r="R54" i="7" s="1"/>
  <c r="J16" i="7"/>
  <c r="T16" i="7" s="1"/>
  <c r="E16" i="1" s="1"/>
  <c r="M16" i="7"/>
  <c r="N16" i="7" s="1"/>
  <c r="M9" i="7"/>
  <c r="N9" i="7" s="1"/>
  <c r="S9" i="7" s="1"/>
  <c r="H9" i="1" s="1"/>
  <c r="J9" i="7"/>
  <c r="T9" i="7" s="1"/>
  <c r="E9" i="1" s="1"/>
  <c r="J71" i="7"/>
  <c r="T71" i="7" s="1"/>
  <c r="E71" i="1" s="1"/>
  <c r="M71" i="7"/>
  <c r="N71" i="7" s="1"/>
  <c r="S71" i="7" s="1"/>
  <c r="H71" i="1" s="1"/>
  <c r="J133" i="7"/>
  <c r="T133" i="7" s="1"/>
  <c r="M133" i="7"/>
  <c r="N133" i="7" s="1"/>
  <c r="S133" i="7" s="1"/>
  <c r="M113" i="7"/>
  <c r="N113" i="7" s="1"/>
  <c r="S113" i="7" s="1"/>
  <c r="H113" i="1" s="1"/>
  <c r="J113" i="7"/>
  <c r="T113" i="7" s="1"/>
  <c r="E113" i="1" s="1"/>
  <c r="J35" i="7"/>
  <c r="T35" i="7" s="1"/>
  <c r="E35" i="1" s="1"/>
  <c r="M35" i="7"/>
  <c r="N35" i="7" s="1"/>
  <c r="S35" i="7" s="1"/>
  <c r="H35" i="1" s="1"/>
  <c r="J80" i="7"/>
  <c r="T80" i="7" s="1"/>
  <c r="E80" i="1" s="1"/>
  <c r="M80" i="7"/>
  <c r="N80" i="7" s="1"/>
  <c r="M81" i="7"/>
  <c r="N81" i="7" s="1"/>
  <c r="S81" i="7" s="1"/>
  <c r="H81" i="1" s="1"/>
  <c r="J81" i="7"/>
  <c r="T81" i="7" s="1"/>
  <c r="E81" i="1" s="1"/>
  <c r="J43" i="7"/>
  <c r="T43" i="7" s="1"/>
  <c r="E43" i="1" s="1"/>
  <c r="M43" i="7"/>
  <c r="N43" i="7" s="1"/>
  <c r="J88" i="7"/>
  <c r="T88" i="7" s="1"/>
  <c r="E88" i="1" s="1"/>
  <c r="M88" i="7"/>
  <c r="N88" i="7" s="1"/>
  <c r="S88" i="7" s="1"/>
  <c r="H88" i="1" s="1"/>
  <c r="J5" i="7"/>
  <c r="T5" i="7" s="1"/>
  <c r="E5" i="1" s="1"/>
  <c r="M5" i="7"/>
  <c r="N5" i="7" s="1"/>
  <c r="S5" i="7" s="1"/>
  <c r="H5" i="1" s="1"/>
  <c r="J86" i="7"/>
  <c r="T86" i="7" s="1"/>
  <c r="E86" i="1" s="1"/>
  <c r="M86" i="7"/>
  <c r="N86" i="7" s="1"/>
  <c r="S86" i="7" s="1"/>
  <c r="H86" i="1" s="1"/>
  <c r="J124" i="7"/>
  <c r="T124" i="7" s="1"/>
  <c r="E124" i="1" s="1"/>
  <c r="M124" i="7"/>
  <c r="N124" i="7" s="1"/>
  <c r="J44" i="7"/>
  <c r="T44" i="7" s="1"/>
  <c r="E44" i="1" s="1"/>
  <c r="M44" i="7"/>
  <c r="N44" i="7" s="1"/>
  <c r="S44" i="7" s="1"/>
  <c r="H44" i="1" s="1"/>
  <c r="J37" i="7"/>
  <c r="T37" i="7" s="1"/>
  <c r="E37" i="1" s="1"/>
  <c r="M37" i="7"/>
  <c r="N37" i="7" s="1"/>
  <c r="S37" i="7" s="1"/>
  <c r="H37" i="1" s="1"/>
  <c r="M26" i="7"/>
  <c r="N26" i="7" s="1"/>
  <c r="S26" i="7" s="1"/>
  <c r="H26" i="1" s="1"/>
  <c r="J26" i="7"/>
  <c r="T26" i="7" s="1"/>
  <c r="E26" i="1" s="1"/>
  <c r="J115" i="7"/>
  <c r="T115" i="7" s="1"/>
  <c r="E115" i="1" s="1"/>
  <c r="M115" i="7"/>
  <c r="N115" i="7" s="1"/>
  <c r="J48" i="7"/>
  <c r="T48" i="7" s="1"/>
  <c r="E48" i="1" s="1"/>
  <c r="M48" i="7"/>
  <c r="N48" i="7" s="1"/>
  <c r="J91" i="7"/>
  <c r="T91" i="7" s="1"/>
  <c r="E91" i="1" s="1"/>
  <c r="M91" i="7"/>
  <c r="N91" i="7" s="1"/>
  <c r="J3" i="7"/>
  <c r="T3" i="7" s="1"/>
  <c r="E3" i="1" s="1"/>
  <c r="M3" i="7"/>
  <c r="N3" i="7" s="1"/>
  <c r="M34" i="7"/>
  <c r="N34" i="7" s="1"/>
  <c r="J34" i="7"/>
  <c r="T34" i="7" s="1"/>
  <c r="E34" i="1" s="1"/>
  <c r="J8" i="7"/>
  <c r="T8" i="7" s="1"/>
  <c r="E8" i="1" s="1"/>
  <c r="M8" i="7"/>
  <c r="N8" i="7" s="1"/>
  <c r="S8" i="7" s="1"/>
  <c r="H8" i="1" s="1"/>
  <c r="P6" i="7"/>
  <c r="Q6" i="7" s="1"/>
  <c r="R6" i="7" s="1"/>
  <c r="C120" i="1"/>
  <c r="B120" i="10" s="1"/>
  <c r="C104" i="1"/>
  <c r="B104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134" i="7"/>
  <c r="Q134" i="7" s="1"/>
  <c r="R134" i="7" s="1"/>
  <c r="S134" i="7"/>
  <c r="S126" i="7"/>
  <c r="H126" i="1" s="1"/>
  <c r="P96" i="7"/>
  <c r="Q96" i="7" s="1"/>
  <c r="R96" i="7" s="1"/>
  <c r="S96" i="7"/>
  <c r="H96" i="1" s="1"/>
  <c r="D96" i="1" s="1"/>
  <c r="N96" i="1" s="1"/>
  <c r="P118" i="7"/>
  <c r="Q118" i="7" s="1"/>
  <c r="R118" i="7" s="1"/>
  <c r="S118" i="7"/>
  <c r="H118" i="1" s="1"/>
  <c r="P38" i="7"/>
  <c r="Q38" i="7" s="1"/>
  <c r="R38" i="7" s="1"/>
  <c r="S38" i="7"/>
  <c r="H38" i="1" s="1"/>
  <c r="D38" i="1" s="1"/>
  <c r="N38" i="1" s="1"/>
  <c r="P78" i="7"/>
  <c r="Q78" i="7" s="1"/>
  <c r="R78" i="7" s="1"/>
  <c r="S78" i="7"/>
  <c r="H78" i="1" s="1"/>
  <c r="D78" i="1" s="1"/>
  <c r="N78" i="1" s="1"/>
  <c r="S30" i="7"/>
  <c r="H30" i="1" s="1"/>
  <c r="D30" i="1" s="1"/>
  <c r="N30" i="1" s="1"/>
  <c r="P126" i="7"/>
  <c r="Q126" i="7" s="1"/>
  <c r="R126" i="7" s="1"/>
  <c r="P95" i="7"/>
  <c r="Q95" i="7" s="1"/>
  <c r="R95" i="7" s="1"/>
  <c r="S95" i="7"/>
  <c r="H95" i="1" s="1"/>
  <c r="D95" i="1" s="1"/>
  <c r="N95" i="1" s="1"/>
  <c r="P116" i="7"/>
  <c r="Q116" i="7" s="1"/>
  <c r="R116" i="7" s="1"/>
  <c r="S116" i="7"/>
  <c r="H116" i="1" s="1"/>
  <c r="D116" i="1" s="1"/>
  <c r="N116" i="1" s="1"/>
  <c r="P42" i="7"/>
  <c r="Q42" i="7" s="1"/>
  <c r="R42" i="7" s="1"/>
  <c r="S42" i="7"/>
  <c r="H42" i="1" s="1"/>
  <c r="D42" i="1" s="1"/>
  <c r="N42" i="1" s="1"/>
  <c r="P93" i="7"/>
  <c r="Q93" i="7" s="1"/>
  <c r="R93" i="7" s="1"/>
  <c r="S93" i="7"/>
  <c r="H93" i="1" s="1"/>
  <c r="D93" i="1" s="1"/>
  <c r="N93" i="1" s="1"/>
  <c r="P22" i="7"/>
  <c r="Q22" i="7" s="1"/>
  <c r="R22" i="7" s="1"/>
  <c r="S22" i="7"/>
  <c r="H22" i="1" s="1"/>
  <c r="D22" i="1" s="1"/>
  <c r="N22" i="1" s="1"/>
  <c r="P73" i="7"/>
  <c r="Q73" i="7" s="1"/>
  <c r="R73" i="7" s="1"/>
  <c r="S73" i="7"/>
  <c r="H73" i="1" s="1"/>
  <c r="D73" i="1" s="1"/>
  <c r="N73" i="1" s="1"/>
  <c r="P76" i="7"/>
  <c r="Q76" i="7" s="1"/>
  <c r="R76" i="7" s="1"/>
  <c r="S76" i="7"/>
  <c r="H76" i="1" s="1"/>
  <c r="D76" i="1" s="1"/>
  <c r="N76" i="1" s="1"/>
  <c r="P75" i="7"/>
  <c r="Q75" i="7" s="1"/>
  <c r="R75" i="7" s="1"/>
  <c r="S75" i="7"/>
  <c r="H75" i="1" s="1"/>
  <c r="D75" i="1" s="1"/>
  <c r="N75" i="1" s="1"/>
  <c r="P2" i="7"/>
  <c r="Q2" i="7" s="1"/>
  <c r="R2" i="7" s="1"/>
  <c r="S2" i="7"/>
  <c r="H2" i="1" s="1"/>
  <c r="D2" i="1" s="1"/>
  <c r="N2" i="1" s="1"/>
  <c r="P47" i="7"/>
  <c r="Q47" i="7" s="1"/>
  <c r="R47" i="7" s="1"/>
  <c r="S47" i="7"/>
  <c r="H47" i="1" s="1"/>
  <c r="D47" i="1" s="1"/>
  <c r="N47" i="1" s="1"/>
  <c r="P18" i="7"/>
  <c r="Q18" i="7" s="1"/>
  <c r="R18" i="7" s="1"/>
  <c r="S18" i="7"/>
  <c r="H18" i="1" s="1"/>
  <c r="D18" i="1" s="1"/>
  <c r="N18" i="1" s="1"/>
  <c r="P121" i="7"/>
  <c r="Q121" i="7" s="1"/>
  <c r="R121" i="7" s="1"/>
  <c r="S121" i="7"/>
  <c r="H121" i="1" s="1"/>
  <c r="D121" i="1" s="1"/>
  <c r="N121" i="1" s="1"/>
  <c r="P17" i="7"/>
  <c r="Q17" i="7" s="1"/>
  <c r="R17" i="7" s="1"/>
  <c r="S17" i="7"/>
  <c r="H17" i="1" s="1"/>
  <c r="D17" i="1" s="1"/>
  <c r="N17" i="1" s="1"/>
  <c r="P53" i="7"/>
  <c r="Q53" i="7" s="1"/>
  <c r="R53" i="7" s="1"/>
  <c r="S53" i="7"/>
  <c r="H53" i="1" s="1"/>
  <c r="D53" i="1" s="1"/>
  <c r="N53" i="1" s="1"/>
  <c r="P131" i="7"/>
  <c r="Q131" i="7" s="1"/>
  <c r="R131" i="7" s="1"/>
  <c r="S131" i="7"/>
  <c r="P55" i="7"/>
  <c r="Q55" i="7" s="1"/>
  <c r="R55" i="7" s="1"/>
  <c r="S55" i="7"/>
  <c r="H55" i="1" s="1"/>
  <c r="D55" i="1" s="1"/>
  <c r="N55" i="1" s="1"/>
  <c r="P23" i="7"/>
  <c r="Q23" i="7" s="1"/>
  <c r="R23" i="7" s="1"/>
  <c r="S23" i="7"/>
  <c r="H23" i="1" s="1"/>
  <c r="D23" i="1" s="1"/>
  <c r="N23" i="1" s="1"/>
  <c r="P27" i="7"/>
  <c r="Q27" i="7" s="1"/>
  <c r="R27" i="7" s="1"/>
  <c r="S27" i="7"/>
  <c r="H27" i="1" s="1"/>
  <c r="D27" i="1" s="1"/>
  <c r="N27" i="1" s="1"/>
  <c r="P74" i="7"/>
  <c r="Q74" i="7" s="1"/>
  <c r="R74" i="7" s="1"/>
  <c r="S74" i="7"/>
  <c r="H74" i="1" s="1"/>
  <c r="D74" i="1" s="1"/>
  <c r="N74" i="1" s="1"/>
  <c r="P62" i="7"/>
  <c r="Q62" i="7" s="1"/>
  <c r="R62" i="7" s="1"/>
  <c r="S62" i="7"/>
  <c r="H62" i="1" s="1"/>
  <c r="D62" i="1" s="1"/>
  <c r="N62" i="1" s="1"/>
  <c r="P87" i="7"/>
  <c r="Q87" i="7" s="1"/>
  <c r="R87" i="7" s="1"/>
  <c r="S87" i="7"/>
  <c r="H87" i="1" s="1"/>
  <c r="D87" i="1" s="1"/>
  <c r="N87" i="1" s="1"/>
  <c r="P127" i="7"/>
  <c r="Q127" i="7" s="1"/>
  <c r="R127" i="7" s="1"/>
  <c r="S127" i="7"/>
  <c r="H127" i="1" s="1"/>
  <c r="D127" i="1" s="1"/>
  <c r="N127" i="1" s="1"/>
  <c r="P68" i="7"/>
  <c r="Q68" i="7" s="1"/>
  <c r="R68" i="7" s="1"/>
  <c r="S68" i="7"/>
  <c r="H68" i="1" s="1"/>
  <c r="D68" i="1" s="1"/>
  <c r="N68" i="1" s="1"/>
  <c r="P66" i="7"/>
  <c r="Q66" i="7" s="1"/>
  <c r="R66" i="7" s="1"/>
  <c r="S66" i="7"/>
  <c r="H66" i="1" s="1"/>
  <c r="D66" i="1" s="1"/>
  <c r="N66" i="1" s="1"/>
  <c r="P64" i="7"/>
  <c r="Q64" i="7" s="1"/>
  <c r="R64" i="7" s="1"/>
  <c r="S64" i="7"/>
  <c r="H64" i="1" s="1"/>
  <c r="D64" i="1" s="1"/>
  <c r="N64" i="1" s="1"/>
  <c r="P10" i="7"/>
  <c r="Q10" i="7" s="1"/>
  <c r="R10" i="7" s="1"/>
  <c r="S10" i="7"/>
  <c r="H10" i="1" s="1"/>
  <c r="D10" i="1" s="1"/>
  <c r="N10" i="1" s="1"/>
  <c r="P114" i="7"/>
  <c r="Q114" i="7" s="1"/>
  <c r="R114" i="7" s="1"/>
  <c r="S114" i="7"/>
  <c r="H114" i="1" s="1"/>
  <c r="D114" i="1" s="1"/>
  <c r="N114" i="1" s="1"/>
  <c r="P85" i="7"/>
  <c r="Q85" i="7" s="1"/>
  <c r="R85" i="7" s="1"/>
  <c r="S85" i="7"/>
  <c r="H85" i="1" s="1"/>
  <c r="D85" i="1" s="1"/>
  <c r="N85" i="1" s="1"/>
  <c r="P138" i="7"/>
  <c r="Q138" i="7" s="1"/>
  <c r="R138" i="7" s="1"/>
  <c r="S138" i="7"/>
  <c r="P33" i="7"/>
  <c r="Q33" i="7" s="1"/>
  <c r="R33" i="7" s="1"/>
  <c r="S33" i="7"/>
  <c r="H33" i="1" s="1"/>
  <c r="D33" i="1" s="1"/>
  <c r="N33" i="1" s="1"/>
  <c r="P129" i="7"/>
  <c r="Q129" i="7" s="1"/>
  <c r="R129" i="7" s="1"/>
  <c r="S129" i="7"/>
  <c r="P36" i="7"/>
  <c r="Q36" i="7" s="1"/>
  <c r="R36" i="7" s="1"/>
  <c r="S36" i="7"/>
  <c r="H36" i="1" s="1"/>
  <c r="P98" i="7"/>
  <c r="Q98" i="7" s="1"/>
  <c r="R98" i="7" s="1"/>
  <c r="S98" i="7"/>
  <c r="H98" i="1" s="1"/>
  <c r="D98" i="1" s="1"/>
  <c r="N98" i="1" s="1"/>
  <c r="P50" i="7"/>
  <c r="Q50" i="7" s="1"/>
  <c r="R50" i="7" s="1"/>
  <c r="S50" i="7"/>
  <c r="H50" i="1" s="1"/>
  <c r="D50" i="1" s="1"/>
  <c r="N50" i="1" s="1"/>
  <c r="P57" i="7"/>
  <c r="Q57" i="7" s="1"/>
  <c r="R57" i="7" s="1"/>
  <c r="S57" i="7"/>
  <c r="H57" i="1" s="1"/>
  <c r="D57" i="1" s="1"/>
  <c r="N57" i="1" s="1"/>
  <c r="P103" i="7"/>
  <c r="Q103" i="7" s="1"/>
  <c r="R103" i="7" s="1"/>
  <c r="S103" i="7"/>
  <c r="H103" i="1" s="1"/>
  <c r="D103" i="1" s="1"/>
  <c r="N103" i="1" s="1"/>
  <c r="P106" i="7"/>
  <c r="Q106" i="7" s="1"/>
  <c r="R106" i="7" s="1"/>
  <c r="S106" i="7"/>
  <c r="H106" i="1" s="1"/>
  <c r="P15" i="7"/>
  <c r="Q15" i="7" s="1"/>
  <c r="R15" i="7" s="1"/>
  <c r="S15" i="7"/>
  <c r="H15" i="1" s="1"/>
  <c r="D15" i="1" s="1"/>
  <c r="N15" i="1" s="1"/>
  <c r="P45" i="7"/>
  <c r="Q45" i="7" s="1"/>
  <c r="R45" i="7" s="1"/>
  <c r="S45" i="7"/>
  <c r="H45" i="1" s="1"/>
  <c r="D45" i="1" s="1"/>
  <c r="N45" i="1" s="1"/>
  <c r="P111" i="7"/>
  <c r="Q111" i="7" s="1"/>
  <c r="R111" i="7" s="1"/>
  <c r="S111" i="7"/>
  <c r="H111" i="1" s="1"/>
  <c r="D111" i="1" s="1"/>
  <c r="N111" i="1" s="1"/>
  <c r="P51" i="7"/>
  <c r="Q51" i="7" s="1"/>
  <c r="R51" i="7" s="1"/>
  <c r="S51" i="7"/>
  <c r="H51" i="1" s="1"/>
  <c r="D51" i="1" s="1"/>
  <c r="N51" i="1" s="1"/>
  <c r="P12" i="7"/>
  <c r="Q12" i="7" s="1"/>
  <c r="R12" i="7" s="1"/>
  <c r="S12" i="7"/>
  <c r="H12" i="1" s="1"/>
  <c r="D12" i="1" s="1"/>
  <c r="N12" i="1" s="1"/>
  <c r="P92" i="7"/>
  <c r="Q92" i="7" s="1"/>
  <c r="R92" i="7" s="1"/>
  <c r="S92" i="7"/>
  <c r="H92" i="1" s="1"/>
  <c r="D92" i="1" s="1"/>
  <c r="N92" i="1" s="1"/>
  <c r="P61" i="7"/>
  <c r="Q61" i="7" s="1"/>
  <c r="R61" i="7" s="1"/>
  <c r="S61" i="7"/>
  <c r="H61" i="1" s="1"/>
  <c r="D61" i="1" s="1"/>
  <c r="N61" i="1" s="1"/>
  <c r="P31" i="7"/>
  <c r="Q31" i="7" s="1"/>
  <c r="R31" i="7" s="1"/>
  <c r="S31" i="7"/>
  <c r="H31" i="1" s="1"/>
  <c r="D31" i="1" s="1"/>
  <c r="N31" i="1" s="1"/>
  <c r="P109" i="7"/>
  <c r="Q109" i="7" s="1"/>
  <c r="R109" i="7" s="1"/>
  <c r="S109" i="7"/>
  <c r="H109" i="1" s="1"/>
  <c r="D109" i="1" s="1"/>
  <c r="N109" i="1" s="1"/>
  <c r="P67" i="7"/>
  <c r="Q67" i="7" s="1"/>
  <c r="R67" i="7" s="1"/>
  <c r="S67" i="7"/>
  <c r="H67" i="1" s="1"/>
  <c r="D67" i="1" s="1"/>
  <c r="N67" i="1" s="1"/>
  <c r="P11" i="7"/>
  <c r="Q11" i="7" s="1"/>
  <c r="R11" i="7" s="1"/>
  <c r="S11" i="7"/>
  <c r="H11" i="1" s="1"/>
  <c r="D11" i="1" s="1"/>
  <c r="N11" i="1" s="1"/>
  <c r="P101" i="7"/>
  <c r="Q101" i="7" s="1"/>
  <c r="R101" i="7" s="1"/>
  <c r="S101" i="7"/>
  <c r="H101" i="1" s="1"/>
  <c r="D101" i="1" s="1"/>
  <c r="N101" i="1" s="1"/>
  <c r="P7" i="7"/>
  <c r="Q7" i="7" s="1"/>
  <c r="R7" i="7" s="1"/>
  <c r="S7" i="7"/>
  <c r="H7" i="1" s="1"/>
  <c r="D7" i="1" s="1"/>
  <c r="N7" i="1" s="1"/>
  <c r="P89" i="7"/>
  <c r="Q89" i="7" s="1"/>
  <c r="R89" i="7" s="1"/>
  <c r="S89" i="7"/>
  <c r="H89" i="1" s="1"/>
  <c r="D89" i="1" s="1"/>
  <c r="N89" i="1" s="1"/>
  <c r="P79" i="7"/>
  <c r="Q79" i="7" s="1"/>
  <c r="R79" i="7" s="1"/>
  <c r="S79" i="7"/>
  <c r="H79" i="1" s="1"/>
  <c r="D79" i="1" s="1"/>
  <c r="N79" i="1" s="1"/>
  <c r="P39" i="7"/>
  <c r="Q39" i="7" s="1"/>
  <c r="R39" i="7" s="1"/>
  <c r="S39" i="7"/>
  <c r="H39" i="1" s="1"/>
  <c r="D39" i="1" s="1"/>
  <c r="N39" i="1" s="1"/>
  <c r="P105" i="7"/>
  <c r="Q105" i="7" s="1"/>
  <c r="R105" i="7" s="1"/>
  <c r="S105" i="7"/>
  <c r="H105" i="1" s="1"/>
  <c r="D105" i="1" s="1"/>
  <c r="N105" i="1" s="1"/>
  <c r="P65" i="7"/>
  <c r="Q65" i="7" s="1"/>
  <c r="R65" i="7" s="1"/>
  <c r="S65" i="7"/>
  <c r="H65" i="1" s="1"/>
  <c r="P137" i="7"/>
  <c r="Q137" i="7" s="1"/>
  <c r="R137" i="7" s="1"/>
  <c r="S137" i="7"/>
  <c r="P46" i="7"/>
  <c r="Q46" i="7" s="1"/>
  <c r="R46" i="7" s="1"/>
  <c r="S46" i="7"/>
  <c r="H46" i="1" s="1"/>
  <c r="D46" i="1" s="1"/>
  <c r="N46" i="1" s="1"/>
  <c r="P29" i="7"/>
  <c r="Q29" i="7" s="1"/>
  <c r="R29" i="7" s="1"/>
  <c r="S29" i="7"/>
  <c r="H29" i="1" s="1"/>
  <c r="D29" i="1" s="1"/>
  <c r="N29" i="1" s="1"/>
  <c r="P77" i="7"/>
  <c r="Q77" i="7" s="1"/>
  <c r="R77" i="7" s="1"/>
  <c r="S77" i="7"/>
  <c r="H77" i="1" s="1"/>
  <c r="D77" i="1" s="1"/>
  <c r="N77" i="1" s="1"/>
  <c r="P132" i="7"/>
  <c r="Q132" i="7" s="1"/>
  <c r="R132" i="7" s="1"/>
  <c r="S132" i="7"/>
  <c r="P28" i="7"/>
  <c r="Q28" i="7" s="1"/>
  <c r="R28" i="7" s="1"/>
  <c r="S28" i="7"/>
  <c r="H28" i="1" s="1"/>
  <c r="D28" i="1" s="1"/>
  <c r="N28" i="1" s="1"/>
  <c r="P70" i="7"/>
  <c r="Q70" i="7" s="1"/>
  <c r="R70" i="7" s="1"/>
  <c r="S70" i="7"/>
  <c r="H70" i="1" s="1"/>
  <c r="D70" i="1" s="1"/>
  <c r="N70" i="1" s="1"/>
  <c r="P56" i="7"/>
  <c r="Q56" i="7" s="1"/>
  <c r="R56" i="7" s="1"/>
  <c r="S56" i="7"/>
  <c r="H56" i="1" s="1"/>
  <c r="D56" i="1" s="1"/>
  <c r="N56" i="1" s="1"/>
  <c r="P21" i="7"/>
  <c r="Q21" i="7" s="1"/>
  <c r="R21" i="7" s="1"/>
  <c r="S21" i="7"/>
  <c r="H21" i="1" s="1"/>
  <c r="D21" i="1" s="1"/>
  <c r="N21" i="1" s="1"/>
  <c r="P63" i="7"/>
  <c r="Q63" i="7" s="1"/>
  <c r="R63" i="7" s="1"/>
  <c r="S63" i="7"/>
  <c r="H63" i="1" s="1"/>
  <c r="D63" i="1" s="1"/>
  <c r="N63" i="1" s="1"/>
  <c r="P125" i="7"/>
  <c r="Q125" i="7" s="1"/>
  <c r="R125" i="7" s="1"/>
  <c r="S125" i="7"/>
  <c r="H125" i="1" s="1"/>
  <c r="D125" i="1" s="1"/>
  <c r="N125" i="1" s="1"/>
  <c r="P52" i="7"/>
  <c r="Q52" i="7" s="1"/>
  <c r="R52" i="7" s="1"/>
  <c r="S52" i="7"/>
  <c r="H52" i="1" s="1"/>
  <c r="P60" i="7"/>
  <c r="Q60" i="7" s="1"/>
  <c r="R60" i="7" s="1"/>
  <c r="S60" i="7"/>
  <c r="H60" i="1" s="1"/>
  <c r="P122" i="7"/>
  <c r="Q122" i="7" s="1"/>
  <c r="R122" i="7" s="1"/>
  <c r="S122" i="7"/>
  <c r="H122" i="1" s="1"/>
  <c r="D122" i="1" s="1"/>
  <c r="N122" i="1" s="1"/>
  <c r="P117" i="7"/>
  <c r="Q117" i="7" s="1"/>
  <c r="R117" i="7" s="1"/>
  <c r="S117" i="7"/>
  <c r="H117" i="1" s="1"/>
  <c r="D117" i="1" s="1"/>
  <c r="N117" i="1" s="1"/>
  <c r="P49" i="7"/>
  <c r="Q49" i="7" s="1"/>
  <c r="R49" i="7" s="1"/>
  <c r="S49" i="7"/>
  <c r="H49" i="1" s="1"/>
  <c r="D49" i="1" s="1"/>
  <c r="N49" i="1" s="1"/>
  <c r="P119" i="7"/>
  <c r="Q119" i="7" s="1"/>
  <c r="R119" i="7" s="1"/>
  <c r="S119" i="7"/>
  <c r="H119" i="1" s="1"/>
  <c r="D119" i="1" s="1"/>
  <c r="N119" i="1" s="1"/>
  <c r="P83" i="7"/>
  <c r="Q83" i="7" s="1"/>
  <c r="R83" i="7" s="1"/>
  <c r="S83" i="7"/>
  <c r="H83" i="1" s="1"/>
  <c r="D83" i="1" s="1"/>
  <c r="N83" i="1" s="1"/>
  <c r="P32" i="7"/>
  <c r="Q32" i="7" s="1"/>
  <c r="R32" i="7" s="1"/>
  <c r="S32" i="7"/>
  <c r="H32" i="1" s="1"/>
  <c r="D32" i="1" s="1"/>
  <c r="N32" i="1" s="1"/>
  <c r="P90" i="7"/>
  <c r="Q90" i="7" s="1"/>
  <c r="R90" i="7" s="1"/>
  <c r="S90" i="7"/>
  <c r="H90" i="1" s="1"/>
  <c r="D90" i="1" s="1"/>
  <c r="N90" i="1" s="1"/>
  <c r="P4" i="7"/>
  <c r="Q4" i="7" s="1"/>
  <c r="R4" i="7" s="1"/>
  <c r="S4" i="7"/>
  <c r="H4" i="1" s="1"/>
  <c r="D4" i="1" s="1"/>
  <c r="N4" i="1" s="1"/>
  <c r="P130" i="7"/>
  <c r="Q130" i="7" s="1"/>
  <c r="R130" i="7" s="1"/>
  <c r="S130" i="7"/>
  <c r="P20" i="7"/>
  <c r="Q20" i="7" s="1"/>
  <c r="R20" i="7" s="1"/>
  <c r="S20" i="7"/>
  <c r="H20" i="1" s="1"/>
  <c r="D20" i="1" s="1"/>
  <c r="N20" i="1" s="1"/>
  <c r="P84" i="7"/>
  <c r="Q84" i="7" s="1"/>
  <c r="R84" i="7" s="1"/>
  <c r="S84" i="7"/>
  <c r="H84" i="1" s="1"/>
  <c r="D84" i="1" s="1"/>
  <c r="N84" i="1" s="1"/>
  <c r="P108" i="7"/>
  <c r="Q108" i="7" s="1"/>
  <c r="R108" i="7" s="1"/>
  <c r="S108" i="7"/>
  <c r="H108" i="1" s="1"/>
  <c r="D108" i="1" s="1"/>
  <c r="N108" i="1" s="1"/>
  <c r="P135" i="7"/>
  <c r="Q135" i="7" s="1"/>
  <c r="R135" i="7" s="1"/>
  <c r="S135" i="7"/>
  <c r="C123" i="1" l="1"/>
  <c r="B123" i="10" s="1"/>
  <c r="C6" i="1"/>
  <c r="D65" i="1"/>
  <c r="N65" i="1" s="1"/>
  <c r="D37" i="1"/>
  <c r="N37" i="1" s="1"/>
  <c r="D9" i="1"/>
  <c r="N9" i="1" s="1"/>
  <c r="D24" i="1"/>
  <c r="N24" i="1" s="1"/>
  <c r="D82" i="1"/>
  <c r="N82" i="1" s="1"/>
  <c r="D44" i="1"/>
  <c r="N44" i="1" s="1"/>
  <c r="D99" i="1"/>
  <c r="N99" i="1" s="1"/>
  <c r="M35" i="1"/>
  <c r="D14" i="1"/>
  <c r="N14" i="1" s="1"/>
  <c r="D5" i="1"/>
  <c r="N5" i="1" s="1"/>
  <c r="D60" i="1"/>
  <c r="N60" i="1" s="1"/>
  <c r="D88" i="1"/>
  <c r="N88" i="1" s="1"/>
  <c r="D58" i="1"/>
  <c r="N58" i="1" s="1"/>
  <c r="D106" i="1"/>
  <c r="N106" i="1" s="1"/>
  <c r="D36" i="1"/>
  <c r="N36" i="1" s="1"/>
  <c r="D86" i="1"/>
  <c r="N86" i="1" s="1"/>
  <c r="D69" i="1"/>
  <c r="N69" i="1" s="1"/>
  <c r="P14" i="7"/>
  <c r="Q14" i="7" s="1"/>
  <c r="R14" i="7" s="1"/>
  <c r="D97" i="1"/>
  <c r="N97" i="1" s="1"/>
  <c r="D100" i="1"/>
  <c r="N100" i="1" s="1"/>
  <c r="D19" i="1"/>
  <c r="N19" i="1" s="1"/>
  <c r="D41" i="1"/>
  <c r="N41" i="1" s="1"/>
  <c r="D126" i="1"/>
  <c r="N126" i="1" s="1"/>
  <c r="D35" i="1"/>
  <c r="N35" i="1" s="1"/>
  <c r="D81" i="1"/>
  <c r="N81" i="1" s="1"/>
  <c r="P136" i="7"/>
  <c r="Q136" i="7" s="1"/>
  <c r="R136" i="7" s="1"/>
  <c r="D71" i="1"/>
  <c r="N71" i="1" s="1"/>
  <c r="D118" i="1"/>
  <c r="N118" i="1" s="1"/>
  <c r="D113" i="1"/>
  <c r="N113" i="1" s="1"/>
  <c r="D8" i="1"/>
  <c r="N8" i="1" s="1"/>
  <c r="P59" i="7"/>
  <c r="Q59" i="7" s="1"/>
  <c r="R59" i="7" s="1"/>
  <c r="P25" i="7"/>
  <c r="Q25" i="7" s="1"/>
  <c r="R25" i="7" s="1"/>
  <c r="S54" i="7"/>
  <c r="H54" i="1" s="1"/>
  <c r="D54" i="1" s="1"/>
  <c r="D59" i="1"/>
  <c r="N59" i="1" s="1"/>
  <c r="D26" i="1"/>
  <c r="N26" i="1" s="1"/>
  <c r="D52" i="1"/>
  <c r="N52" i="1" s="1"/>
  <c r="D25" i="1"/>
  <c r="N25" i="1" s="1"/>
  <c r="P24" i="7"/>
  <c r="Q24" i="7" s="1"/>
  <c r="R24" i="7" s="1"/>
  <c r="P133" i="7"/>
  <c r="Q133" i="7" s="1"/>
  <c r="R133" i="7" s="1"/>
  <c r="P26" i="7"/>
  <c r="Q26" i="7" s="1"/>
  <c r="R26" i="7" s="1"/>
  <c r="P41" i="7"/>
  <c r="Q41" i="7" s="1"/>
  <c r="R41" i="7" s="1"/>
  <c r="M13" i="1"/>
  <c r="M100" i="1"/>
  <c r="M8" i="1"/>
  <c r="M44" i="1"/>
  <c r="M88" i="1"/>
  <c r="M26" i="1"/>
  <c r="M71" i="1"/>
  <c r="M118" i="1"/>
  <c r="M14" i="1"/>
  <c r="M21" i="1"/>
  <c r="M70" i="1"/>
  <c r="M49" i="1"/>
  <c r="M23" i="1"/>
  <c r="M53" i="1"/>
  <c r="M47" i="1"/>
  <c r="M119" i="1"/>
  <c r="M61" i="1"/>
  <c r="M92" i="1"/>
  <c r="M82" i="1"/>
  <c r="M42" i="1"/>
  <c r="M66" i="1"/>
  <c r="M17" i="1"/>
  <c r="M121" i="1"/>
  <c r="M105" i="1"/>
  <c r="M62" i="1"/>
  <c r="M74" i="1"/>
  <c r="M78" i="1"/>
  <c r="M114" i="1"/>
  <c r="M109" i="1"/>
  <c r="M30" i="1"/>
  <c r="M122" i="1"/>
  <c r="M18" i="1"/>
  <c r="M64" i="1"/>
  <c r="M12" i="1"/>
  <c r="M73" i="1"/>
  <c r="M106" i="1"/>
  <c r="M45" i="1"/>
  <c r="M41" i="1"/>
  <c r="M69" i="1"/>
  <c r="M111" i="1"/>
  <c r="M15" i="1"/>
  <c r="M2" i="1"/>
  <c r="M7" i="1"/>
  <c r="M31" i="1"/>
  <c r="M63" i="1"/>
  <c r="M28" i="1"/>
  <c r="M108" i="1"/>
  <c r="M84" i="1"/>
  <c r="M22" i="1"/>
  <c r="M97" i="1"/>
  <c r="M86" i="1"/>
  <c r="M20" i="1"/>
  <c r="M52" i="1"/>
  <c r="M117" i="1"/>
  <c r="M79" i="1"/>
  <c r="M10" i="1"/>
  <c r="M39" i="1"/>
  <c r="M93" i="1"/>
  <c r="M85" i="1"/>
  <c r="M11" i="1"/>
  <c r="M89" i="1"/>
  <c r="M68" i="1"/>
  <c r="M9" i="1"/>
  <c r="M37" i="1"/>
  <c r="M58" i="1"/>
  <c r="M32" i="1"/>
  <c r="M56" i="1"/>
  <c r="M51" i="1"/>
  <c r="M87" i="1"/>
  <c r="M101" i="1"/>
  <c r="M25" i="1"/>
  <c r="M96" i="1"/>
  <c r="M126" i="1"/>
  <c r="M33" i="1"/>
  <c r="M4" i="1"/>
  <c r="M5" i="1"/>
  <c r="M24" i="1"/>
  <c r="M19" i="1"/>
  <c r="M59" i="1"/>
  <c r="M55" i="1"/>
  <c r="M36" i="1"/>
  <c r="M60" i="1"/>
  <c r="M77" i="1"/>
  <c r="M95" i="1"/>
  <c r="M90" i="1"/>
  <c r="M83" i="1"/>
  <c r="M27" i="1"/>
  <c r="M116" i="1"/>
  <c r="M67" i="1"/>
  <c r="M65" i="1"/>
  <c r="M81" i="1"/>
  <c r="M113" i="1"/>
  <c r="M46" i="1"/>
  <c r="M76" i="1"/>
  <c r="M50" i="1"/>
  <c r="M57" i="1"/>
  <c r="M127" i="1"/>
  <c r="M75" i="1"/>
  <c r="M29" i="1"/>
  <c r="M103" i="1"/>
  <c r="M98" i="1"/>
  <c r="M38" i="1"/>
  <c r="M125" i="1"/>
  <c r="P8" i="7"/>
  <c r="Q8" i="7" s="1"/>
  <c r="R8" i="7" s="1"/>
  <c r="S3" i="7"/>
  <c r="H3" i="1" s="1"/>
  <c r="M3" i="1" s="1"/>
  <c r="P3" i="7"/>
  <c r="Q3" i="7" s="1"/>
  <c r="R3" i="7" s="1"/>
  <c r="S34" i="7"/>
  <c r="H34" i="1" s="1"/>
  <c r="D34" i="1" s="1"/>
  <c r="N34" i="1" s="1"/>
  <c r="P34" i="7"/>
  <c r="Q34" i="7" s="1"/>
  <c r="R34" i="7" s="1"/>
  <c r="S124" i="7"/>
  <c r="H124" i="1" s="1"/>
  <c r="D124" i="1" s="1"/>
  <c r="N124" i="1" s="1"/>
  <c r="P124" i="7"/>
  <c r="Q124" i="7" s="1"/>
  <c r="R124" i="7" s="1"/>
  <c r="S40" i="7"/>
  <c r="H40" i="1" s="1"/>
  <c r="D40" i="1" s="1"/>
  <c r="N40" i="1" s="1"/>
  <c r="P40" i="7"/>
  <c r="Q40" i="7" s="1"/>
  <c r="R40" i="7" s="1"/>
  <c r="C41" i="1"/>
  <c r="B41" i="10" s="1"/>
  <c r="P86" i="7"/>
  <c r="Q86" i="7" s="1"/>
  <c r="R86" i="7" s="1"/>
  <c r="B6" i="10"/>
  <c r="L6" i="1"/>
  <c r="L104" i="1"/>
  <c r="K120" i="1"/>
  <c r="L120" i="1"/>
  <c r="K104" i="1"/>
  <c r="K6" i="1"/>
  <c r="L123" i="1"/>
  <c r="P81" i="7"/>
  <c r="Q81" i="7" s="1"/>
  <c r="R81" i="7" s="1"/>
  <c r="C17" i="1"/>
  <c r="B17" i="10" s="1"/>
  <c r="C12" i="1"/>
  <c r="B12" i="10" s="1"/>
  <c r="C96" i="1"/>
  <c r="B96" i="10" s="1"/>
  <c r="C108" i="1"/>
  <c r="B108" i="10" s="1"/>
  <c r="C112" i="1"/>
  <c r="C57" i="1"/>
  <c r="B57" i="10" s="1"/>
  <c r="C68" i="1"/>
  <c r="B68" i="10" s="1"/>
  <c r="C2" i="1"/>
  <c r="B2" i="10" s="1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75" i="1"/>
  <c r="B75" i="10" s="1"/>
  <c r="C32" i="1"/>
  <c r="B32" i="10" s="1"/>
  <c r="C98" i="1"/>
  <c r="B98" i="10" s="1"/>
  <c r="C64" i="1"/>
  <c r="B64" i="10" s="1"/>
  <c r="C23" i="1"/>
  <c r="B23" i="10" s="1"/>
  <c r="C18" i="1"/>
  <c r="B18" i="10" s="1"/>
  <c r="C42" i="1"/>
  <c r="B42" i="10" s="1"/>
  <c r="C45" i="1"/>
  <c r="B45" i="10" s="1"/>
  <c r="C4" i="1"/>
  <c r="B4" i="10" s="1"/>
  <c r="C105" i="1"/>
  <c r="B105" i="10" s="1"/>
  <c r="C14" i="1"/>
  <c r="B14" i="10" s="1"/>
  <c r="C31" i="1"/>
  <c r="B31" i="10" s="1"/>
  <c r="C110" i="1"/>
  <c r="B110" i="10" s="1"/>
  <c r="C39" i="1"/>
  <c r="B39" i="10" s="1"/>
  <c r="C33" i="1"/>
  <c r="B33" i="10" s="1"/>
  <c r="C93" i="1"/>
  <c r="B93" i="10" s="1"/>
  <c r="C20" i="1"/>
  <c r="B20" i="10" s="1"/>
  <c r="C61" i="1"/>
  <c r="B61" i="10" s="1"/>
  <c r="C101" i="1"/>
  <c r="B101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7" i="1"/>
  <c r="B127" i="10" s="1"/>
  <c r="C121" i="1"/>
  <c r="B121" i="10" s="1"/>
  <c r="C49" i="1"/>
  <c r="B49" i="10" s="1"/>
  <c r="C56" i="1"/>
  <c r="B56" i="10" s="1"/>
  <c r="C79" i="1"/>
  <c r="B79" i="10" s="1"/>
  <c r="C109" i="1"/>
  <c r="B109" i="10" s="1"/>
  <c r="C83" i="1"/>
  <c r="B83" i="10" s="1"/>
  <c r="C117" i="1"/>
  <c r="B117" i="10" s="1"/>
  <c r="C125" i="1"/>
  <c r="B125" i="10" s="1"/>
  <c r="C70" i="1"/>
  <c r="B70" i="10" s="1"/>
  <c r="C77" i="1"/>
  <c r="B77" i="10" s="1"/>
  <c r="C65" i="1"/>
  <c r="B65" i="10" s="1"/>
  <c r="C89" i="1"/>
  <c r="B89" i="10" s="1"/>
  <c r="C11" i="1"/>
  <c r="B11" i="10" s="1"/>
  <c r="C103" i="1"/>
  <c r="B103" i="10" s="1"/>
  <c r="C36" i="1"/>
  <c r="B36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K123" i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S43" i="7"/>
  <c r="H43" i="1" s="1"/>
  <c r="D43" i="1" s="1"/>
  <c r="N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N16" i="1" s="1"/>
  <c r="S128" i="7"/>
  <c r="H128" i="1" s="1"/>
  <c r="D128" i="1" s="1"/>
  <c r="N128" i="1" s="1"/>
  <c r="P128" i="7"/>
  <c r="Q128" i="7" s="1"/>
  <c r="R128" i="7" s="1"/>
  <c r="P72" i="7"/>
  <c r="Q72" i="7" s="1"/>
  <c r="R72" i="7" s="1"/>
  <c r="S72" i="7"/>
  <c r="H72" i="1" s="1"/>
  <c r="D72" i="1" s="1"/>
  <c r="N72" i="1" s="1"/>
  <c r="P91" i="7"/>
  <c r="Q91" i="7" s="1"/>
  <c r="R91" i="7" s="1"/>
  <c r="S91" i="7"/>
  <c r="H91" i="1" s="1"/>
  <c r="D91" i="1" s="1"/>
  <c r="N91" i="1" s="1"/>
  <c r="P80" i="7"/>
  <c r="Q80" i="7" s="1"/>
  <c r="R80" i="7" s="1"/>
  <c r="S80" i="7"/>
  <c r="H80" i="1" s="1"/>
  <c r="D80" i="1" s="1"/>
  <c r="N80" i="1" s="1"/>
  <c r="P115" i="7"/>
  <c r="Q115" i="7" s="1"/>
  <c r="R115" i="7" s="1"/>
  <c r="S115" i="7"/>
  <c r="H115" i="1" s="1"/>
  <c r="D115" i="1" s="1"/>
  <c r="N115" i="1" s="1"/>
  <c r="P48" i="7"/>
  <c r="Q48" i="7" s="1"/>
  <c r="R48" i="7" s="1"/>
  <c r="S48" i="7"/>
  <c r="H48" i="1" s="1"/>
  <c r="D48" i="1" s="1"/>
  <c r="N48" i="1" s="1"/>
  <c r="P107" i="7"/>
  <c r="Q107" i="7" s="1"/>
  <c r="R107" i="7" s="1"/>
  <c r="S107" i="7"/>
  <c r="H107" i="1" s="1"/>
  <c r="D107" i="1" s="1"/>
  <c r="N107" i="1" s="1"/>
  <c r="C26" i="1" l="1"/>
  <c r="B26" i="10" s="1"/>
  <c r="C24" i="1"/>
  <c r="B24" i="10" s="1"/>
  <c r="C113" i="1"/>
  <c r="B113" i="10" s="1"/>
  <c r="C118" i="1"/>
  <c r="B118" i="10" s="1"/>
  <c r="C25" i="1"/>
  <c r="B25" i="10" s="1"/>
  <c r="C106" i="1"/>
  <c r="B106" i="10" s="1"/>
  <c r="C86" i="1"/>
  <c r="B86" i="10" s="1"/>
  <c r="M54" i="1"/>
  <c r="C59" i="1"/>
  <c r="B59" i="10" s="1"/>
  <c r="C69" i="1"/>
  <c r="B69" i="10" s="1"/>
  <c r="C71" i="1"/>
  <c r="B71" i="10" s="1"/>
  <c r="C60" i="1"/>
  <c r="B60" i="10" s="1"/>
  <c r="N54" i="1"/>
  <c r="C54" i="1"/>
  <c r="B54" i="10" s="1"/>
  <c r="C52" i="1"/>
  <c r="B52" i="10" s="1"/>
  <c r="C8" i="1"/>
  <c r="B8" i="10" s="1"/>
  <c r="D3" i="1"/>
  <c r="N3" i="1" s="1"/>
  <c r="C99" i="1"/>
  <c r="B99" i="10" s="1"/>
  <c r="K69" i="1"/>
  <c r="C34" i="1"/>
  <c r="B34" i="10" s="1"/>
  <c r="C124" i="1"/>
  <c r="B124" i="10" s="1"/>
  <c r="C126" i="1"/>
  <c r="B126" i="10" s="1"/>
  <c r="M34" i="1"/>
  <c r="M48" i="1"/>
  <c r="M107" i="1"/>
  <c r="M128" i="1"/>
  <c r="M91" i="1"/>
  <c r="M80" i="1"/>
  <c r="M16" i="1"/>
  <c r="M40" i="1"/>
  <c r="M43" i="1"/>
  <c r="M124" i="1"/>
  <c r="M72" i="1"/>
  <c r="M115" i="1"/>
  <c r="L76" i="1"/>
  <c r="L68" i="1"/>
  <c r="K29" i="1"/>
  <c r="K21" i="1"/>
  <c r="L94" i="1"/>
  <c r="L47" i="1"/>
  <c r="L108" i="1"/>
  <c r="K22" i="1"/>
  <c r="K94" i="1"/>
  <c r="L66" i="1"/>
  <c r="L125" i="1"/>
  <c r="K39" i="1"/>
  <c r="L79" i="1"/>
  <c r="L64" i="1"/>
  <c r="L53" i="1"/>
  <c r="K98" i="1"/>
  <c r="K78" i="1"/>
  <c r="L17" i="1"/>
  <c r="K17" i="1"/>
  <c r="L90" i="1"/>
  <c r="L21" i="1"/>
  <c r="K2" i="1"/>
  <c r="K90" i="1"/>
  <c r="K66" i="1"/>
  <c r="K7" i="1"/>
  <c r="L65" i="1"/>
  <c r="K61" i="1"/>
  <c r="K65" i="1"/>
  <c r="L86" i="1"/>
  <c r="L36" i="1"/>
  <c r="K108" i="1"/>
  <c r="L2" i="1"/>
  <c r="L42" i="1"/>
  <c r="L29" i="1"/>
  <c r="K31" i="1"/>
  <c r="K55" i="1"/>
  <c r="K57" i="1"/>
  <c r="K75" i="1"/>
  <c r="L31" i="1"/>
  <c r="L55" i="1"/>
  <c r="K46" i="1"/>
  <c r="L33" i="1"/>
  <c r="L22" i="1"/>
  <c r="K56" i="1"/>
  <c r="K45" i="1"/>
  <c r="L30" i="1"/>
  <c r="L75" i="1"/>
  <c r="K77" i="1"/>
  <c r="K14" i="1"/>
  <c r="L51" i="1"/>
  <c r="K33" i="1"/>
  <c r="L56" i="1"/>
  <c r="L45" i="1"/>
  <c r="L78" i="1"/>
  <c r="K53" i="1"/>
  <c r="L89" i="1"/>
  <c r="L113" i="1"/>
  <c r="L110" i="1"/>
  <c r="L121" i="1"/>
  <c r="K83" i="1"/>
  <c r="L61" i="1"/>
  <c r="L28" i="1"/>
  <c r="K110" i="1"/>
  <c r="K121" i="1"/>
  <c r="K36" i="1"/>
  <c r="L83" i="1"/>
  <c r="L46" i="1"/>
  <c r="K30" i="1"/>
  <c r="K18" i="1"/>
  <c r="K42" i="1"/>
  <c r="K111" i="1"/>
  <c r="L57" i="1"/>
  <c r="K76" i="1"/>
  <c r="L98" i="1"/>
  <c r="L62" i="1"/>
  <c r="L84" i="1"/>
  <c r="L95" i="1"/>
  <c r="K92" i="1"/>
  <c r="L26" i="1"/>
  <c r="K127" i="1"/>
  <c r="K84" i="1"/>
  <c r="K62" i="1"/>
  <c r="K117" i="1"/>
  <c r="K64" i="1"/>
  <c r="L92" i="1"/>
  <c r="L118" i="1"/>
  <c r="K87" i="1"/>
  <c r="K95" i="1"/>
  <c r="L117" i="1"/>
  <c r="K23" i="1"/>
  <c r="L87" i="1"/>
  <c r="L10" i="1"/>
  <c r="K12" i="1"/>
  <c r="L25" i="1"/>
  <c r="K99" i="1"/>
  <c r="K4" i="1"/>
  <c r="L23" i="1"/>
  <c r="K67" i="1"/>
  <c r="L7" i="1"/>
  <c r="L12" i="1"/>
  <c r="K51" i="1"/>
  <c r="L4" i="1"/>
  <c r="K28" i="1"/>
  <c r="K47" i="1"/>
  <c r="L67" i="1"/>
  <c r="L77" i="1"/>
  <c r="K38" i="1"/>
  <c r="K79" i="1"/>
  <c r="L103" i="1"/>
  <c r="K113" i="1"/>
  <c r="C80" i="1"/>
  <c r="B80" i="10" s="1"/>
  <c r="C88" i="1"/>
  <c r="B88" i="10" s="1"/>
  <c r="C40" i="1"/>
  <c r="B40" i="10" s="1"/>
  <c r="K26" i="1"/>
  <c r="L127" i="1"/>
  <c r="C5" i="1"/>
  <c r="C16" i="1"/>
  <c r="B16" i="10" s="1"/>
  <c r="L111" i="1"/>
  <c r="K116" i="1"/>
  <c r="L14" i="1"/>
  <c r="K89" i="1"/>
  <c r="K85" i="1"/>
  <c r="K24" i="1"/>
  <c r="K10" i="1"/>
  <c r="L102" i="1"/>
  <c r="K15" i="1"/>
  <c r="L122" i="1"/>
  <c r="K109" i="1"/>
  <c r="L119" i="1"/>
  <c r="K73" i="1"/>
  <c r="C82" i="1"/>
  <c r="B82" i="10" s="1"/>
  <c r="L11" i="1"/>
  <c r="L39" i="1"/>
  <c r="C35" i="1"/>
  <c r="B35" i="10" s="1"/>
  <c r="C48" i="1"/>
  <c r="B48" i="10" s="1"/>
  <c r="K20" i="1"/>
  <c r="K93" i="1"/>
  <c r="L24" i="1"/>
  <c r="K101" i="1"/>
  <c r="L15" i="1"/>
  <c r="K122" i="1"/>
  <c r="L109" i="1"/>
  <c r="K32" i="1"/>
  <c r="K63" i="1"/>
  <c r="L96" i="1"/>
  <c r="C81" i="1"/>
  <c r="K81" i="1" s="1"/>
  <c r="B112" i="10"/>
  <c r="K112" i="1"/>
  <c r="L112" i="1"/>
  <c r="C9" i="1"/>
  <c r="K11" i="1"/>
  <c r="C91" i="1"/>
  <c r="B91" i="10" s="1"/>
  <c r="K102" i="1"/>
  <c r="L116" i="1"/>
  <c r="L73" i="1"/>
  <c r="C97" i="1"/>
  <c r="B97" i="10" s="1"/>
  <c r="C72" i="1"/>
  <c r="B72" i="10" s="1"/>
  <c r="K13" i="1"/>
  <c r="L50" i="1"/>
  <c r="K70" i="1"/>
  <c r="L85" i="1"/>
  <c r="C115" i="1"/>
  <c r="B115" i="10" s="1"/>
  <c r="L13" i="1"/>
  <c r="K50" i="1"/>
  <c r="L70" i="1"/>
  <c r="L20" i="1"/>
  <c r="L105" i="1"/>
  <c r="L93" i="1"/>
  <c r="K68" i="1"/>
  <c r="L74" i="1"/>
  <c r="L101" i="1"/>
  <c r="L38" i="1"/>
  <c r="L49" i="1"/>
  <c r="L41" i="1"/>
  <c r="K27" i="1"/>
  <c r="L114" i="1"/>
  <c r="K103" i="1"/>
  <c r="L32" i="1"/>
  <c r="L63" i="1"/>
  <c r="K96" i="1"/>
  <c r="C100" i="1"/>
  <c r="C19" i="1"/>
  <c r="C43" i="1"/>
  <c r="B43" i="10" s="1"/>
  <c r="C107" i="1"/>
  <c r="B107" i="10" s="1"/>
  <c r="K119" i="1"/>
  <c r="C58" i="1"/>
  <c r="C128" i="1"/>
  <c r="B128" i="10" s="1"/>
  <c r="K125" i="1"/>
  <c r="K105" i="1"/>
  <c r="L18" i="1"/>
  <c r="K74" i="1"/>
  <c r="K49" i="1"/>
  <c r="K41" i="1"/>
  <c r="L27" i="1"/>
  <c r="K114" i="1"/>
  <c r="C37" i="1"/>
  <c r="K37" i="1" s="1"/>
  <c r="C44" i="1"/>
  <c r="L52" i="1" l="1"/>
  <c r="K106" i="1"/>
  <c r="K118" i="1"/>
  <c r="L60" i="1"/>
  <c r="K52" i="1"/>
  <c r="L126" i="1"/>
  <c r="L106" i="1"/>
  <c r="K86" i="1"/>
  <c r="L59" i="1"/>
  <c r="K25" i="1"/>
  <c r="K59" i="1"/>
  <c r="K71" i="1"/>
  <c r="K126" i="1"/>
  <c r="L54" i="1"/>
  <c r="K54" i="1"/>
  <c r="L34" i="1"/>
  <c r="K34" i="1"/>
  <c r="L99" i="1"/>
  <c r="K124" i="1"/>
  <c r="L124" i="1"/>
  <c r="L69" i="1"/>
  <c r="K60" i="1"/>
  <c r="L71" i="1"/>
  <c r="K8" i="1"/>
  <c r="L8" i="1"/>
  <c r="C3" i="1"/>
  <c r="B3" i="10" s="1"/>
  <c r="K35" i="1"/>
  <c r="L35" i="1"/>
  <c r="K80" i="1"/>
  <c r="L115" i="1"/>
  <c r="L107" i="1"/>
  <c r="K88" i="1"/>
  <c r="L88" i="1"/>
  <c r="K72" i="1"/>
  <c r="L128" i="1"/>
  <c r="K128" i="1"/>
  <c r="K115" i="1"/>
  <c r="K91" i="1"/>
  <c r="L16" i="1"/>
  <c r="K48" i="1"/>
  <c r="K43" i="1"/>
  <c r="K16" i="1"/>
  <c r="L72" i="1"/>
  <c r="L48" i="1"/>
  <c r="L91" i="1"/>
  <c r="L43" i="1"/>
  <c r="L80" i="1"/>
  <c r="K107" i="1"/>
  <c r="B58" i="10"/>
  <c r="K58" i="1"/>
  <c r="L58" i="1"/>
  <c r="B19" i="10"/>
  <c r="K19" i="1"/>
  <c r="L19" i="1"/>
  <c r="B37" i="10"/>
  <c r="L37" i="1"/>
  <c r="B9" i="10"/>
  <c r="L9" i="1"/>
  <c r="K9" i="1"/>
  <c r="K40" i="1"/>
  <c r="L82" i="1"/>
  <c r="B100" i="10"/>
  <c r="K100" i="1"/>
  <c r="L40" i="1"/>
  <c r="K82" i="1"/>
  <c r="K97" i="1"/>
  <c r="L97" i="1"/>
  <c r="L100" i="1"/>
  <c r="B44" i="10"/>
  <c r="L44" i="1"/>
  <c r="K44" i="1"/>
  <c r="B81" i="10"/>
  <c r="L81" i="1"/>
  <c r="B5" i="10"/>
  <c r="K5" i="1"/>
  <c r="L5" i="1"/>
  <c r="K3" i="1" l="1"/>
  <c r="L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6D117-0A80-174D-BBBA-141567A7B8E9}" name="CREATeV_FARCG-Turbulent_T7-VLM2-Elev(g1_0)-12_6kg-x0_1m" type="6" refreshedVersion="8" background="1" saveData="1">
    <textPr sourceFile="/Users/williamkemp/Records/Masters/Projects/0_LinusProject/XFLR_Models/CREATeV_FARCG-Turbulent_T7-VLM2-Elev(g1_0)-12_6kg-x0_1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1F8EA1E-E076-C844-9DCD-BB1CFB28C382}" name="CREATeV-Turbulent_T7-VLM2-Elev(g1_0)-12_6kg-x0_1m" type="6" refreshedVersion="8" background="1" saveData="1">
    <textPr sourceFile="/Users/williamkemp/Records/Masters/Projects/0_LinusProject/XFLR_Models/CREATeV-Turbulent_T7-VLM2-Elev(g1_0)-12_6kg-x0_1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478ECBA-6721-8C43-B4FF-418AA90AFED3}" name="T1-VLM2-10mps_CREATeVHStab_Turbulent" type="6" refreshedVersion="8" background="1" saveData="1">
    <textPr sourceFile="/Users/williamkemp/Records/Masters/Projects/0_LinusProject/XFLR_Models/T1-VLM2-10mps_CREATeVHStab_Turbulen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14F2E50-BD26-4947-8012-ECCEAC4689BA}" name="T2-VLM2-CREATeV-VStabTurb-WingN9-12_6kg-x0_128m" type="6" refreshedVersion="8" background="1" saveData="1">
    <textPr sourceFile="/Users/williamkemp/Records/Masters/Projects/0_LinusProject/XFLR_Models/T2-VLM2-CREATeV-VStabTurb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DD253DC8-3D0C-5349-86B7-09CE1CD01D61}" name="T2-VLM2-CREATeV-WingN9-12_6kg-x0_128m" type="6" refreshedVersion="8" background="1" saveData="1">
    <textPr sourceFile="/Users/williamkemp/Records/Masters/Projects/0_LinusProject/XFLR_Models/T2-VLM2-CREATeV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076FCE6-72E4-EE42-AE76-D28C0023E4A6}" name="T2-VLM2-CREATeV-WingTurb-12_6kg-x0_128m" type="6" refreshedVersion="8" background="1" saveData="1">
    <textPr sourceFile="/Users/williamkemp/Records/Masters/Projects/0_LinusProject/XFLR_Models/T2-VLM2-CREATeV-WingTurb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<sst xmlns="http://schemas.openxmlformats.org/spreadsheetml/2006/main" count="235" uniqueCount="107">
  <si>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</si>
  <si>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</si>
  <si>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</si>
  <si>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</si>
  <si>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</si>
  <si>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</si>
  <si>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</si>
  <si>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</si>
  <si>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</si>
  <si>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</si>
  <si>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</si>
  <si>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</si>
  <si>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</si>
  <si>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</si>
  <si>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</si>
  <si>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</si>
  <si>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</si>
  <si>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</si>
  <si>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</si>
  <si>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</si>
  <si>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</si>
  <si>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</si>
  <si>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</si>
  <si>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</si>
  <si>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</si>
  <si>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</si>
  <si>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</si>
  <si>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</si>
  <si>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</si>
  <si>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</si>
  <si>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</si>
  <si>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</si>
  <si>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</si>
  <si>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</si>
  <si>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</si>
  <si>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</si>
  <si>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</si>
  <si>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</si>
  <si>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</si>
  <si>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</si>
  <si>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</si>
  <si>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</si>
  <si>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</si>
  <si>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</si>
  <si>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</si>
  <si>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</si>
  <si>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</si>
  <si>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</si>
  <si>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</si>
  <si>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</si>
  <si>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</si>
  <si>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</si>
  <si>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</si>
  <si>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</si>
  <si>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</si>
  <si>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</si>
  <si>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</si>
  <si>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</si>
  <si>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</si>
  <si>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</si>
  <si>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</si>
  <si>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</si>
  <si>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</si>
  <si>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</si>
  <si>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</si>
  <si>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</si>
  <si>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</si>
  <si>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</si>
  <si>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</si>
  <si>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</si>
  <si>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</si>
  <si>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</si>
  <si>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</si>
  <si>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</si>
  <si>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</si>
  <si>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</si>
  <si>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</si>
  <si>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</si>
  <si>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</si>
  <si>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</si>
  <si>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CD Bound+</t>
  </si>
  <si>
    <t>CD Bound-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</si>
  <si>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</si>
  <si>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</si>
  <si>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</si>
  <si>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</si>
  <si>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</si>
  <si>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</si>
  <si>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</si>
  <si>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VStab-Turbulent &amp; Wing-N9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</si>
  <si>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</si>
  <si>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</si>
  <si>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</si>
  <si>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</si>
  <si>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</si>
  <si>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</si>
  <si>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</si>
  <si>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>Wing Induced Drag</t>
  </si>
  <si>
    <t>Wing Profile Drag</t>
  </si>
  <si>
    <t>Cdi Wing I1</t>
  </si>
  <si>
    <t>CDv Wing I1</t>
  </si>
  <si>
    <t>P Required</t>
  </si>
  <si>
    <t xml:space="preserve"> Wing_Turbulent</t>
  </si>
  <si>
    <t xml:space="preserve"> H Stab-Turbulent</t>
  </si>
  <si>
    <t xml:space="preserve"> CREATeV-TurbulentW-TurbulentVstab-TurbulentHstab</t>
  </si>
  <si>
    <t xml:space="preserve"> CREATeV-TurbulentW-TurbulentVstab-TurbulentHstab_FARCG</t>
  </si>
  <si>
    <t xml:space="preserve"> T7-VLM2-Elev(g1.0)-12.6kg-x0.0m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</si>
</sst>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1.989776942327242E-2</c:v>
                </c:pt>
                <c:pt idx="1">
                  <c:v>2.0035592086219814E-2</c:v>
                </c:pt>
                <c:pt idx="2">
                  <c:v>2.0176688110067259E-2</c:v>
                </c:pt>
                <c:pt idx="3">
                  <c:v>2.0323985002749404E-2</c:v>
                </c:pt>
                <c:pt idx="4">
                  <c:v>2.0471037528934716E-2</c:v>
                </c:pt>
                <c:pt idx="5">
                  <c:v>2.061836059666149E-2</c:v>
                </c:pt>
                <c:pt idx="6">
                  <c:v>2.0766079598775831E-2</c:v>
                </c:pt>
                <c:pt idx="7">
                  <c:v>2.0918617388502536E-2</c:v>
                </c:pt>
                <c:pt idx="8">
                  <c:v>2.1073275832370859E-2</c:v>
                </c:pt>
                <c:pt idx="9">
                  <c:v>2.1236347935067023E-2</c:v>
                </c:pt>
                <c:pt idx="10">
                  <c:v>2.1401314492940877E-2</c:v>
                </c:pt>
                <c:pt idx="11">
                  <c:v>2.1566529380770812E-2</c:v>
                </c:pt>
                <c:pt idx="12">
                  <c:v>2.1734500165689077E-2</c:v>
                </c:pt>
                <c:pt idx="13">
                  <c:v>2.1906452146189633E-2</c:v>
                </c:pt>
                <c:pt idx="14">
                  <c:v>2.2080052382712764E-2</c:v>
                </c:pt>
                <c:pt idx="15">
                  <c:v>2.2256332274435402E-2</c:v>
                </c:pt>
                <c:pt idx="16">
                  <c:v>2.2435550940415355E-2</c:v>
                </c:pt>
                <c:pt idx="17">
                  <c:v>2.261811401901876E-2</c:v>
                </c:pt>
                <c:pt idx="18">
                  <c:v>2.2805335364317694E-2</c:v>
                </c:pt>
                <c:pt idx="19">
                  <c:v>2.2998303606435115E-2</c:v>
                </c:pt>
                <c:pt idx="20">
                  <c:v>2.3195950108126844E-2</c:v>
                </c:pt>
                <c:pt idx="21">
                  <c:v>2.3394400302370808E-2</c:v>
                </c:pt>
                <c:pt idx="22">
                  <c:v>2.3597413398141157E-2</c:v>
                </c:pt>
                <c:pt idx="23">
                  <c:v>2.3802746882705558E-2</c:v>
                </c:pt>
                <c:pt idx="24">
                  <c:v>2.4013451268226158E-2</c:v>
                </c:pt>
                <c:pt idx="25">
                  <c:v>2.4229109089244125E-2</c:v>
                </c:pt>
                <c:pt idx="26">
                  <c:v>2.4447000937666025E-2</c:v>
                </c:pt>
                <c:pt idx="27">
                  <c:v>2.4669455498941527E-2</c:v>
                </c:pt>
                <c:pt idx="28">
                  <c:v>2.4894042412269522E-2</c:v>
                </c:pt>
                <c:pt idx="29">
                  <c:v>2.5123944346195779E-2</c:v>
                </c:pt>
                <c:pt idx="30">
                  <c:v>2.5362605843079099E-2</c:v>
                </c:pt>
                <c:pt idx="31">
                  <c:v>2.5607563390682774E-2</c:v>
                </c:pt>
                <c:pt idx="32">
                  <c:v>2.5857012988289154E-2</c:v>
                </c:pt>
                <c:pt idx="33">
                  <c:v>2.6108521820200414E-2</c:v>
                </c:pt>
                <c:pt idx="34">
                  <c:v>2.6362829801808579E-2</c:v>
                </c:pt>
                <c:pt idx="35">
                  <c:v>2.6620659983310663E-2</c:v>
                </c:pt>
                <c:pt idx="36">
                  <c:v>2.6884673302360679E-2</c:v>
                </c:pt>
                <c:pt idx="37">
                  <c:v>2.7151855639918995E-2</c:v>
                </c:pt>
                <c:pt idx="38">
                  <c:v>2.7421815913665722E-2</c:v>
                </c:pt>
                <c:pt idx="39">
                  <c:v>2.7694950685391562E-2</c:v>
                </c:pt>
                <c:pt idx="40">
                  <c:v>2.7971879392258158E-2</c:v>
                </c:pt>
                <c:pt idx="41">
                  <c:v>2.8253641635341699E-2</c:v>
                </c:pt>
                <c:pt idx="42">
                  <c:v>2.8538236878978104E-2</c:v>
                </c:pt>
                <c:pt idx="43">
                  <c:v>2.8828730958146091E-2</c:v>
                </c:pt>
                <c:pt idx="44">
                  <c:v>2.9121210734973285E-2</c:v>
                </c:pt>
                <c:pt idx="45">
                  <c:v>2.9417457850792843E-2</c:v>
                </c:pt>
                <c:pt idx="46">
                  <c:v>2.971722925741668E-2</c:v>
                </c:pt>
                <c:pt idx="47">
                  <c:v>3.0022882705115547E-2</c:v>
                </c:pt>
                <c:pt idx="48">
                  <c:v>3.0332560699933647E-2</c:v>
                </c:pt>
                <c:pt idx="49">
                  <c:v>3.0646205266436008E-2</c:v>
                </c:pt>
                <c:pt idx="50">
                  <c:v>3.0962618525358077E-2</c:v>
                </c:pt>
                <c:pt idx="51">
                  <c:v>3.1285002166499584E-2</c:v>
                </c:pt>
                <c:pt idx="52">
                  <c:v>3.1609141686981153E-2</c:v>
                </c:pt>
                <c:pt idx="53">
                  <c:v>3.1939754737724667E-2</c:v>
                </c:pt>
                <c:pt idx="54">
                  <c:v>3.2274737927668308E-2</c:v>
                </c:pt>
                <c:pt idx="55">
                  <c:v>3.2612047164493334E-2</c:v>
                </c:pt>
                <c:pt idx="56">
                  <c:v>3.2954672218267755E-2</c:v>
                </c:pt>
                <c:pt idx="57">
                  <c:v>3.3300180827653007E-2</c:v>
                </c:pt>
                <c:pt idx="58">
                  <c:v>3.365106752309667E-2</c:v>
                </c:pt>
                <c:pt idx="59">
                  <c:v>3.4008216294365984E-2</c:v>
                </c:pt>
                <c:pt idx="60">
                  <c:v>3.4367425097602544E-2</c:v>
                </c:pt>
                <c:pt idx="61">
                  <c:v>3.4731039766782636E-2</c:v>
                </c:pt>
                <c:pt idx="62">
                  <c:v>3.5098789428265248E-2</c:v>
                </c:pt>
                <c:pt idx="63">
                  <c:v>3.5471411579754378E-2</c:v>
                </c:pt>
                <c:pt idx="64">
                  <c:v>3.5847587395609115E-2</c:v>
                </c:pt>
                <c:pt idx="65">
                  <c:v>3.6227893522161908E-2</c:v>
                </c:pt>
                <c:pt idx="66">
                  <c:v>3.6613830391110325E-2</c:v>
                </c:pt>
                <c:pt idx="67">
                  <c:v>3.7001932196280798E-2</c:v>
                </c:pt>
                <c:pt idx="68">
                  <c:v>3.7393929855411394E-2</c:v>
                </c:pt>
                <c:pt idx="69">
                  <c:v>3.7791759366121426E-2</c:v>
                </c:pt>
                <c:pt idx="70">
                  <c:v>3.8197779542167014E-2</c:v>
                </c:pt>
                <c:pt idx="71">
                  <c:v>3.8606387188530558E-2</c:v>
                </c:pt>
                <c:pt idx="72">
                  <c:v>3.9020223983729715E-2</c:v>
                </c:pt>
                <c:pt idx="73">
                  <c:v>3.9439266010754898E-2</c:v>
                </c:pt>
                <c:pt idx="74">
                  <c:v>3.9863975190766225E-2</c:v>
                </c:pt>
                <c:pt idx="75">
                  <c:v>4.0298377527347072E-2</c:v>
                </c:pt>
                <c:pt idx="76">
                  <c:v>4.0739546529351175E-2</c:v>
                </c:pt>
                <c:pt idx="77">
                  <c:v>4.1184182547991222E-2</c:v>
                </c:pt>
                <c:pt idx="78">
                  <c:v>4.1633942264840788E-2</c:v>
                </c:pt>
                <c:pt idx="79">
                  <c:v>4.2087663032583947E-2</c:v>
                </c:pt>
                <c:pt idx="80">
                  <c:v>4.254708812316943E-2</c:v>
                </c:pt>
                <c:pt idx="81">
                  <c:v>4.3012318156969424E-2</c:v>
                </c:pt>
                <c:pt idx="82">
                  <c:v>4.3483352944970341E-2</c:v>
                </c:pt>
                <c:pt idx="83">
                  <c:v>4.3957713415262521E-2</c:v>
                </c:pt>
                <c:pt idx="84">
                  <c:v>4.4437449735097223E-2</c:v>
                </c:pt>
                <c:pt idx="85">
                  <c:v>4.4922333473643106E-2</c:v>
                </c:pt>
                <c:pt idx="86">
                  <c:v>4.541190794824998E-2</c:v>
                </c:pt>
                <c:pt idx="87">
                  <c:v>4.5908572458046214E-2</c:v>
                </c:pt>
                <c:pt idx="88">
                  <c:v>4.6409623317070096E-2</c:v>
                </c:pt>
                <c:pt idx="89">
                  <c:v>4.6915349919585403E-2</c:v>
                </c:pt>
                <c:pt idx="90">
                  <c:v>4.7425427540609008E-2</c:v>
                </c:pt>
                <c:pt idx="91">
                  <c:v>4.7943110923689213E-2</c:v>
                </c:pt>
                <c:pt idx="92">
                  <c:v>4.846914761242116E-2</c:v>
                </c:pt>
                <c:pt idx="93">
                  <c:v>4.9001789512232552E-2</c:v>
                </c:pt>
                <c:pt idx="94">
                  <c:v>4.9537329857643912E-2</c:v>
                </c:pt>
                <c:pt idx="95">
                  <c:v>5.0079616272880746E-2</c:v>
                </c:pt>
                <c:pt idx="96">
                  <c:v>5.0631411806965822E-2</c:v>
                </c:pt>
                <c:pt idx="97">
                  <c:v>5.1188059527379065E-2</c:v>
                </c:pt>
                <c:pt idx="98">
                  <c:v>5.1750454855312107E-2</c:v>
                </c:pt>
                <c:pt idx="99">
                  <c:v>5.2317780744889887E-2</c:v>
                </c:pt>
                <c:pt idx="100">
                  <c:v>5.2893589524459834E-2</c:v>
                </c:pt>
                <c:pt idx="101">
                  <c:v>5.3478124301424006E-2</c:v>
                </c:pt>
                <c:pt idx="102">
                  <c:v>5.4069654766096542E-2</c:v>
                </c:pt>
                <c:pt idx="103">
                  <c:v>5.4668287677664802E-2</c:v>
                </c:pt>
                <c:pt idx="104">
                  <c:v>5.5264771340696121E-2</c:v>
                </c:pt>
                <c:pt idx="105">
                  <c:v>5.5850605186290918E-2</c:v>
                </c:pt>
                <c:pt idx="106">
                  <c:v>5.6427063829151802E-2</c:v>
                </c:pt>
                <c:pt idx="107">
                  <c:v>5.699809711399343E-2</c:v>
                </c:pt>
                <c:pt idx="108">
                  <c:v>5.7565936530119516E-2</c:v>
                </c:pt>
                <c:pt idx="109">
                  <c:v>5.8131891329328327E-2</c:v>
                </c:pt>
                <c:pt idx="110">
                  <c:v>5.8695335077051485E-2</c:v>
                </c:pt>
                <c:pt idx="111">
                  <c:v>5.9275365329485415E-2</c:v>
                </c:pt>
                <c:pt idx="112">
                  <c:v>5.9904434124761131E-2</c:v>
                </c:pt>
                <c:pt idx="113">
                  <c:v>6.0581439520388761E-2</c:v>
                </c:pt>
                <c:pt idx="114">
                  <c:v>6.1291421996595215E-2</c:v>
                </c:pt>
                <c:pt idx="115">
                  <c:v>6.2042198374042359E-2</c:v>
                </c:pt>
                <c:pt idx="116">
                  <c:v>6.2830991984627493E-2</c:v>
                </c:pt>
                <c:pt idx="117">
                  <c:v>6.3646043963755256E-2</c:v>
                </c:pt>
                <c:pt idx="118">
                  <c:v>6.4493450023442561E-2</c:v>
                </c:pt>
                <c:pt idx="119">
                  <c:v>6.5383808080241967E-2</c:v>
                </c:pt>
                <c:pt idx="120">
                  <c:v>6.630678955773836E-2</c:v>
                </c:pt>
                <c:pt idx="121">
                  <c:v>6.7280731987376455E-2</c:v>
                </c:pt>
                <c:pt idx="122">
                  <c:v>6.830643712101607E-2</c:v>
                </c:pt>
                <c:pt idx="123">
                  <c:v>6.9389415441582586E-2</c:v>
                </c:pt>
                <c:pt idx="124">
                  <c:v>7.0554205774841991E-2</c:v>
                </c:pt>
                <c:pt idx="125">
                  <c:v>7.1815406249263039E-2</c:v>
                </c:pt>
                <c:pt idx="126">
                  <c:v>7.3205912853177318E-2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5"/>
          <c:order val="1"/>
          <c:tx>
            <c:strRef>
              <c:f>Totals!$K$1</c:f>
              <c:strCache>
                <c:ptCount val="1"/>
                <c:pt idx="0">
                  <c:v>CD Bound+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2.0892657894436041E-2</c:v>
                </c:pt>
                <c:pt idx="1">
                  <c:v>2.1037371690530805E-2</c:v>
                </c:pt>
                <c:pt idx="2">
                  <c:v>2.1185522515570623E-2</c:v>
                </c:pt>
                <c:pt idx="3">
                  <c:v>2.1340184252886873E-2</c:v>
                </c:pt>
                <c:pt idx="4">
                  <c:v>2.1494589405381452E-2</c:v>
                </c:pt>
                <c:pt idx="5">
                  <c:v>2.1649278626494566E-2</c:v>
                </c:pt>
                <c:pt idx="6">
                  <c:v>2.1804383578714621E-2</c:v>
                </c:pt>
                <c:pt idx="7">
                  <c:v>2.1964548257927662E-2</c:v>
                </c:pt>
                <c:pt idx="8">
                  <c:v>2.21269396239894E-2</c:v>
                </c:pt>
                <c:pt idx="9">
                  <c:v>2.2298165331820375E-2</c:v>
                </c:pt>
                <c:pt idx="10">
                  <c:v>2.2471380217587919E-2</c:v>
                </c:pt>
                <c:pt idx="11">
                  <c:v>2.2644855849809353E-2</c:v>
                </c:pt>
                <c:pt idx="12">
                  <c:v>2.2821225173973531E-2</c:v>
                </c:pt>
                <c:pt idx="13">
                  <c:v>2.3001774753499116E-2</c:v>
                </c:pt>
                <c:pt idx="14">
                  <c:v>2.3184055001848402E-2</c:v>
                </c:pt>
                <c:pt idx="15">
                  <c:v>2.3369148888157172E-2</c:v>
                </c:pt>
                <c:pt idx="16">
                  <c:v>2.3557328487436122E-2</c:v>
                </c:pt>
                <c:pt idx="17">
                  <c:v>2.3749019719969698E-2</c:v>
                </c:pt>
                <c:pt idx="18">
                  <c:v>2.3945602132533578E-2</c:v>
                </c:pt>
                <c:pt idx="19">
                  <c:v>2.4148218786756871E-2</c:v>
                </c:pt>
                <c:pt idx="20">
                  <c:v>2.4355747613533187E-2</c:v>
                </c:pt>
                <c:pt idx="21">
                  <c:v>2.4564120317489349E-2</c:v>
                </c:pt>
                <c:pt idx="22">
                  <c:v>2.4777284068048213E-2</c:v>
                </c:pt>
                <c:pt idx="23">
                  <c:v>2.4992884226840834E-2</c:v>
                </c:pt>
                <c:pt idx="24">
                  <c:v>2.5214123831637465E-2</c:v>
                </c:pt>
                <c:pt idx="25">
                  <c:v>2.5440564543706332E-2</c:v>
                </c:pt>
                <c:pt idx="26">
                  <c:v>2.5669350984549325E-2</c:v>
                </c:pt>
                <c:pt idx="27">
                  <c:v>2.5902928273888605E-2</c:v>
                </c:pt>
                <c:pt idx="28">
                  <c:v>2.6138744532883E-2</c:v>
                </c:pt>
                <c:pt idx="29">
                  <c:v>2.6380141563505568E-2</c:v>
                </c:pt>
                <c:pt idx="30">
                  <c:v>2.6630736135233056E-2</c:v>
                </c:pt>
                <c:pt idx="31">
                  <c:v>2.6887941560216913E-2</c:v>
                </c:pt>
                <c:pt idx="32">
                  <c:v>2.7149863637703612E-2</c:v>
                </c:pt>
                <c:pt idx="33">
                  <c:v>2.7413947911210435E-2</c:v>
                </c:pt>
                <c:pt idx="34">
                  <c:v>2.7680971291899007E-2</c:v>
                </c:pt>
                <c:pt idx="35">
                  <c:v>2.7951692982476198E-2</c:v>
                </c:pt>
                <c:pt idx="36">
                  <c:v>2.8228906967478713E-2</c:v>
                </c:pt>
                <c:pt idx="37">
                  <c:v>2.8509448421914944E-2</c:v>
                </c:pt>
                <c:pt idx="38">
                  <c:v>2.8792906709349007E-2</c:v>
                </c:pt>
                <c:pt idx="39">
                  <c:v>2.9079698219661141E-2</c:v>
                </c:pt>
                <c:pt idx="40">
                  <c:v>2.9370473361871065E-2</c:v>
                </c:pt>
                <c:pt idx="41">
                  <c:v>2.9666323717108783E-2</c:v>
                </c:pt>
                <c:pt idx="42">
                  <c:v>2.996514872292701E-2</c:v>
                </c:pt>
                <c:pt idx="43">
                  <c:v>3.0270167506053394E-2</c:v>
                </c:pt>
                <c:pt idx="44">
                  <c:v>3.057727127172195E-2</c:v>
                </c:pt>
                <c:pt idx="45">
                  <c:v>3.0888330743332484E-2</c:v>
                </c:pt>
                <c:pt idx="46">
                  <c:v>3.1203090720287513E-2</c:v>
                </c:pt>
                <c:pt idx="47">
                  <c:v>3.1524026840371325E-2</c:v>
                </c:pt>
                <c:pt idx="48">
                  <c:v>3.1849188734930332E-2</c:v>
                </c:pt>
                <c:pt idx="49">
                  <c:v>3.2178515529757812E-2</c:v>
                </c:pt>
                <c:pt idx="50">
                  <c:v>3.2510749451625978E-2</c:v>
                </c:pt>
                <c:pt idx="51">
                  <c:v>3.2849252274824561E-2</c:v>
                </c:pt>
                <c:pt idx="52">
                  <c:v>3.3189598771330209E-2</c:v>
                </c:pt>
                <c:pt idx="53">
                  <c:v>3.3536742474610901E-2</c:v>
                </c:pt>
                <c:pt idx="54">
                  <c:v>3.3888474824051724E-2</c:v>
                </c:pt>
                <c:pt idx="55">
                  <c:v>3.4242649522718001E-2</c:v>
                </c:pt>
                <c:pt idx="56">
                  <c:v>3.4602405829181143E-2</c:v>
                </c:pt>
                <c:pt idx="57">
                  <c:v>3.4965189869035657E-2</c:v>
                </c:pt>
                <c:pt idx="58">
                  <c:v>3.5333620899251503E-2</c:v>
                </c:pt>
                <c:pt idx="59">
                  <c:v>3.5708627109084283E-2</c:v>
                </c:pt>
                <c:pt idx="60">
                  <c:v>3.6085796352482671E-2</c:v>
                </c:pt>
                <c:pt idx="61">
                  <c:v>3.6467591755121764E-2</c:v>
                </c:pt>
                <c:pt idx="62">
                  <c:v>3.6853728899678508E-2</c:v>
                </c:pt>
                <c:pt idx="63">
                  <c:v>3.7244982158742099E-2</c:v>
                </c:pt>
                <c:pt idx="64">
                  <c:v>3.7639966765389568E-2</c:v>
                </c:pt>
                <c:pt idx="65">
                  <c:v>3.8039288198270002E-2</c:v>
                </c:pt>
                <c:pt idx="66">
                  <c:v>3.8444521910665844E-2</c:v>
                </c:pt>
                <c:pt idx="67">
                  <c:v>3.885202880609484E-2</c:v>
                </c:pt>
                <c:pt idx="68">
                  <c:v>3.9263626348181965E-2</c:v>
                </c:pt>
                <c:pt idx="69">
                  <c:v>3.9681347334427498E-2</c:v>
                </c:pt>
                <c:pt idx="70">
                  <c:v>4.0107668519275365E-2</c:v>
                </c:pt>
                <c:pt idx="71">
                  <c:v>4.0536706547957088E-2</c:v>
                </c:pt>
                <c:pt idx="72">
                  <c:v>4.0971235182916205E-2</c:v>
                </c:pt>
                <c:pt idx="73">
                  <c:v>4.1411229311292645E-2</c:v>
                </c:pt>
                <c:pt idx="74">
                  <c:v>4.1857173950304534E-2</c:v>
                </c:pt>
                <c:pt idx="75">
                  <c:v>4.2313296403714423E-2</c:v>
                </c:pt>
                <c:pt idx="76">
                  <c:v>4.2776523855818732E-2</c:v>
                </c:pt>
                <c:pt idx="77">
                  <c:v>4.3243391675390784E-2</c:v>
                </c:pt>
                <c:pt idx="78">
                  <c:v>4.371563937808283E-2</c:v>
                </c:pt>
                <c:pt idx="79">
                  <c:v>4.4192046184213143E-2</c:v>
                </c:pt>
                <c:pt idx="80">
                  <c:v>4.4674442529327903E-2</c:v>
                </c:pt>
                <c:pt idx="81">
                  <c:v>4.5162934064817896E-2</c:v>
                </c:pt>
                <c:pt idx="82">
                  <c:v>4.5657520592218857E-2</c:v>
                </c:pt>
                <c:pt idx="83">
                  <c:v>4.615559908602565E-2</c:v>
                </c:pt>
                <c:pt idx="84">
                  <c:v>4.6659322221852081E-2</c:v>
                </c:pt>
                <c:pt idx="85">
                  <c:v>4.7168450147325264E-2</c:v>
                </c:pt>
                <c:pt idx="86">
                  <c:v>4.7682503345662479E-2</c:v>
                </c:pt>
                <c:pt idx="87">
                  <c:v>4.8204001080948522E-2</c:v>
                </c:pt>
                <c:pt idx="88">
                  <c:v>4.87301044829236E-2</c:v>
                </c:pt>
                <c:pt idx="89">
                  <c:v>4.9261117415564673E-2</c:v>
                </c:pt>
                <c:pt idx="90">
                  <c:v>4.9796698917639458E-2</c:v>
                </c:pt>
                <c:pt idx="91">
                  <c:v>5.0340266469873676E-2</c:v>
                </c:pt>
                <c:pt idx="92">
                  <c:v>5.0892604993042219E-2</c:v>
                </c:pt>
                <c:pt idx="93">
                  <c:v>5.1451878987844181E-2</c:v>
                </c:pt>
                <c:pt idx="94">
                  <c:v>5.2014196350526107E-2</c:v>
                </c:pt>
                <c:pt idx="95">
                  <c:v>5.2583597086524783E-2</c:v>
                </c:pt>
                <c:pt idx="96">
                  <c:v>5.316298239731411E-2</c:v>
                </c:pt>
                <c:pt idx="97">
                  <c:v>5.3747462503748018E-2</c:v>
                </c:pt>
                <c:pt idx="98">
                  <c:v>5.4337977598077715E-2</c:v>
                </c:pt>
                <c:pt idx="99">
                  <c:v>5.4933669782134383E-2</c:v>
                </c:pt>
                <c:pt idx="100">
                  <c:v>5.553826900068283E-2</c:v>
                </c:pt>
                <c:pt idx="101">
                  <c:v>5.6152030516495206E-2</c:v>
                </c:pt>
                <c:pt idx="102">
                  <c:v>5.6773137504401369E-2</c:v>
                </c:pt>
                <c:pt idx="103">
                  <c:v>5.7401702061548043E-2</c:v>
                </c:pt>
                <c:pt idx="104">
                  <c:v>5.8028009907730931E-2</c:v>
                </c:pt>
                <c:pt idx="105">
                  <c:v>5.8643135445605461E-2</c:v>
                </c:pt>
                <c:pt idx="106">
                  <c:v>5.9248417020609394E-2</c:v>
                </c:pt>
                <c:pt idx="107">
                  <c:v>5.9848001969693101E-2</c:v>
                </c:pt>
                <c:pt idx="108">
                  <c:v>6.0444233356625493E-2</c:v>
                </c:pt>
                <c:pt idx="109">
                  <c:v>6.103848589579474E-2</c:v>
                </c:pt>
                <c:pt idx="110">
                  <c:v>6.163010183090406E-2</c:v>
                </c:pt>
                <c:pt idx="111">
                  <c:v>6.2239133595959686E-2</c:v>
                </c:pt>
                <c:pt idx="112">
                  <c:v>6.2899655830999185E-2</c:v>
                </c:pt>
                <c:pt idx="113">
                  <c:v>6.3610511496408201E-2</c:v>
                </c:pt>
                <c:pt idx="114">
                  <c:v>6.4355993096424979E-2</c:v>
                </c:pt>
                <c:pt idx="115">
                  <c:v>6.5144308292744479E-2</c:v>
                </c:pt>
                <c:pt idx="116">
                  <c:v>6.5972541583858874E-2</c:v>
                </c:pt>
                <c:pt idx="117">
                  <c:v>6.6828346161943025E-2</c:v>
                </c:pt>
                <c:pt idx="118">
                  <c:v>6.7718122524614691E-2</c:v>
                </c:pt>
                <c:pt idx="119">
                  <c:v>6.865299848425406E-2</c:v>
                </c:pt>
                <c:pt idx="120">
                  <c:v>6.9622129035625285E-2</c:v>
                </c:pt>
                <c:pt idx="121">
                  <c:v>7.0644768586745274E-2</c:v>
                </c:pt>
                <c:pt idx="122">
                  <c:v>7.1721758977066868E-2</c:v>
                </c:pt>
                <c:pt idx="123">
                  <c:v>7.2858886213661711E-2</c:v>
                </c:pt>
                <c:pt idx="124">
                  <c:v>7.4081916063584094E-2</c:v>
                </c:pt>
                <c:pt idx="125">
                  <c:v>7.5406176561726185E-2</c:v>
                </c:pt>
                <c:pt idx="126">
                  <c:v>7.6866208495836183E-2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38-E045-B792-58022A4B0AFC}"/>
            </c:ext>
          </c:extLst>
        </c:ser>
        <c:ser>
          <c:idx val="6"/>
          <c:order val="2"/>
          <c:tx>
            <c:strRef>
              <c:f>Totals!$L$1</c:f>
              <c:strCache>
                <c:ptCount val="1"/>
                <c:pt idx="0">
                  <c:v>CD Bound-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xVal>
            <c:numRef>
              <c:f>Totals!$L$2:$L$139</c:f>
              <c:numCache>
                <c:formatCode>General</c:formatCode>
                <c:ptCount val="138"/>
                <c:pt idx="0">
                  <c:v>1.8902880952108798E-2</c:v>
                </c:pt>
                <c:pt idx="1">
                  <c:v>1.9033812481908823E-2</c:v>
                </c:pt>
                <c:pt idx="2">
                  <c:v>1.9167853704563895E-2</c:v>
                </c:pt>
                <c:pt idx="3">
                  <c:v>1.9307785752611935E-2</c:v>
                </c:pt>
                <c:pt idx="4">
                  <c:v>1.9447485652487981E-2</c:v>
                </c:pt>
                <c:pt idx="5">
                  <c:v>1.9587442566828414E-2</c:v>
                </c:pt>
                <c:pt idx="6">
                  <c:v>1.972777561883704E-2</c:v>
                </c:pt>
                <c:pt idx="7">
                  <c:v>1.987268651907741E-2</c:v>
                </c:pt>
                <c:pt idx="8">
                  <c:v>2.0019612040752317E-2</c:v>
                </c:pt>
                <c:pt idx="9">
                  <c:v>2.0174530538313671E-2</c:v>
                </c:pt>
                <c:pt idx="10">
                  <c:v>2.0331248768293834E-2</c:v>
                </c:pt>
                <c:pt idx="11">
                  <c:v>2.048820291173227E-2</c:v>
                </c:pt>
                <c:pt idx="12">
                  <c:v>2.0647775157404624E-2</c:v>
                </c:pt>
                <c:pt idx="13">
                  <c:v>2.081112953888015E-2</c:v>
                </c:pt>
                <c:pt idx="14">
                  <c:v>2.0976049763577125E-2</c:v>
                </c:pt>
                <c:pt idx="15">
                  <c:v>2.1143515660713631E-2</c:v>
                </c:pt>
                <c:pt idx="16">
                  <c:v>2.1313773393394589E-2</c:v>
                </c:pt>
                <c:pt idx="17">
                  <c:v>2.1487208318067823E-2</c:v>
                </c:pt>
                <c:pt idx="18">
                  <c:v>2.1665068596101809E-2</c:v>
                </c:pt>
                <c:pt idx="19">
                  <c:v>2.184838842611336E-2</c:v>
                </c:pt>
                <c:pt idx="20">
                  <c:v>2.2036152602720502E-2</c:v>
                </c:pt>
                <c:pt idx="21">
                  <c:v>2.2224680287252267E-2</c:v>
                </c:pt>
                <c:pt idx="22">
                  <c:v>2.24175427282341E-2</c:v>
                </c:pt>
                <c:pt idx="23">
                  <c:v>2.2612609538570281E-2</c:v>
                </c:pt>
                <c:pt idx="24">
                  <c:v>2.2812778704814851E-2</c:v>
                </c:pt>
                <c:pt idx="25">
                  <c:v>2.3017653634781917E-2</c:v>
                </c:pt>
                <c:pt idx="26">
                  <c:v>2.3224650890782725E-2</c:v>
                </c:pt>
                <c:pt idx="27">
                  <c:v>2.3435982723994449E-2</c:v>
                </c:pt>
                <c:pt idx="28">
                  <c:v>2.3649340291656044E-2</c:v>
                </c:pt>
                <c:pt idx="29">
                  <c:v>2.386774712888599E-2</c:v>
                </c:pt>
                <c:pt idx="30">
                  <c:v>2.4094475550925143E-2</c:v>
                </c:pt>
                <c:pt idx="31">
                  <c:v>2.4327185221148635E-2</c:v>
                </c:pt>
                <c:pt idx="32">
                  <c:v>2.4564162338874696E-2</c:v>
                </c:pt>
                <c:pt idx="33">
                  <c:v>2.4803095729190393E-2</c:v>
                </c:pt>
                <c:pt idx="34">
                  <c:v>2.504468831171815E-2</c:v>
                </c:pt>
                <c:pt idx="35">
                  <c:v>2.5289626984145129E-2</c:v>
                </c:pt>
                <c:pt idx="36">
                  <c:v>2.5540439637242646E-2</c:v>
                </c:pt>
                <c:pt idx="37">
                  <c:v>2.5794262857923047E-2</c:v>
                </c:pt>
                <c:pt idx="38">
                  <c:v>2.6050725117982437E-2</c:v>
                </c:pt>
                <c:pt idx="39">
                  <c:v>2.6310203151121984E-2</c:v>
                </c:pt>
                <c:pt idx="40">
                  <c:v>2.6573285422645251E-2</c:v>
                </c:pt>
                <c:pt idx="41">
                  <c:v>2.6840959553574614E-2</c:v>
                </c:pt>
                <c:pt idx="42">
                  <c:v>2.7111325035029197E-2</c:v>
                </c:pt>
                <c:pt idx="43">
                  <c:v>2.7387294410238787E-2</c:v>
                </c:pt>
                <c:pt idx="44">
                  <c:v>2.766515019822462E-2</c:v>
                </c:pt>
                <c:pt idx="45">
                  <c:v>2.7946584958253202E-2</c:v>
                </c:pt>
                <c:pt idx="46">
                  <c:v>2.8231367794545846E-2</c:v>
                </c:pt>
                <c:pt idx="47">
                  <c:v>2.8521738569859768E-2</c:v>
                </c:pt>
                <c:pt idx="48">
                  <c:v>2.8815932664936966E-2</c:v>
                </c:pt>
                <c:pt idx="49">
                  <c:v>2.9113895003114208E-2</c:v>
                </c:pt>
                <c:pt idx="50">
                  <c:v>2.9414487599090173E-2</c:v>
                </c:pt>
                <c:pt idx="51">
                  <c:v>2.9720752058174604E-2</c:v>
                </c:pt>
                <c:pt idx="52">
                  <c:v>3.0028684602632097E-2</c:v>
                </c:pt>
                <c:pt idx="53">
                  <c:v>3.0342767000838433E-2</c:v>
                </c:pt>
                <c:pt idx="54">
                  <c:v>3.0661001031284892E-2</c:v>
                </c:pt>
                <c:pt idx="55">
                  <c:v>3.0981444806268667E-2</c:v>
                </c:pt>
                <c:pt idx="56">
                  <c:v>3.1306938607354368E-2</c:v>
                </c:pt>
                <c:pt idx="57">
                  <c:v>3.1635171786270358E-2</c:v>
                </c:pt>
                <c:pt idx="58">
                  <c:v>3.1968514146941837E-2</c:v>
                </c:pt>
                <c:pt idx="59">
                  <c:v>3.2307805479647685E-2</c:v>
                </c:pt>
                <c:pt idx="60">
                  <c:v>3.2649053842722417E-2</c:v>
                </c:pt>
                <c:pt idx="61">
                  <c:v>3.2994487778443507E-2</c:v>
                </c:pt>
                <c:pt idx="62">
                  <c:v>3.3343849956851988E-2</c:v>
                </c:pt>
                <c:pt idx="63">
                  <c:v>3.3697841000766657E-2</c:v>
                </c:pt>
                <c:pt idx="64">
                  <c:v>3.4055208025828662E-2</c:v>
                </c:pt>
                <c:pt idx="65">
                  <c:v>3.4416498846053814E-2</c:v>
                </c:pt>
                <c:pt idx="66">
                  <c:v>3.4783138871554806E-2</c:v>
                </c:pt>
                <c:pt idx="67">
                  <c:v>3.5151835586466756E-2</c:v>
                </c:pt>
                <c:pt idx="68">
                  <c:v>3.5524233362640822E-2</c:v>
                </c:pt>
                <c:pt idx="69">
                  <c:v>3.5902171397815354E-2</c:v>
                </c:pt>
                <c:pt idx="70">
                  <c:v>3.6287890565058663E-2</c:v>
                </c:pt>
                <c:pt idx="71">
                  <c:v>3.6676067829104028E-2</c:v>
                </c:pt>
                <c:pt idx="72">
                  <c:v>3.7069212784543226E-2</c:v>
                </c:pt>
                <c:pt idx="73">
                  <c:v>3.746730271021715E-2</c:v>
                </c:pt>
                <c:pt idx="74">
                  <c:v>3.7870776431227916E-2</c:v>
                </c:pt>
                <c:pt idx="75">
                  <c:v>3.8283458650979721E-2</c:v>
                </c:pt>
                <c:pt idx="76">
                  <c:v>3.8702569202883619E-2</c:v>
                </c:pt>
                <c:pt idx="77">
                  <c:v>3.9124973420591659E-2</c:v>
                </c:pt>
                <c:pt idx="78">
                  <c:v>3.9552245151598747E-2</c:v>
                </c:pt>
                <c:pt idx="79">
                  <c:v>3.998327988095475E-2</c:v>
                </c:pt>
                <c:pt idx="80">
                  <c:v>4.0419733717010957E-2</c:v>
                </c:pt>
                <c:pt idx="81">
                  <c:v>4.0861702249120953E-2</c:v>
                </c:pt>
                <c:pt idx="82">
                  <c:v>4.1309185297721825E-2</c:v>
                </c:pt>
                <c:pt idx="83">
                  <c:v>4.1759827744499392E-2</c:v>
                </c:pt>
                <c:pt idx="84">
                  <c:v>4.2215577248342365E-2</c:v>
                </c:pt>
                <c:pt idx="85">
                  <c:v>4.2676216799960948E-2</c:v>
                </c:pt>
                <c:pt idx="86">
                  <c:v>4.3141312550837481E-2</c:v>
                </c:pt>
                <c:pt idx="87">
                  <c:v>4.3613143835143905E-2</c:v>
                </c:pt>
                <c:pt idx="88">
                  <c:v>4.4089142151216593E-2</c:v>
                </c:pt>
                <c:pt idx="89">
                  <c:v>4.4569582423606133E-2</c:v>
                </c:pt>
                <c:pt idx="90">
                  <c:v>4.5054156163578558E-2</c:v>
                </c:pt>
                <c:pt idx="91">
                  <c:v>4.5545955377504749E-2</c:v>
                </c:pt>
                <c:pt idx="92">
                  <c:v>4.60456902318001E-2</c:v>
                </c:pt>
                <c:pt idx="93">
                  <c:v>4.6551700036620923E-2</c:v>
                </c:pt>
                <c:pt idx="94">
                  <c:v>4.7060463364761718E-2</c:v>
                </c:pt>
                <c:pt idx="95">
                  <c:v>4.7575635459236709E-2</c:v>
                </c:pt>
                <c:pt idx="96">
                  <c:v>4.8099841216617534E-2</c:v>
                </c:pt>
                <c:pt idx="97">
                  <c:v>4.8628656551010112E-2</c:v>
                </c:pt>
                <c:pt idx="98">
                  <c:v>4.9162932112546499E-2</c:v>
                </c:pt>
                <c:pt idx="99">
                  <c:v>4.9701891707645392E-2</c:v>
                </c:pt>
                <c:pt idx="100">
                  <c:v>5.0248910048236839E-2</c:v>
                </c:pt>
                <c:pt idx="101">
                  <c:v>5.0804218086352805E-2</c:v>
                </c:pt>
                <c:pt idx="102">
                  <c:v>5.1366172027791715E-2</c:v>
                </c:pt>
                <c:pt idx="103">
                  <c:v>5.1934873293781561E-2</c:v>
                </c:pt>
                <c:pt idx="104">
                  <c:v>5.2501532773661312E-2</c:v>
                </c:pt>
                <c:pt idx="105">
                  <c:v>5.3058074926976374E-2</c:v>
                </c:pt>
                <c:pt idx="106">
                  <c:v>5.3605710637694211E-2</c:v>
                </c:pt>
                <c:pt idx="107">
                  <c:v>5.4148192258293759E-2</c:v>
                </c:pt>
                <c:pt idx="108">
                  <c:v>5.4687639703613539E-2</c:v>
                </c:pt>
                <c:pt idx="109">
                  <c:v>5.5225296762861913E-2</c:v>
                </c:pt>
                <c:pt idx="110">
                  <c:v>5.5760568323198909E-2</c:v>
                </c:pt>
                <c:pt idx="111">
                  <c:v>5.6311597063011143E-2</c:v>
                </c:pt>
                <c:pt idx="112">
                  <c:v>5.6909212418523078E-2</c:v>
                </c:pt>
                <c:pt idx="113">
                  <c:v>5.7552367544369321E-2</c:v>
                </c:pt>
                <c:pt idx="114">
                  <c:v>5.822685089676545E-2</c:v>
                </c:pt>
                <c:pt idx="115">
                  <c:v>5.8940088455340239E-2</c:v>
                </c:pt>
                <c:pt idx="116">
                  <c:v>5.968944238539612E-2</c:v>
                </c:pt>
                <c:pt idx="117">
                  <c:v>6.0463741765567493E-2</c:v>
                </c:pt>
                <c:pt idx="118">
                  <c:v>6.1268777522270432E-2</c:v>
                </c:pt>
                <c:pt idx="119">
                  <c:v>6.2114617676229868E-2</c:v>
                </c:pt>
                <c:pt idx="120">
                  <c:v>6.2991450079851435E-2</c:v>
                </c:pt>
                <c:pt idx="121">
                  <c:v>6.3916695388007636E-2</c:v>
                </c:pt>
                <c:pt idx="122">
                  <c:v>6.4891115264965271E-2</c:v>
                </c:pt>
                <c:pt idx="123">
                  <c:v>6.5919944669503461E-2</c:v>
                </c:pt>
                <c:pt idx="124">
                  <c:v>6.7026495486099888E-2</c:v>
                </c:pt>
                <c:pt idx="125">
                  <c:v>6.8224635936799893E-2</c:v>
                </c:pt>
                <c:pt idx="126">
                  <c:v>6.9545617210518454E-2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38-E045-B792-58022A4B0AFC}"/>
            </c:ext>
          </c:extLst>
        </c:ser>
        <c:ser>
          <c:idx val="2"/>
          <c:order val="3"/>
          <c:tx>
            <c:strRef>
              <c:f>Totals!$M$1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Totals!$M$2:$M$139</c:f>
              <c:numCache>
                <c:formatCode>General</c:formatCode>
                <c:ptCount val="138"/>
                <c:pt idx="0">
                  <c:v>1.9250490495800944E-2</c:v>
                </c:pt>
                <c:pt idx="1">
                  <c:v>1.9386236518162257E-2</c:v>
                </c:pt>
                <c:pt idx="2">
                  <c:v>1.9525339098894277E-2</c:v>
                </c:pt>
                <c:pt idx="3">
                  <c:v>1.9670718611098519E-2</c:v>
                </c:pt>
                <c:pt idx="4">
                  <c:v>1.9815924434628561E-2</c:v>
                </c:pt>
                <c:pt idx="5">
                  <c:v>1.9961633161110999E-2</c:v>
                </c:pt>
                <c:pt idx="6">
                  <c:v>2.0108332329189293E-2</c:v>
                </c:pt>
                <c:pt idx="7">
                  <c:v>2.0258338734397398E-2</c:v>
                </c:pt>
                <c:pt idx="8">
                  <c:v>2.0411386632388128E-2</c:v>
                </c:pt>
                <c:pt idx="9">
                  <c:v>2.0572897097910204E-2</c:v>
                </c:pt>
                <c:pt idx="10">
                  <c:v>2.0736348697090897E-2</c:v>
                </c:pt>
                <c:pt idx="11">
                  <c:v>2.0899133095148643E-2</c:v>
                </c:pt>
                <c:pt idx="12">
                  <c:v>2.1066558589711574E-2</c:v>
                </c:pt>
                <c:pt idx="13">
                  <c:v>2.1238084375215602E-2</c:v>
                </c:pt>
                <c:pt idx="14">
                  <c:v>2.1409584434180017E-2</c:v>
                </c:pt>
                <c:pt idx="15">
                  <c:v>2.1585221033071412E-2</c:v>
                </c:pt>
                <c:pt idx="16">
                  <c:v>2.1761760694397763E-2</c:v>
                </c:pt>
                <c:pt idx="17">
                  <c:v>2.1943391985168856E-2</c:v>
                </c:pt>
                <c:pt idx="18">
                  <c:v>2.2129636313725054E-2</c:v>
                </c:pt>
                <c:pt idx="19">
                  <c:v>2.23214074734439E-2</c:v>
                </c:pt>
                <c:pt idx="20">
                  <c:v>2.2517884502661342E-2</c:v>
                </c:pt>
                <c:pt idx="21">
                  <c:v>2.2715190193833439E-2</c:v>
                </c:pt>
                <c:pt idx="22">
                  <c:v>2.2916507485910741E-2</c:v>
                </c:pt>
                <c:pt idx="23">
                  <c:v>2.3120863396293184E-2</c:v>
                </c:pt>
                <c:pt idx="24">
                  <c:v>2.333095260857778E-2</c:v>
                </c:pt>
                <c:pt idx="25">
                  <c:v>2.3545559117095757E-2</c:v>
                </c:pt>
                <c:pt idx="26">
                  <c:v>2.3762420471244189E-2</c:v>
                </c:pt>
                <c:pt idx="27">
                  <c:v>2.398386410420084E-2</c:v>
                </c:pt>
                <c:pt idx="28">
                  <c:v>2.4207459783218432E-2</c:v>
                </c:pt>
                <c:pt idx="29">
                  <c:v>2.443638803551379E-2</c:v>
                </c:pt>
                <c:pt idx="30">
                  <c:v>2.4674390677370563E-2</c:v>
                </c:pt>
                <c:pt idx="31">
                  <c:v>2.4918852454772451E-2</c:v>
                </c:pt>
                <c:pt idx="32">
                  <c:v>2.5166641529013711E-2</c:v>
                </c:pt>
                <c:pt idx="33">
                  <c:v>2.5417245002923843E-2</c:v>
                </c:pt>
                <c:pt idx="34">
                  <c:v>2.567081820780099E-2</c:v>
                </c:pt>
                <c:pt idx="35">
                  <c:v>2.5928375983465732E-2</c:v>
                </c:pt>
                <c:pt idx="36">
                  <c:v>2.6189853835768696E-2</c:v>
                </c:pt>
                <c:pt idx="37">
                  <c:v>2.6457103460045761E-2</c:v>
                </c:pt>
                <c:pt idx="38">
                  <c:v>2.6726230083477333E-2</c:v>
                </c:pt>
                <c:pt idx="39">
                  <c:v>2.6998543822001824E-2</c:v>
                </c:pt>
                <c:pt idx="40">
                  <c:v>2.7274663723380797E-2</c:v>
                </c:pt>
                <c:pt idx="41">
                  <c:v>2.755472156250616E-2</c:v>
                </c:pt>
                <c:pt idx="42">
                  <c:v>2.7839313955255643E-2</c:v>
                </c:pt>
                <c:pt idx="43">
                  <c:v>2.8129162208754846E-2</c:v>
                </c:pt>
                <c:pt idx="44">
                  <c:v>2.842168205888241E-2</c:v>
                </c:pt>
                <c:pt idx="45">
                  <c:v>2.8717376430318683E-2</c:v>
                </c:pt>
                <c:pt idx="46">
                  <c:v>2.9015676489745745E-2</c:v>
                </c:pt>
                <c:pt idx="47">
                  <c:v>2.9320330419811035E-2</c:v>
                </c:pt>
                <c:pt idx="48">
                  <c:v>2.9629288251036116E-2</c:v>
                </c:pt>
                <c:pt idx="49">
                  <c:v>2.9942222044505626E-2</c:v>
                </c:pt>
                <c:pt idx="50">
                  <c:v>3.0257934204239976E-2</c:v>
                </c:pt>
                <c:pt idx="51">
                  <c:v>3.05790735721569E-2</c:v>
                </c:pt>
                <c:pt idx="52">
                  <c:v>3.090259893910428E-2</c:v>
                </c:pt>
                <c:pt idx="53">
                  <c:v>3.1232540906832109E-2</c:v>
                </c:pt>
                <c:pt idx="54">
                  <c:v>3.1566783249595561E-2</c:v>
                </c:pt>
                <c:pt idx="55">
                  <c:v>3.190398976651207E-2</c:v>
                </c:pt>
                <c:pt idx="56">
                  <c:v>3.2245965225897406E-2</c:v>
                </c:pt>
                <c:pt idx="57">
                  <c:v>3.2590832865321072E-2</c:v>
                </c:pt>
                <c:pt idx="58">
                  <c:v>3.2941085511359852E-2</c:v>
                </c:pt>
                <c:pt idx="59">
                  <c:v>3.3297872318375034E-2</c:v>
                </c:pt>
                <c:pt idx="60">
                  <c:v>3.3656967564798128E-2</c:v>
                </c:pt>
                <c:pt idx="61">
                  <c:v>3.4019391865145014E-2</c:v>
                </c:pt>
                <c:pt idx="62">
                  <c:v>3.4387187464264515E-2</c:v>
                </c:pt>
                <c:pt idx="63">
                  <c:v>3.4758367697467096E-2</c:v>
                </c:pt>
                <c:pt idx="64">
                  <c:v>3.5134036286922667E-2</c:v>
                </c:pt>
                <c:pt idx="65">
                  <c:v>3.55146244692525E-2</c:v>
                </c:pt>
                <c:pt idx="66">
                  <c:v>3.5899031388846189E-2</c:v>
                </c:pt>
                <c:pt idx="67">
                  <c:v>3.6286560580319073E-2</c:v>
                </c:pt>
                <c:pt idx="68">
                  <c:v>3.6677053022212011E-2</c:v>
                </c:pt>
                <c:pt idx="69">
                  <c:v>3.7075163377569588E-2</c:v>
                </c:pt>
                <c:pt idx="70">
                  <c:v>3.7479859837740104E-2</c:v>
                </c:pt>
                <c:pt idx="71">
                  <c:v>3.7888615691151734E-2</c:v>
                </c:pt>
                <c:pt idx="72">
                  <c:v>3.8302079164601273E-2</c:v>
                </c:pt>
                <c:pt idx="73">
                  <c:v>3.8720583149294628E-2</c:v>
                </c:pt>
                <c:pt idx="74">
                  <c:v>3.9144760682175629E-2</c:v>
                </c:pt>
                <c:pt idx="75">
                  <c:v>3.9577951790531786E-2</c:v>
                </c:pt>
                <c:pt idx="76">
                  <c:v>4.001893036088839E-2</c:v>
                </c:pt>
                <c:pt idx="77">
                  <c:v>4.0463401931278342E-2</c:v>
                </c:pt>
                <c:pt idx="78">
                  <c:v>4.0913224280967352E-2</c:v>
                </c:pt>
                <c:pt idx="79">
                  <c:v>4.1366327329575014E-2</c:v>
                </c:pt>
                <c:pt idx="80">
                  <c:v>4.1824787962513196E-2</c:v>
                </c:pt>
                <c:pt idx="81">
                  <c:v>4.2289520227433701E-2</c:v>
                </c:pt>
                <c:pt idx="82">
                  <c:v>4.2760062331050952E-2</c:v>
                </c:pt>
                <c:pt idx="83">
                  <c:v>4.3233935301891867E-2</c:v>
                </c:pt>
                <c:pt idx="84">
                  <c:v>4.3713188275466233E-2</c:v>
                </c:pt>
                <c:pt idx="85">
                  <c:v>4.4197592903653958E-2</c:v>
                </c:pt>
                <c:pt idx="86">
                  <c:v>4.4686971562361115E-2</c:v>
                </c:pt>
                <c:pt idx="87">
                  <c:v>4.5183643596986518E-2</c:v>
                </c:pt>
                <c:pt idx="88">
                  <c:v>4.5683470506002549E-2</c:v>
                </c:pt>
                <c:pt idx="89">
                  <c:v>4.6188734605558154E-2</c:v>
                </c:pt>
                <c:pt idx="90">
                  <c:v>4.6698354364607543E-2</c:v>
                </c:pt>
                <c:pt idx="91">
                  <c:v>4.7215583436747373E-2</c:v>
                </c:pt>
                <c:pt idx="92">
                  <c:v>4.7741113505190988E-2</c:v>
                </c:pt>
                <c:pt idx="93">
                  <c:v>4.827238302214263E-2</c:v>
                </c:pt>
                <c:pt idx="94">
                  <c:v>4.8808442839105931E-2</c:v>
                </c:pt>
                <c:pt idx="95">
                  <c:v>4.9350308385452665E-2</c:v>
                </c:pt>
                <c:pt idx="96">
                  <c:v>4.9901668365088782E-2</c:v>
                </c:pt>
                <c:pt idx="97">
                  <c:v>5.0457884483787803E-2</c:v>
                </c:pt>
                <c:pt idx="98">
                  <c:v>5.1019851016044115E-2</c:v>
                </c:pt>
                <c:pt idx="99">
                  <c:v>5.158675218631642E-2</c:v>
                </c:pt>
                <c:pt idx="100">
                  <c:v>5.2162139165178124E-2</c:v>
                </c:pt>
                <c:pt idx="101">
                  <c:v>5.2746256341943638E-2</c:v>
                </c:pt>
                <c:pt idx="102">
                  <c:v>5.3337372238097563E-2</c:v>
                </c:pt>
                <c:pt idx="103">
                  <c:v>5.393559366394865E-2</c:v>
                </c:pt>
                <c:pt idx="104">
                  <c:v>5.4531668975321058E-2</c:v>
                </c:pt>
                <c:pt idx="105">
                  <c:v>5.5117665400156411E-2</c:v>
                </c:pt>
                <c:pt idx="106">
                  <c:v>5.5693624481604531E-2</c:v>
                </c:pt>
                <c:pt idx="107">
                  <c:v>5.626427963361437E-2</c:v>
                </c:pt>
                <c:pt idx="108">
                  <c:v>5.683177798167114E-2</c:v>
                </c:pt>
                <c:pt idx="109">
                  <c:v>5.7396793467889846E-2</c:v>
                </c:pt>
                <c:pt idx="110">
                  <c:v>5.7959847459092655E-2</c:v>
                </c:pt>
                <c:pt idx="111">
                  <c:v>5.853982976241319E-2</c:v>
                </c:pt>
                <c:pt idx="112">
                  <c:v>5.9168873418754986E-2</c:v>
                </c:pt>
                <c:pt idx="113">
                  <c:v>5.9844798562016313E-2</c:v>
                </c:pt>
                <c:pt idx="114">
                  <c:v>6.0554402906727318E-2</c:v>
                </c:pt>
                <c:pt idx="115">
                  <c:v>6.1304803516582483E-2</c:v>
                </c:pt>
                <c:pt idx="116">
                  <c:v>6.2093223759646723E-2</c:v>
                </c:pt>
                <c:pt idx="117">
                  <c:v>6.2908015324287039E-2</c:v>
                </c:pt>
                <c:pt idx="118">
                  <c:v>6.3755871436763381E-2</c:v>
                </c:pt>
                <c:pt idx="119">
                  <c:v>6.4644935844756987E-2</c:v>
                </c:pt>
                <c:pt idx="120">
                  <c:v>6.5567555257525223E-2</c:v>
                </c:pt>
                <c:pt idx="121">
                  <c:v>6.6540179651239095E-2</c:v>
                </c:pt>
                <c:pt idx="122">
                  <c:v>6.7566404035782596E-2</c:v>
                </c:pt>
                <c:pt idx="123">
                  <c:v>6.8649107950750951E-2</c:v>
                </c:pt>
                <c:pt idx="124">
                  <c:v>6.9813545444738653E-2</c:v>
                </c:pt>
                <c:pt idx="125">
                  <c:v>7.1074395808888871E-2</c:v>
                </c:pt>
                <c:pt idx="126">
                  <c:v>7.2464555068323527E-2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4"/>
          <c:tx>
            <c:strRef>
              <c:f>Totals!$R$77</c:f>
              <c:strCache>
                <c:ptCount val="1"/>
                <c:pt idx="0">
                  <c:v> CREATeV-TurbulentW-TurbulentVstab-TurbulentHstab</c:v>
                </c:pt>
              </c:strCache>
            </c:strRef>
          </c:tx>
          <c:marker>
            <c:symbol val="none"/>
          </c:marker>
          <c:xVal>
            <c:numRef>
              <c:f>Totals!$V$82:$V$96</c:f>
              <c:numCache>
                <c:formatCode>General</c:formatCode>
                <c:ptCount val="15"/>
                <c:pt idx="0">
                  <c:v>7.1673000000000001E-2</c:v>
                </c:pt>
                <c:pt idx="1">
                  <c:v>6.1654E-2</c:v>
                </c:pt>
                <c:pt idx="2">
                  <c:v>5.5506E-2</c:v>
                </c:pt>
                <c:pt idx="3">
                  <c:v>4.9690999999999999E-2</c:v>
                </c:pt>
                <c:pt idx="4">
                  <c:v>4.4753000000000001E-2</c:v>
                </c:pt>
                <c:pt idx="5">
                  <c:v>4.0096E-2</c:v>
                </c:pt>
                <c:pt idx="6">
                  <c:v>3.6097999999999998E-2</c:v>
                </c:pt>
                <c:pt idx="7">
                  <c:v>3.2495999999999997E-2</c:v>
                </c:pt>
                <c:pt idx="8">
                  <c:v>2.9384E-2</c:v>
                </c:pt>
                <c:pt idx="9">
                  <c:v>2.6535E-2</c:v>
                </c:pt>
                <c:pt idx="10">
                  <c:v>2.4015000000000002E-2</c:v>
                </c:pt>
                <c:pt idx="11">
                  <c:v>2.2020999999999999E-2</c:v>
                </c:pt>
                <c:pt idx="12">
                  <c:v>2.0278999999999998E-2</c:v>
                </c:pt>
                <c:pt idx="13">
                  <c:v>1.8752999999999999E-2</c:v>
                </c:pt>
                <c:pt idx="14">
                  <c:v>1.7389000000000002E-2</c:v>
                </c:pt>
              </c:numCache>
            </c:numRef>
          </c:xVal>
          <c:yVal>
            <c:numRef>
              <c:f>Totals!$S$82:$S$96</c:f>
              <c:numCache>
                <c:formatCode>General</c:formatCode>
                <c:ptCount val="15"/>
                <c:pt idx="0">
                  <c:v>1.327264</c:v>
                </c:pt>
                <c:pt idx="1">
                  <c:v>1.2425870000000001</c:v>
                </c:pt>
                <c:pt idx="2">
                  <c:v>1.1571370000000001</c:v>
                </c:pt>
                <c:pt idx="3">
                  <c:v>1.0710189999999999</c:v>
                </c:pt>
                <c:pt idx="4">
                  <c:v>0.98445300000000002</c:v>
                </c:pt>
                <c:pt idx="5">
                  <c:v>0.89777700000000005</c:v>
                </c:pt>
                <c:pt idx="6">
                  <c:v>0.81133</c:v>
                </c:pt>
                <c:pt idx="7">
                  <c:v>0.72526999999999997</c:v>
                </c:pt>
                <c:pt idx="8">
                  <c:v>0.63957600000000003</c:v>
                </c:pt>
                <c:pt idx="9">
                  <c:v>0.55420100000000005</c:v>
                </c:pt>
                <c:pt idx="10">
                  <c:v>0.469138</c:v>
                </c:pt>
                <c:pt idx="11">
                  <c:v>0.38441399999999998</c:v>
                </c:pt>
                <c:pt idx="12">
                  <c:v>0.30006699999999997</c:v>
                </c:pt>
                <c:pt idx="13">
                  <c:v>0.21613199999999999</c:v>
                </c:pt>
                <c:pt idx="14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965352095359963E-2"/>
          <c:y val="7.5773125598948818E-2"/>
          <c:w val="0.84869986532024166"/>
          <c:h val="0.84297216925676011"/>
        </c:manualLayout>
      </c:layout>
      <c:scatterChart>
        <c:scatterStyle val="lineMarker"/>
        <c:varyColors val="0"/>
        <c:ser>
          <c:idx val="2"/>
          <c:order val="0"/>
          <c:tx>
            <c:strRef>
              <c:f>Totals!$M$1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plus"/>
            <c:size val="5"/>
          </c:marker>
          <c:xVal>
            <c:numRef>
              <c:f>Totals!$M$2:$M$139</c:f>
              <c:numCache>
                <c:formatCode>General</c:formatCode>
                <c:ptCount val="138"/>
                <c:pt idx="0">
                  <c:v>1.9250490495800944E-2</c:v>
                </c:pt>
                <c:pt idx="1">
                  <c:v>1.9386236518162257E-2</c:v>
                </c:pt>
                <c:pt idx="2">
                  <c:v>1.9525339098894277E-2</c:v>
                </c:pt>
                <c:pt idx="3">
                  <c:v>1.9670718611098519E-2</c:v>
                </c:pt>
                <c:pt idx="4">
                  <c:v>1.9815924434628561E-2</c:v>
                </c:pt>
                <c:pt idx="5">
                  <c:v>1.9961633161110999E-2</c:v>
                </c:pt>
                <c:pt idx="6">
                  <c:v>2.0108332329189293E-2</c:v>
                </c:pt>
                <c:pt idx="7">
                  <c:v>2.0258338734397398E-2</c:v>
                </c:pt>
                <c:pt idx="8">
                  <c:v>2.0411386632388128E-2</c:v>
                </c:pt>
                <c:pt idx="9">
                  <c:v>2.0572897097910204E-2</c:v>
                </c:pt>
                <c:pt idx="10">
                  <c:v>2.0736348697090897E-2</c:v>
                </c:pt>
                <c:pt idx="11">
                  <c:v>2.0899133095148643E-2</c:v>
                </c:pt>
                <c:pt idx="12">
                  <c:v>2.1066558589711574E-2</c:v>
                </c:pt>
                <c:pt idx="13">
                  <c:v>2.1238084375215602E-2</c:v>
                </c:pt>
                <c:pt idx="14">
                  <c:v>2.1409584434180017E-2</c:v>
                </c:pt>
                <c:pt idx="15">
                  <c:v>2.1585221033071412E-2</c:v>
                </c:pt>
                <c:pt idx="16">
                  <c:v>2.1761760694397763E-2</c:v>
                </c:pt>
                <c:pt idx="17">
                  <c:v>2.1943391985168856E-2</c:v>
                </c:pt>
                <c:pt idx="18">
                  <c:v>2.2129636313725054E-2</c:v>
                </c:pt>
                <c:pt idx="19">
                  <c:v>2.23214074734439E-2</c:v>
                </c:pt>
                <c:pt idx="20">
                  <c:v>2.2517884502661342E-2</c:v>
                </c:pt>
                <c:pt idx="21">
                  <c:v>2.2715190193833439E-2</c:v>
                </c:pt>
                <c:pt idx="22">
                  <c:v>2.2916507485910741E-2</c:v>
                </c:pt>
                <c:pt idx="23">
                  <c:v>2.3120863396293184E-2</c:v>
                </c:pt>
                <c:pt idx="24">
                  <c:v>2.333095260857778E-2</c:v>
                </c:pt>
                <c:pt idx="25">
                  <c:v>2.3545559117095757E-2</c:v>
                </c:pt>
                <c:pt idx="26">
                  <c:v>2.3762420471244189E-2</c:v>
                </c:pt>
                <c:pt idx="27">
                  <c:v>2.398386410420084E-2</c:v>
                </c:pt>
                <c:pt idx="28">
                  <c:v>2.4207459783218432E-2</c:v>
                </c:pt>
                <c:pt idx="29">
                  <c:v>2.443638803551379E-2</c:v>
                </c:pt>
                <c:pt idx="30">
                  <c:v>2.4674390677370563E-2</c:v>
                </c:pt>
                <c:pt idx="31">
                  <c:v>2.4918852454772451E-2</c:v>
                </c:pt>
                <c:pt idx="32">
                  <c:v>2.5166641529013711E-2</c:v>
                </c:pt>
                <c:pt idx="33">
                  <c:v>2.5417245002923843E-2</c:v>
                </c:pt>
                <c:pt idx="34">
                  <c:v>2.567081820780099E-2</c:v>
                </c:pt>
                <c:pt idx="35">
                  <c:v>2.5928375983465732E-2</c:v>
                </c:pt>
                <c:pt idx="36">
                  <c:v>2.6189853835768696E-2</c:v>
                </c:pt>
                <c:pt idx="37">
                  <c:v>2.6457103460045761E-2</c:v>
                </c:pt>
                <c:pt idx="38">
                  <c:v>2.6726230083477333E-2</c:v>
                </c:pt>
                <c:pt idx="39">
                  <c:v>2.6998543822001824E-2</c:v>
                </c:pt>
                <c:pt idx="40">
                  <c:v>2.7274663723380797E-2</c:v>
                </c:pt>
                <c:pt idx="41">
                  <c:v>2.755472156250616E-2</c:v>
                </c:pt>
                <c:pt idx="42">
                  <c:v>2.7839313955255643E-2</c:v>
                </c:pt>
                <c:pt idx="43">
                  <c:v>2.8129162208754846E-2</c:v>
                </c:pt>
                <c:pt idx="44">
                  <c:v>2.842168205888241E-2</c:v>
                </c:pt>
                <c:pt idx="45">
                  <c:v>2.8717376430318683E-2</c:v>
                </c:pt>
                <c:pt idx="46">
                  <c:v>2.9015676489745745E-2</c:v>
                </c:pt>
                <c:pt idx="47">
                  <c:v>2.9320330419811035E-2</c:v>
                </c:pt>
                <c:pt idx="48">
                  <c:v>2.9629288251036116E-2</c:v>
                </c:pt>
                <c:pt idx="49">
                  <c:v>2.9942222044505626E-2</c:v>
                </c:pt>
                <c:pt idx="50">
                  <c:v>3.0257934204239976E-2</c:v>
                </c:pt>
                <c:pt idx="51">
                  <c:v>3.05790735721569E-2</c:v>
                </c:pt>
                <c:pt idx="52">
                  <c:v>3.090259893910428E-2</c:v>
                </c:pt>
                <c:pt idx="53">
                  <c:v>3.1232540906832109E-2</c:v>
                </c:pt>
                <c:pt idx="54">
                  <c:v>3.1566783249595561E-2</c:v>
                </c:pt>
                <c:pt idx="55">
                  <c:v>3.190398976651207E-2</c:v>
                </c:pt>
                <c:pt idx="56">
                  <c:v>3.2245965225897406E-2</c:v>
                </c:pt>
                <c:pt idx="57">
                  <c:v>3.2590832865321072E-2</c:v>
                </c:pt>
                <c:pt idx="58">
                  <c:v>3.2941085511359852E-2</c:v>
                </c:pt>
                <c:pt idx="59">
                  <c:v>3.3297872318375034E-2</c:v>
                </c:pt>
                <c:pt idx="60">
                  <c:v>3.3656967564798128E-2</c:v>
                </c:pt>
                <c:pt idx="61">
                  <c:v>3.4019391865145014E-2</c:v>
                </c:pt>
                <c:pt idx="62">
                  <c:v>3.4387187464264515E-2</c:v>
                </c:pt>
                <c:pt idx="63">
                  <c:v>3.4758367697467096E-2</c:v>
                </c:pt>
                <c:pt idx="64">
                  <c:v>3.5134036286922667E-2</c:v>
                </c:pt>
                <c:pt idx="65">
                  <c:v>3.55146244692525E-2</c:v>
                </c:pt>
                <c:pt idx="66">
                  <c:v>3.5899031388846189E-2</c:v>
                </c:pt>
                <c:pt idx="67">
                  <c:v>3.6286560580319073E-2</c:v>
                </c:pt>
                <c:pt idx="68">
                  <c:v>3.6677053022212011E-2</c:v>
                </c:pt>
                <c:pt idx="69">
                  <c:v>3.7075163377569588E-2</c:v>
                </c:pt>
                <c:pt idx="70">
                  <c:v>3.7479859837740104E-2</c:v>
                </c:pt>
                <c:pt idx="71">
                  <c:v>3.7888615691151734E-2</c:v>
                </c:pt>
                <c:pt idx="72">
                  <c:v>3.8302079164601273E-2</c:v>
                </c:pt>
                <c:pt idx="73">
                  <c:v>3.8720583149294628E-2</c:v>
                </c:pt>
                <c:pt idx="74">
                  <c:v>3.9144760682175629E-2</c:v>
                </c:pt>
                <c:pt idx="75">
                  <c:v>3.9577951790531786E-2</c:v>
                </c:pt>
                <c:pt idx="76">
                  <c:v>4.001893036088839E-2</c:v>
                </c:pt>
                <c:pt idx="77">
                  <c:v>4.0463401931278342E-2</c:v>
                </c:pt>
                <c:pt idx="78">
                  <c:v>4.0913224280967352E-2</c:v>
                </c:pt>
                <c:pt idx="79">
                  <c:v>4.1366327329575014E-2</c:v>
                </c:pt>
                <c:pt idx="80">
                  <c:v>4.1824787962513196E-2</c:v>
                </c:pt>
                <c:pt idx="81">
                  <c:v>4.2289520227433701E-2</c:v>
                </c:pt>
                <c:pt idx="82">
                  <c:v>4.2760062331050952E-2</c:v>
                </c:pt>
                <c:pt idx="83">
                  <c:v>4.3233935301891867E-2</c:v>
                </c:pt>
                <c:pt idx="84">
                  <c:v>4.3713188275466233E-2</c:v>
                </c:pt>
                <c:pt idx="85">
                  <c:v>4.4197592903653958E-2</c:v>
                </c:pt>
                <c:pt idx="86">
                  <c:v>4.4686971562361115E-2</c:v>
                </c:pt>
                <c:pt idx="87">
                  <c:v>4.5183643596986518E-2</c:v>
                </c:pt>
                <c:pt idx="88">
                  <c:v>4.5683470506002549E-2</c:v>
                </c:pt>
                <c:pt idx="89">
                  <c:v>4.6188734605558154E-2</c:v>
                </c:pt>
                <c:pt idx="90">
                  <c:v>4.6698354364607543E-2</c:v>
                </c:pt>
                <c:pt idx="91">
                  <c:v>4.7215583436747373E-2</c:v>
                </c:pt>
                <c:pt idx="92">
                  <c:v>4.7741113505190988E-2</c:v>
                </c:pt>
                <c:pt idx="93">
                  <c:v>4.827238302214263E-2</c:v>
                </c:pt>
                <c:pt idx="94">
                  <c:v>4.8808442839105931E-2</c:v>
                </c:pt>
                <c:pt idx="95">
                  <c:v>4.9350308385452665E-2</c:v>
                </c:pt>
                <c:pt idx="96">
                  <c:v>4.9901668365088782E-2</c:v>
                </c:pt>
                <c:pt idx="97">
                  <c:v>5.0457884483787803E-2</c:v>
                </c:pt>
                <c:pt idx="98">
                  <c:v>5.1019851016044115E-2</c:v>
                </c:pt>
                <c:pt idx="99">
                  <c:v>5.158675218631642E-2</c:v>
                </c:pt>
                <c:pt idx="100">
                  <c:v>5.2162139165178124E-2</c:v>
                </c:pt>
                <c:pt idx="101">
                  <c:v>5.2746256341943638E-2</c:v>
                </c:pt>
                <c:pt idx="102">
                  <c:v>5.3337372238097563E-2</c:v>
                </c:pt>
                <c:pt idx="103">
                  <c:v>5.393559366394865E-2</c:v>
                </c:pt>
                <c:pt idx="104">
                  <c:v>5.4531668975321058E-2</c:v>
                </c:pt>
                <c:pt idx="105">
                  <c:v>5.5117665400156411E-2</c:v>
                </c:pt>
                <c:pt idx="106">
                  <c:v>5.5693624481604531E-2</c:v>
                </c:pt>
                <c:pt idx="107">
                  <c:v>5.626427963361437E-2</c:v>
                </c:pt>
                <c:pt idx="108">
                  <c:v>5.683177798167114E-2</c:v>
                </c:pt>
                <c:pt idx="109">
                  <c:v>5.7396793467889846E-2</c:v>
                </c:pt>
                <c:pt idx="110">
                  <c:v>5.7959847459092655E-2</c:v>
                </c:pt>
                <c:pt idx="111">
                  <c:v>5.853982976241319E-2</c:v>
                </c:pt>
                <c:pt idx="112">
                  <c:v>5.9168873418754986E-2</c:v>
                </c:pt>
                <c:pt idx="113">
                  <c:v>5.9844798562016313E-2</c:v>
                </c:pt>
                <c:pt idx="114">
                  <c:v>6.0554402906727318E-2</c:v>
                </c:pt>
                <c:pt idx="115">
                  <c:v>6.1304803516582483E-2</c:v>
                </c:pt>
                <c:pt idx="116">
                  <c:v>6.2093223759646723E-2</c:v>
                </c:pt>
                <c:pt idx="117">
                  <c:v>6.2908015324287039E-2</c:v>
                </c:pt>
                <c:pt idx="118">
                  <c:v>6.3755871436763381E-2</c:v>
                </c:pt>
                <c:pt idx="119">
                  <c:v>6.4644935844756987E-2</c:v>
                </c:pt>
                <c:pt idx="120">
                  <c:v>6.5567555257525223E-2</c:v>
                </c:pt>
                <c:pt idx="121">
                  <c:v>6.6540179651239095E-2</c:v>
                </c:pt>
                <c:pt idx="122">
                  <c:v>6.7566404035782596E-2</c:v>
                </c:pt>
                <c:pt idx="123">
                  <c:v>6.8649107950750951E-2</c:v>
                </c:pt>
                <c:pt idx="124">
                  <c:v>6.9813545444738653E-2</c:v>
                </c:pt>
                <c:pt idx="125">
                  <c:v>7.1074395808888871E-2</c:v>
                </c:pt>
                <c:pt idx="126">
                  <c:v>7.2464555068323527E-2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E6-F34E-8B75-075E9707DBC4}"/>
            </c:ext>
          </c:extLst>
        </c:ser>
        <c:ser>
          <c:idx val="3"/>
          <c:order val="1"/>
          <c:tx>
            <c:strRef>
              <c:f>Totals!$R$100</c:f>
              <c:strCache>
                <c:ptCount val="1"/>
                <c:pt idx="0">
                  <c:v> CREATeV-TurbulentW-TurbulentVstab-TurbulentHstab_FARCG</c:v>
                </c:pt>
              </c:strCache>
            </c:strRef>
          </c:tx>
          <c:marker>
            <c:symbol val="plus"/>
            <c:size val="5"/>
          </c:marker>
          <c:xVal>
            <c:numRef>
              <c:f>Totals!$V$105:$V$125</c:f>
              <c:numCache>
                <c:formatCode>General</c:formatCode>
                <c:ptCount val="21"/>
                <c:pt idx="0">
                  <c:v>3.5262000000000002E-2</c:v>
                </c:pt>
                <c:pt idx="1">
                  <c:v>3.3966000000000003E-2</c:v>
                </c:pt>
                <c:pt idx="2">
                  <c:v>3.2645E-2</c:v>
                </c:pt>
                <c:pt idx="3">
                  <c:v>3.1465E-2</c:v>
                </c:pt>
                <c:pt idx="4">
                  <c:v>3.0290000000000001E-2</c:v>
                </c:pt>
                <c:pt idx="5">
                  <c:v>2.9232000000000001E-2</c:v>
                </c:pt>
                <c:pt idx="6">
                  <c:v>2.8073000000000001E-2</c:v>
                </c:pt>
                <c:pt idx="7">
                  <c:v>2.7122E-2</c:v>
                </c:pt>
                <c:pt idx="8">
                  <c:v>2.6145000000000002E-2</c:v>
                </c:pt>
                <c:pt idx="9">
                  <c:v>2.5245E-2</c:v>
                </c:pt>
                <c:pt idx="10">
                  <c:v>2.4374E-2</c:v>
                </c:pt>
                <c:pt idx="11">
                  <c:v>2.3508000000000001E-2</c:v>
                </c:pt>
                <c:pt idx="12">
                  <c:v>2.2803E-2</c:v>
                </c:pt>
                <c:pt idx="13">
                  <c:v>2.2048999999999999E-2</c:v>
                </c:pt>
                <c:pt idx="14">
                  <c:v>2.1305000000000001E-2</c:v>
                </c:pt>
                <c:pt idx="15">
                  <c:v>2.0649000000000001E-2</c:v>
                </c:pt>
                <c:pt idx="16">
                  <c:v>2.0072E-2</c:v>
                </c:pt>
                <c:pt idx="17">
                  <c:v>1.9411999999999999E-2</c:v>
                </c:pt>
                <c:pt idx="18">
                  <c:v>1.8824E-2</c:v>
                </c:pt>
                <c:pt idx="19">
                  <c:v>1.8366E-2</c:v>
                </c:pt>
                <c:pt idx="20">
                  <c:v>1.7777999999999999E-2</c:v>
                </c:pt>
              </c:numCache>
            </c:numRef>
          </c:xVal>
          <c:yVal>
            <c:numRef>
              <c:f>Totals!$S$105:$S$125</c:f>
              <c:numCache>
                <c:formatCode>General</c:formatCode>
                <c:ptCount val="21"/>
                <c:pt idx="0">
                  <c:v>0.69472299999999998</c:v>
                </c:pt>
                <c:pt idx="1">
                  <c:v>0.66491800000000001</c:v>
                </c:pt>
                <c:pt idx="2">
                  <c:v>0.63513799999999998</c:v>
                </c:pt>
                <c:pt idx="3">
                  <c:v>0.60538999999999998</c:v>
                </c:pt>
                <c:pt idx="4">
                  <c:v>0.57568200000000003</c:v>
                </c:pt>
                <c:pt idx="5">
                  <c:v>0.54602300000000004</c:v>
                </c:pt>
                <c:pt idx="6">
                  <c:v>0.51642399999999999</c:v>
                </c:pt>
                <c:pt idx="7">
                  <c:v>0.4869</c:v>
                </c:pt>
                <c:pt idx="8">
                  <c:v>0.45746399999999998</c:v>
                </c:pt>
                <c:pt idx="9">
                  <c:v>0.42813299999999999</c:v>
                </c:pt>
                <c:pt idx="10">
                  <c:v>0.39891799999999999</c:v>
                </c:pt>
                <c:pt idx="11">
                  <c:v>0.36985699999999999</c:v>
                </c:pt>
                <c:pt idx="12">
                  <c:v>0.34102199999999999</c:v>
                </c:pt>
                <c:pt idx="13">
                  <c:v>0.31256200000000001</c:v>
                </c:pt>
                <c:pt idx="14">
                  <c:v>0.28465400000000002</c:v>
                </c:pt>
                <c:pt idx="15">
                  <c:v>0.25734699999999999</c:v>
                </c:pt>
                <c:pt idx="16">
                  <c:v>0.23048299999999999</c:v>
                </c:pt>
                <c:pt idx="17">
                  <c:v>0.20382600000000001</c:v>
                </c:pt>
                <c:pt idx="18">
                  <c:v>0.17721400000000001</c:v>
                </c:pt>
                <c:pt idx="19">
                  <c:v>0.15057400000000001</c:v>
                </c:pt>
                <c:pt idx="20">
                  <c:v>0.123877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E6-F34E-8B75-075E9707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Totals!$N$1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Totals!$N$2:$N$144</c:f>
              <c:numCache>
                <c:formatCode>General</c:formatCode>
                <c:ptCount val="143"/>
                <c:pt idx="0">
                  <c:v>244.24022124663821</c:v>
                </c:pt>
                <c:pt idx="1">
                  <c:v>229.93329640434263</c:v>
                </c:pt>
                <c:pt idx="2">
                  <c:v>217.11737991913682</c:v>
                </c:pt>
                <c:pt idx="3">
                  <c:v>205.61077244387798</c:v>
                </c:pt>
                <c:pt idx="4">
                  <c:v>195.17833188209661</c:v>
                </c:pt>
                <c:pt idx="5">
                  <c:v>185.68632384932604</c:v>
                </c:pt>
                <c:pt idx="6">
                  <c:v>177.02243311882589</c:v>
                </c:pt>
                <c:pt idx="7">
                  <c:v>169.11970104164033</c:v>
                </c:pt>
                <c:pt idx="8">
                  <c:v>161.87302833670338</c:v>
                </c:pt>
                <c:pt idx="9">
                  <c:v>155.24934890200771</c:v>
                </c:pt>
                <c:pt idx="10">
                  <c:v>149.13810996649721</c:v>
                </c:pt>
                <c:pt idx="11">
                  <c:v>143.47527439744968</c:v>
                </c:pt>
                <c:pt idx="12">
                  <c:v>138.22940362789441</c:v>
                </c:pt>
                <c:pt idx="13">
                  <c:v>133.36463794250452</c:v>
                </c:pt>
                <c:pt idx="14">
                  <c:v>128.83382030422857</c:v>
                </c:pt>
                <c:pt idx="15">
                  <c:v>124.61091507679723</c:v>
                </c:pt>
                <c:pt idx="16">
                  <c:v>120.66941770060581</c:v>
                </c:pt>
                <c:pt idx="17">
                  <c:v>116.98528811396037</c:v>
                </c:pt>
                <c:pt idx="18">
                  <c:v>113.54044983694962</c:v>
                </c:pt>
                <c:pt idx="19">
                  <c:v>110.32317178057737</c:v>
                </c:pt>
                <c:pt idx="20">
                  <c:v>107.30989484754036</c:v>
                </c:pt>
                <c:pt idx="21">
                  <c:v>104.46206109125391</c:v>
                </c:pt>
                <c:pt idx="22">
                  <c:v>101.7884710500268</c:v>
                </c:pt>
                <c:pt idx="23">
                  <c:v>99.260482784295533</c:v>
                </c:pt>
                <c:pt idx="24">
                  <c:v>96.883619121247364</c:v>
                </c:pt>
                <c:pt idx="25">
                  <c:v>94.644505571055618</c:v>
                </c:pt>
                <c:pt idx="26">
                  <c:v>92.521924352029046</c:v>
                </c:pt>
                <c:pt idx="27">
                  <c:v>90.515025690900231</c:v>
                </c:pt>
                <c:pt idx="28">
                  <c:v>88.609445263865624</c:v>
                </c:pt>
                <c:pt idx="29">
                  <c:v>86.805597175774949</c:v>
                </c:pt>
                <c:pt idx="30">
                  <c:v>85.111810026070714</c:v>
                </c:pt>
                <c:pt idx="31">
                  <c:v>83.512160537450271</c:v>
                </c:pt>
                <c:pt idx="32">
                  <c:v>81.992207230237398</c:v>
                </c:pt>
                <c:pt idx="33">
                  <c:v>80.542307934680181</c:v>
                </c:pt>
                <c:pt idx="34">
                  <c:v>79.157596397364159</c:v>
                </c:pt>
                <c:pt idx="35">
                  <c:v>77.83692710754741</c:v>
                </c:pt>
                <c:pt idx="36">
                  <c:v>76.58458388968279</c:v>
                </c:pt>
                <c:pt idx="37">
                  <c:v>75.388458985237349</c:v>
                </c:pt>
                <c:pt idx="38">
                  <c:v>74.244551344027485</c:v>
                </c:pt>
                <c:pt idx="39">
                  <c:v>73.149326407974314</c:v>
                </c:pt>
                <c:pt idx="40">
                  <c:v>72.10167688251731</c:v>
                </c:pt>
                <c:pt idx="41">
                  <c:v>71.103294610907014</c:v>
                </c:pt>
                <c:pt idx="42">
                  <c:v>70.146414317412834</c:v>
                </c:pt>
                <c:pt idx="43">
                  <c:v>69.234209737863253</c:v>
                </c:pt>
                <c:pt idx="44">
                  <c:v>68.356461497811978</c:v>
                </c:pt>
                <c:pt idx="45">
                  <c:v>67.515137079738835</c:v>
                </c:pt>
                <c:pt idx="46">
                  <c:v>66.70734941565027</c:v>
                </c:pt>
                <c:pt idx="47">
                  <c:v>65.937784774666483</c:v>
                </c:pt>
                <c:pt idx="48">
                  <c:v>65.199913777927136</c:v>
                </c:pt>
                <c:pt idx="49">
                  <c:v>64.491407250387752</c:v>
                </c:pt>
                <c:pt idx="50">
                  <c:v>63.809380507281794</c:v>
                </c:pt>
                <c:pt idx="51">
                  <c:v>63.158334147359604</c:v>
                </c:pt>
                <c:pt idx="52">
                  <c:v>62.529332626488397</c:v>
                </c:pt>
                <c:pt idx="53">
                  <c:v>61.929747118518499</c:v>
                </c:pt>
                <c:pt idx="54">
                  <c:v>61.353289202388183</c:v>
                </c:pt>
                <c:pt idx="55">
                  <c:v>60.795849572010709</c:v>
                </c:pt>
                <c:pt idx="56">
                  <c:v>60.262834478958361</c:v>
                </c:pt>
                <c:pt idx="57">
                  <c:v>59.749515245437841</c:v>
                </c:pt>
                <c:pt idx="58">
                  <c:v>59.256803603090368</c:v>
                </c:pt>
                <c:pt idx="59">
                  <c:v>58.785917657973634</c:v>
                </c:pt>
                <c:pt idx="60">
                  <c:v>58.329353066846593</c:v>
                </c:pt>
                <c:pt idx="61">
                  <c:v>57.891055666463643</c:v>
                </c:pt>
                <c:pt idx="62">
                  <c:v>57.470411132662441</c:v>
                </c:pt>
                <c:pt idx="63">
                  <c:v>57.065112981113565</c:v>
                </c:pt>
                <c:pt idx="64">
                  <c:v>56.674581629921889</c:v>
                </c:pt>
                <c:pt idx="65">
                  <c:v>56.297979144768149</c:v>
                </c:pt>
                <c:pt idx="66">
                  <c:v>55.939181223525388</c:v>
                </c:pt>
                <c:pt idx="67">
                  <c:v>55.589432264405673</c:v>
                </c:pt>
                <c:pt idx="68">
                  <c:v>55.253040856923896</c:v>
                </c:pt>
                <c:pt idx="69">
                  <c:v>54.929425959196379</c:v>
                </c:pt>
                <c:pt idx="70">
                  <c:v>54.625128549760078</c:v>
                </c:pt>
                <c:pt idx="71">
                  <c:v>54.330265122772659</c:v>
                </c:pt>
                <c:pt idx="72">
                  <c:v>54.046891701062378</c:v>
                </c:pt>
                <c:pt idx="73">
                  <c:v>53.774873814372469</c:v>
                </c:pt>
                <c:pt idx="74">
                  <c:v>53.516413311157045</c:v>
                </c:pt>
                <c:pt idx="75">
                  <c:v>53.273376003447986</c:v>
                </c:pt>
                <c:pt idx="76">
                  <c:v>53.043281950238139</c:v>
                </c:pt>
                <c:pt idx="77">
                  <c:v>52.82007341499164</c:v>
                </c:pt>
                <c:pt idx="78">
                  <c:v>52.607568503953686</c:v>
                </c:pt>
                <c:pt idx="79">
                  <c:v>52.402601027274677</c:v>
                </c:pt>
                <c:pt idx="80">
                  <c:v>52.207335947665051</c:v>
                </c:pt>
                <c:pt idx="81">
                  <c:v>52.020147949152786</c:v>
                </c:pt>
                <c:pt idx="82">
                  <c:v>51.842655489861947</c:v>
                </c:pt>
                <c:pt idx="83">
                  <c:v>51.671890860948238</c:v>
                </c:pt>
                <c:pt idx="84">
                  <c:v>51.508614760848971</c:v>
                </c:pt>
                <c:pt idx="85">
                  <c:v>51.352536537956354</c:v>
                </c:pt>
                <c:pt idx="86">
                  <c:v>51.203127651695652</c:v>
                </c:pt>
                <c:pt idx="87">
                  <c:v>51.061368951949021</c:v>
                </c:pt>
                <c:pt idx="88">
                  <c:v>50.927597887593691</c:v>
                </c:pt>
                <c:pt idx="89">
                  <c:v>50.798759680144563</c:v>
                </c:pt>
                <c:pt idx="90">
                  <c:v>50.676231724070846</c:v>
                </c:pt>
                <c:pt idx="91">
                  <c:v>50.56177497385152</c:v>
                </c:pt>
                <c:pt idx="92">
                  <c:v>50.456067797720671</c:v>
                </c:pt>
                <c:pt idx="93">
                  <c:v>50.357191681256062</c:v>
                </c:pt>
                <c:pt idx="94">
                  <c:v>50.261340784402094</c:v>
                </c:pt>
                <c:pt idx="95">
                  <c:v>50.17247244194683</c:v>
                </c:pt>
                <c:pt idx="96">
                  <c:v>50.093278069798849</c:v>
                </c:pt>
                <c:pt idx="97">
                  <c:v>50.019069244171554</c:v>
                </c:pt>
                <c:pt idx="98">
                  <c:v>49.949006017245701</c:v>
                </c:pt>
                <c:pt idx="99">
                  <c:v>49.884052649083756</c:v>
                </c:pt>
                <c:pt idx="100">
                  <c:v>49.825843770785241</c:v>
                </c:pt>
                <c:pt idx="101">
                  <c:v>49.77627246525558</c:v>
                </c:pt>
                <c:pt idx="102">
                  <c:v>49.731906879134414</c:v>
                </c:pt>
                <c:pt idx="103">
                  <c:v>49.692814252305816</c:v>
                </c:pt>
                <c:pt idx="104">
                  <c:v>49.650653785333986</c:v>
                </c:pt>
                <c:pt idx="105">
                  <c:v>49.598139539187201</c:v>
                </c:pt>
                <c:pt idx="106">
                  <c:v>49.536905243164568</c:v>
                </c:pt>
                <c:pt idx="107">
                  <c:v>49.46904973761157</c:v>
                </c:pt>
                <c:pt idx="108">
                  <c:v>49.400389324952222</c:v>
                </c:pt>
                <c:pt idx="109">
                  <c:v>49.32870770616384</c:v>
                </c:pt>
                <c:pt idx="110">
                  <c:v>49.255477827572321</c:v>
                </c:pt>
                <c:pt idx="111">
                  <c:v>49.194966166956128</c:v>
                </c:pt>
                <c:pt idx="112">
                  <c:v>49.175306917121802</c:v>
                </c:pt>
                <c:pt idx="113">
                  <c:v>49.192636989634572</c:v>
                </c:pt>
                <c:pt idx="114">
                  <c:v>49.235670146599041</c:v>
                </c:pt>
                <c:pt idx="115">
                  <c:v>49.308139149516443</c:v>
                </c:pt>
                <c:pt idx="116">
                  <c:v>49.407020876683823</c:v>
                </c:pt>
                <c:pt idx="117">
                  <c:v>49.522426994376403</c:v>
                </c:pt>
                <c:pt idx="118">
                  <c:v>49.660495859051323</c:v>
                </c:pt>
                <c:pt idx="119">
                  <c:v>49.825027299292863</c:v>
                </c:pt>
                <c:pt idx="120">
                  <c:v>50.011205756921214</c:v>
                </c:pt>
                <c:pt idx="121">
                  <c:v>50.228437722172941</c:v>
                </c:pt>
                <c:pt idx="122">
                  <c:v>50.480221166263149</c:v>
                </c:pt>
                <c:pt idx="123">
                  <c:v>50.765870630413218</c:v>
                </c:pt>
                <c:pt idx="124">
                  <c:v>51.104102503690939</c:v>
                </c:pt>
                <c:pt idx="125">
                  <c:v>51.503931966580019</c:v>
                </c:pt>
                <c:pt idx="126">
                  <c:v>51.987016131386177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12.172147279989943</c:v>
                </c:pt>
                <c:pt idx="1">
                  <c:v>11.718973752298229</c:v>
                </c:pt>
                <c:pt idx="2">
                  <c:v>11.305782615125771</c:v>
                </c:pt>
                <c:pt idx="3">
                  <c:v>10.92918579938755</c:v>
                </c:pt>
                <c:pt idx="4">
                  <c:v>10.581696397491806</c:v>
                </c:pt>
                <c:pt idx="5">
                  <c:v>10.260273398092899</c:v>
                </c:pt>
                <c:pt idx="6">
                  <c:v>9.9622626169193982</c:v>
                </c:pt>
                <c:pt idx="7">
                  <c:v>9.6871212978222445</c:v>
                </c:pt>
                <c:pt idx="8">
                  <c:v>9.4315112938707326</c:v>
                </c:pt>
                <c:pt idx="9">
                  <c:v>9.1960377736318542</c:v>
                </c:pt>
                <c:pt idx="10">
                  <c:v>8.9762205964860975</c:v>
                </c:pt>
                <c:pt idx="11">
                  <c:v>8.769989510718327</c:v>
                </c:pt>
                <c:pt idx="12">
                  <c:v>8.5770469234617597</c:v>
                </c:pt>
                <c:pt idx="13">
                  <c:v>8.3966378063793918</c:v>
                </c:pt>
                <c:pt idx="14">
                  <c:v>8.226988697515857</c:v>
                </c:pt>
                <c:pt idx="15">
                  <c:v>8.0675723057120159</c:v>
                </c:pt>
                <c:pt idx="16">
                  <c:v>7.9176810275650933</c:v>
                </c:pt>
                <c:pt idx="17">
                  <c:v>7.7766742303089362</c:v>
                </c:pt>
                <c:pt idx="18">
                  <c:v>7.6442257735388317</c:v>
                </c:pt>
                <c:pt idx="19">
                  <c:v>7.5202227495587906</c:v>
                </c:pt>
                <c:pt idx="20">
                  <c:v>7.4037460223223652</c:v>
                </c:pt>
                <c:pt idx="21">
                  <c:v>7.2928504870359268</c:v>
                </c:pt>
                <c:pt idx="22">
                  <c:v>7.1885528785736232</c:v>
                </c:pt>
                <c:pt idx="23">
                  <c:v>7.0894774542211358</c:v>
                </c:pt>
                <c:pt idx="24">
                  <c:v>6.9963690086618984</c:v>
                </c:pt>
                <c:pt idx="25">
                  <c:v>6.9087110707157029</c:v>
                </c:pt>
                <c:pt idx="26">
                  <c:v>6.8253654837874418</c:v>
                </c:pt>
                <c:pt idx="27">
                  <c:v>6.7466459225643609</c:v>
                </c:pt>
                <c:pt idx="28">
                  <c:v>6.6717448791809257</c:v>
                </c:pt>
                <c:pt idx="29">
                  <c:v>6.6010857002764176</c:v>
                </c:pt>
                <c:pt idx="30">
                  <c:v>6.5354995028849512</c:v>
                </c:pt>
                <c:pt idx="31">
                  <c:v>6.4740618270049435</c:v>
                </c:pt>
                <c:pt idx="32">
                  <c:v>6.4159668865703701</c:v>
                </c:pt>
                <c:pt idx="33">
                  <c:v>6.3605951285808073</c:v>
                </c:pt>
                <c:pt idx="34">
                  <c:v>6.3078305533754744</c:v>
                </c:pt>
                <c:pt idx="35">
                  <c:v>6.2577422605255792</c:v>
                </c:pt>
                <c:pt idx="36">
                  <c:v>6.2108365953289963</c:v>
                </c:pt>
                <c:pt idx="37">
                  <c:v>6.1662911511821097</c:v>
                </c:pt>
                <c:pt idx="38">
                  <c:v>6.1239185515995516</c:v>
                </c:pt>
                <c:pt idx="39">
                  <c:v>6.0836099807031205</c:v>
                </c:pt>
                <c:pt idx="40">
                  <c:v>6.045400394284866</c:v>
                </c:pt>
                <c:pt idx="41">
                  <c:v>6.0095078188362736</c:v>
                </c:pt>
                <c:pt idx="42">
                  <c:v>5.9753998839284481</c:v>
                </c:pt>
                <c:pt idx="43">
                  <c:v>5.9435138459968284</c:v>
                </c:pt>
                <c:pt idx="44">
                  <c:v>5.9130352584112851</c:v>
                </c:pt>
                <c:pt idx="45">
                  <c:v>5.8842361428754684</c:v>
                </c:pt>
                <c:pt idx="46">
                  <c:v>5.8569678311105298</c:v>
                </c:pt>
                <c:pt idx="47">
                  <c:v>5.8316928551549934</c:v>
                </c:pt>
                <c:pt idx="48">
                  <c:v>5.8079381594447828</c:v>
                </c:pt>
                <c:pt idx="49">
                  <c:v>5.7855912630765278</c:v>
                </c:pt>
                <c:pt idx="50">
                  <c:v>5.7644320436588643</c:v>
                </c:pt>
                <c:pt idx="51">
                  <c:v>5.7449570342432121</c:v>
                </c:pt>
                <c:pt idx="52">
                  <c:v>5.7263915588157337</c:v>
                </c:pt>
                <c:pt idx="53">
                  <c:v>5.7094947006046484</c:v>
                </c:pt>
                <c:pt idx="54">
                  <c:v>5.6937765488736662</c:v>
                </c:pt>
                <c:pt idx="55">
                  <c:v>5.6788829745190093</c:v>
                </c:pt>
                <c:pt idx="56">
                  <c:v>5.6653443587968866</c:v>
                </c:pt>
                <c:pt idx="57">
                  <c:v>5.6527450563328134</c:v>
                </c:pt>
                <c:pt idx="58">
                  <c:v>5.6413023108205724</c:v>
                </c:pt>
                <c:pt idx="59">
                  <c:v>5.6311586545178498</c:v>
                </c:pt>
                <c:pt idx="60">
                  <c:v>5.6216186612097836</c:v>
                </c:pt>
                <c:pt idx="61">
                  <c:v>5.6130793967638501</c:v>
                </c:pt>
                <c:pt idx="62">
                  <c:v>5.605502183141911</c:v>
                </c:pt>
                <c:pt idx="63">
                  <c:v>5.5987905675909078</c:v>
                </c:pt>
                <c:pt idx="64">
                  <c:v>5.5928495499952522</c:v>
                </c:pt>
                <c:pt idx="65">
                  <c:v>5.5876669060055333</c:v>
                </c:pt>
                <c:pt idx="66">
                  <c:v>5.5835884836577723</c:v>
                </c:pt>
                <c:pt idx="67">
                  <c:v>5.5798677304296787</c:v>
                </c:pt>
                <c:pt idx="68">
                  <c:v>5.5768903211631482</c:v>
                </c:pt>
                <c:pt idx="69">
                  <c:v>5.5747237939772845</c:v>
                </c:pt>
                <c:pt idx="70">
                  <c:v>5.5739358322629435</c:v>
                </c:pt>
                <c:pt idx="71">
                  <c:v>5.5735925155186461</c:v>
                </c:pt>
                <c:pt idx="72">
                  <c:v>5.5739706590206959</c:v>
                </c:pt>
                <c:pt idx="73">
                  <c:v>5.5750677836912654</c:v>
                </c:pt>
                <c:pt idx="74">
                  <c:v>5.5770663531083438</c:v>
                </c:pt>
                <c:pt idx="75">
                  <c:v>5.5802922479441053</c:v>
                </c:pt>
                <c:pt idx="76">
                  <c:v>5.5844439011031479</c:v>
                </c:pt>
                <c:pt idx="77">
                  <c:v>5.5889526193540915</c:v>
                </c:pt>
                <c:pt idx="78">
                  <c:v>5.5941693432532631</c:v>
                </c:pt>
                <c:pt idx="79">
                  <c:v>5.5998248567814013</c:v>
                </c:pt>
                <c:pt idx="80">
                  <c:v>5.6061568802861803</c:v>
                </c:pt>
                <c:pt idx="81">
                  <c:v>5.6130591138203423</c:v>
                </c:pt>
                <c:pt idx="82">
                  <c:v>5.6206530519387172</c:v>
                </c:pt>
                <c:pt idx="83">
                  <c:v>5.6286236531827454</c:v>
                </c:pt>
                <c:pt idx="84">
                  <c:v>5.6371193951068106</c:v>
                </c:pt>
                <c:pt idx="85">
                  <c:v>5.6461140533420213</c:v>
                </c:pt>
                <c:pt idx="86">
                  <c:v>5.6555544370963657</c:v>
                </c:pt>
                <c:pt idx="87">
                  <c:v>5.6656165272620278</c:v>
                </c:pt>
                <c:pt idx="88">
                  <c:v>5.6762182641292114</c:v>
                </c:pt>
                <c:pt idx="89">
                  <c:v>5.6871498264867073</c:v>
                </c:pt>
                <c:pt idx="90">
                  <c:v>5.6985046187487605</c:v>
                </c:pt>
                <c:pt idx="91">
                  <c:v>5.7105493470653723</c:v>
                </c:pt>
                <c:pt idx="92">
                  <c:v>5.7233680207945588</c:v>
                </c:pt>
                <c:pt idx="93">
                  <c:v>5.7367500206489019</c:v>
                </c:pt>
                <c:pt idx="94">
                  <c:v>5.7502649426707348</c:v>
                </c:pt>
                <c:pt idx="95">
                  <c:v>5.7643668288866863</c:v>
                </c:pt>
                <c:pt idx="96">
                  <c:v>5.7793712296136013</c:v>
                </c:pt>
                <c:pt idx="97">
                  <c:v>5.794743766557561</c:v>
                </c:pt>
                <c:pt idx="98">
                  <c:v>5.8104562395009198</c:v>
                </c:pt>
                <c:pt idx="99">
                  <c:v>5.8265552355409396</c:v>
                </c:pt>
                <c:pt idx="100">
                  <c:v>5.8433028932549833</c:v>
                </c:pt>
                <c:pt idx="101">
                  <c:v>5.8608586442076511</c:v>
                </c:pt>
                <c:pt idx="102">
                  <c:v>5.8788929332026401</c:v>
                </c:pt>
                <c:pt idx="103">
                  <c:v>5.8974168963834011</c:v>
                </c:pt>
                <c:pt idx="104">
                  <c:v>5.915439962986869</c:v>
                </c:pt>
                <c:pt idx="105">
                  <c:v>5.9320822316932418</c:v>
                </c:pt>
                <c:pt idx="106">
                  <c:v>5.9475213402766913</c:v>
                </c:pt>
                <c:pt idx="107">
                  <c:v>5.9620659416450614</c:v>
                </c:pt>
                <c:pt idx="108">
                  <c:v>5.976263210577204</c:v>
                </c:pt>
                <c:pt idx="109">
                  <c:v>5.9899829641251987</c:v>
                </c:pt>
                <c:pt idx="110">
                  <c:v>6.0033246587410041</c:v>
                </c:pt>
                <c:pt idx="111">
                  <c:v>6.018100944027907</c:v>
                </c:pt>
                <c:pt idx="112">
                  <c:v>6.0377063510162188</c:v>
                </c:pt>
                <c:pt idx="113">
                  <c:v>6.0617898498662477</c:v>
                </c:pt>
                <c:pt idx="114">
                  <c:v>6.0889266947723923</c:v>
                </c:pt>
                <c:pt idx="115">
                  <c:v>6.119685148811195</c:v>
                </c:pt>
                <c:pt idx="116">
                  <c:v>6.1537242024566341</c:v>
                </c:pt>
                <c:pt idx="117">
                  <c:v>6.1898391363618233</c:v>
                </c:pt>
                <c:pt idx="118">
                  <c:v>6.2287396973524132</c:v>
                </c:pt>
                <c:pt idx="119">
                  <c:v>6.2710853470388237</c:v>
                </c:pt>
                <c:pt idx="120">
                  <c:v>6.3161411665725202</c:v>
                </c:pt>
                <c:pt idx="121">
                  <c:v>6.365281678136224</c:v>
                </c:pt>
                <c:pt idx="122">
                  <c:v>6.4188267593539434</c:v>
                </c:pt>
                <c:pt idx="123">
                  <c:v>6.4768908688968123</c:v>
                </c:pt>
                <c:pt idx="124">
                  <c:v>6.5418275328269617</c:v>
                </c:pt>
                <c:pt idx="125">
                  <c:v>6.6148562138400502</c:v>
                </c:pt>
                <c:pt idx="126">
                  <c:v>6.6988397973592475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C-1D46-BA7D-C85E5124B37D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9.3173294257723214</c:v>
                </c:pt>
                <c:pt idx="1">
                  <c:v>8.9400051327135053</c:v>
                </c:pt>
                <c:pt idx="2">
                  <c:v>8.594305092224829</c:v>
                </c:pt>
                <c:pt idx="3">
                  <c:v>8.2775487390529907</c:v>
                </c:pt>
                <c:pt idx="4">
                  <c:v>7.9838290300857695</c:v>
                </c:pt>
                <c:pt idx="5">
                  <c:v>7.7103402377633161</c:v>
                </c:pt>
                <c:pt idx="6">
                  <c:v>7.4558349891873679</c:v>
                </c:pt>
                <c:pt idx="7">
                  <c:v>7.2189137764882849</c:v>
                </c:pt>
                <c:pt idx="8">
                  <c:v>6.9977035102266072</c:v>
                </c:pt>
                <c:pt idx="9">
                  <c:v>6.7923253888909088</c:v>
                </c:pt>
                <c:pt idx="10">
                  <c:v>6.5995076541767785</c:v>
                </c:pt>
                <c:pt idx="11">
                  <c:v>6.4173393310003126</c:v>
                </c:pt>
                <c:pt idx="12">
                  <c:v>6.2459371046956695</c:v>
                </c:pt>
                <c:pt idx="13">
                  <c:v>6.0839835545695005</c:v>
                </c:pt>
                <c:pt idx="14">
                  <c:v>5.9310964814226539</c:v>
                </c:pt>
                <c:pt idx="15">
                  <c:v>5.7856531416724684</c:v>
                </c:pt>
                <c:pt idx="16">
                  <c:v>5.647789859274746</c:v>
                </c:pt>
                <c:pt idx="17">
                  <c:v>5.5172928308500904</c:v>
                </c:pt>
                <c:pt idx="18">
                  <c:v>5.3938412886549765</c:v>
                </c:pt>
                <c:pt idx="19">
                  <c:v>5.2768767312249709</c:v>
                </c:pt>
                <c:pt idx="20">
                  <c:v>5.1656651536364704</c:v>
                </c:pt>
                <c:pt idx="21">
                  <c:v>5.0593796911779725</c:v>
                </c:pt>
                <c:pt idx="22">
                  <c:v>4.9579376446286396</c:v>
                </c:pt>
                <c:pt idx="23">
                  <c:v>4.8609345628098781</c:v>
                </c:pt>
                <c:pt idx="24">
                  <c:v>4.768512861203094</c:v>
                </c:pt>
                <c:pt idx="25">
                  <c:v>4.6803382013879258</c:v>
                </c:pt>
                <c:pt idx="26">
                  <c:v>4.5958655057870965</c:v>
                </c:pt>
                <c:pt idx="27">
                  <c:v>4.5148263236652202</c:v>
                </c:pt>
                <c:pt idx="28">
                  <c:v>4.437095182874466</c:v>
                </c:pt>
                <c:pt idx="29">
                  <c:v>4.3627000811306083</c:v>
                </c:pt>
                <c:pt idx="30">
                  <c:v>4.29234481022407</c:v>
                </c:pt>
                <c:pt idx="31">
                  <c:v>4.2257126663771682</c:v>
                </c:pt>
                <c:pt idx="32">
                  <c:v>4.1614610610711136</c:v>
                </c:pt>
                <c:pt idx="33">
                  <c:v>4.0994368236012226</c:v>
                </c:pt>
                <c:pt idx="34">
                  <c:v>4.0395636002855086</c:v>
                </c:pt>
                <c:pt idx="35">
                  <c:v>3.9816832312045851</c:v>
                </c:pt>
                <c:pt idx="36">
                  <c:v>3.9263848857014563</c:v>
                </c:pt>
                <c:pt idx="37">
                  <c:v>3.872788434078402</c:v>
                </c:pt>
                <c:pt idx="38">
                  <c:v>3.8210213052056958</c:v>
                </c:pt>
                <c:pt idx="39">
                  <c:v>3.7709378318177786</c:v>
                </c:pt>
                <c:pt idx="40">
                  <c:v>3.7224540702379421</c:v>
                </c:pt>
                <c:pt idx="41">
                  <c:v>3.6757484600300869</c:v>
                </c:pt>
                <c:pt idx="42">
                  <c:v>3.630738687480966</c:v>
                </c:pt>
                <c:pt idx="43">
                  <c:v>3.5871034043928076</c:v>
                </c:pt>
                <c:pt idx="44">
                  <c:v>3.5448125941606636</c:v>
                </c:pt>
                <c:pt idx="45">
                  <c:v>3.5037910811361845</c:v>
                </c:pt>
                <c:pt idx="46">
                  <c:v>3.4641123202289053</c:v>
                </c:pt>
                <c:pt idx="47">
                  <c:v>3.4259329505270646</c:v>
                </c:pt>
                <c:pt idx="48">
                  <c:v>3.388960386823678</c:v>
                </c:pt>
                <c:pt idx="49">
                  <c:v>3.3531395055863964</c:v>
                </c:pt>
                <c:pt idx="50">
                  <c:v>3.3184038456633016</c:v>
                </c:pt>
                <c:pt idx="51">
                  <c:v>3.2846229994199692</c:v>
                </c:pt>
                <c:pt idx="52">
                  <c:v>3.2518818340552613</c:v>
                </c:pt>
                <c:pt idx="53">
                  <c:v>3.2203586150261527</c:v>
                </c:pt>
                <c:pt idx="54">
                  <c:v>3.1898182711999077</c:v>
                </c:pt>
                <c:pt idx="55">
                  <c:v>3.1600562173722819</c:v>
                </c:pt>
                <c:pt idx="56">
                  <c:v>3.1312457279265766</c:v>
                </c:pt>
                <c:pt idx="57">
                  <c:v>3.1033213568586793</c:v>
                </c:pt>
                <c:pt idx="58">
                  <c:v>3.0762102817747481</c:v>
                </c:pt>
                <c:pt idx="59">
                  <c:v>3.050082813214595</c:v>
                </c:pt>
                <c:pt idx="60">
                  <c:v>3.024675416469722</c:v>
                </c:pt>
                <c:pt idx="61">
                  <c:v>3.0001151507842452</c:v>
                </c:pt>
                <c:pt idx="62">
                  <c:v>2.9760898124084565</c:v>
                </c:pt>
                <c:pt idx="63">
                  <c:v>2.952748705059892</c:v>
                </c:pt>
                <c:pt idx="64">
                  <c:v>2.930241523602128</c:v>
                </c:pt>
                <c:pt idx="65">
                  <c:v>2.9082547516086463</c:v>
                </c:pt>
                <c:pt idx="66">
                  <c:v>2.8871080821599442</c:v>
                </c:pt>
                <c:pt idx="67">
                  <c:v>2.8662577712302837</c:v>
                </c:pt>
                <c:pt idx="68">
                  <c:v>2.846047799852919</c:v>
                </c:pt>
                <c:pt idx="69">
                  <c:v>2.8264898792924775</c:v>
                </c:pt>
                <c:pt idx="70">
                  <c:v>2.8080723794528395</c:v>
                </c:pt>
                <c:pt idx="71">
                  <c:v>2.7901445578086959</c:v>
                </c:pt>
                <c:pt idx="72">
                  <c:v>2.7728035944770628</c:v>
                </c:pt>
                <c:pt idx="73">
                  <c:v>2.7559748853321957</c:v>
                </c:pt>
                <c:pt idx="74">
                  <c:v>2.7399902451741172</c:v>
                </c:pt>
                <c:pt idx="75">
                  <c:v>2.7251865507711224</c:v>
                </c:pt>
                <c:pt idx="76">
                  <c:v>2.711107291394665</c:v>
                </c:pt>
                <c:pt idx="77">
                  <c:v>2.6974201145588892</c:v>
                </c:pt>
                <c:pt idx="78">
                  <c:v>2.6841802931877585</c:v>
                </c:pt>
                <c:pt idx="79">
                  <c:v>2.6713994910758037</c:v>
                </c:pt>
                <c:pt idx="80">
                  <c:v>2.6591937607156373</c:v>
                </c:pt>
                <c:pt idx="81">
                  <c:v>2.6474917249768275</c:v>
                </c:pt>
                <c:pt idx="82">
                  <c:v>2.6362844880843057</c:v>
                </c:pt>
                <c:pt idx="83">
                  <c:v>2.6254692211583115</c:v>
                </c:pt>
                <c:pt idx="84">
                  <c:v>2.6149403778907891</c:v>
                </c:pt>
                <c:pt idx="85">
                  <c:v>2.604920365466028</c:v>
                </c:pt>
                <c:pt idx="86">
                  <c:v>2.5954872995726204</c:v>
                </c:pt>
                <c:pt idx="87">
                  <c:v>2.5864153710172277</c:v>
                </c:pt>
                <c:pt idx="88">
                  <c:v>2.5778142237623776</c:v>
                </c:pt>
                <c:pt idx="89">
                  <c:v>2.5695470806895679</c:v>
                </c:pt>
                <c:pt idx="90">
                  <c:v>2.5616258875318931</c:v>
                </c:pt>
                <c:pt idx="91">
                  <c:v>2.5542976731547595</c:v>
                </c:pt>
                <c:pt idx="92">
                  <c:v>2.5477257199493581</c:v>
                </c:pt>
                <c:pt idx="93">
                  <c:v>2.5415939356443187</c:v>
                </c:pt>
                <c:pt idx="94">
                  <c:v>2.5356854769985069</c:v>
                </c:pt>
                <c:pt idx="95">
                  <c:v>2.5302151271337845</c:v>
                </c:pt>
                <c:pt idx="96">
                  <c:v>2.5254888338725618</c:v>
                </c:pt>
                <c:pt idx="97">
                  <c:v>2.5211988603102475</c:v>
                </c:pt>
                <c:pt idx="98">
                  <c:v>2.5172694822826132</c:v>
                </c:pt>
                <c:pt idx="99">
                  <c:v>2.5135742053861163</c:v>
                </c:pt>
                <c:pt idx="100">
                  <c:v>2.5105283190041563</c:v>
                </c:pt>
                <c:pt idx="101">
                  <c:v>2.5082116020638674</c:v>
                </c:pt>
                <c:pt idx="102">
                  <c:v>2.5063823502104974</c:v>
                </c:pt>
                <c:pt idx="103">
                  <c:v>2.5048467800765795</c:v>
                </c:pt>
                <c:pt idx="104">
                  <c:v>2.5029530931803685</c:v>
                </c:pt>
                <c:pt idx="105">
                  <c:v>2.4996287678149818</c:v>
                </c:pt>
                <c:pt idx="106">
                  <c:v>2.4950380052388508</c:v>
                </c:pt>
                <c:pt idx="107">
                  <c:v>2.4896059957314178</c:v>
                </c:pt>
                <c:pt idx="108">
                  <c:v>2.4836655712380034</c:v>
                </c:pt>
                <c:pt idx="109">
                  <c:v>2.4772653785508729</c:v>
                </c:pt>
                <c:pt idx="110">
                  <c:v>2.4704639937064385</c:v>
                </c:pt>
                <c:pt idx="111">
                  <c:v>2.4650981068017961</c:v>
                </c:pt>
                <c:pt idx="112">
                  <c:v>2.4645348004830177</c:v>
                </c:pt>
                <c:pt idx="113">
                  <c:v>2.4683919701814903</c:v>
                </c:pt>
                <c:pt idx="114">
                  <c:v>2.4752402878449309</c:v>
                </c:pt>
                <c:pt idx="115">
                  <c:v>2.4857169517779507</c:v>
                </c:pt>
                <c:pt idx="116">
                  <c:v>2.4994868898995541</c:v>
                </c:pt>
                <c:pt idx="117">
                  <c:v>2.515228338959564</c:v>
                </c:pt>
                <c:pt idx="118">
                  <c:v>2.5337623797138735</c:v>
                </c:pt>
                <c:pt idx="119">
                  <c:v>2.5559188175041099</c:v>
                </c:pt>
                <c:pt idx="120">
                  <c:v>2.5805851703050204</c:v>
                </c:pt>
                <c:pt idx="121">
                  <c:v>2.6093044974732109</c:v>
                </c:pt>
                <c:pt idx="122">
                  <c:v>2.6424022466740817</c:v>
                </c:pt>
                <c:pt idx="123">
                  <c:v>2.6800785835634242</c:v>
                </c:pt>
                <c:pt idx="124">
                  <c:v>2.7245950919069659</c:v>
                </c:pt>
                <c:pt idx="125">
                  <c:v>2.7771570219961852</c:v>
                </c:pt>
                <c:pt idx="126">
                  <c:v>2.8406129559044526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BC-1D46-BA7D-C85E5124B37D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0.6924146659782261</c:v>
                </c:pt>
                <c:pt idx="1">
                  <c:v>0.71415719580023118</c:v>
                </c:pt>
                <c:pt idx="2">
                  <c:v>0.73601313971966875</c:v>
                </c:pt>
                <c:pt idx="3">
                  <c:v>0.75772936134742375</c:v>
                </c:pt>
                <c:pt idx="4">
                  <c:v>0.77969052024136276</c:v>
                </c:pt>
                <c:pt idx="5">
                  <c:v>0.80178205442386674</c:v>
                </c:pt>
                <c:pt idx="6">
                  <c:v>0.82369940081077342</c:v>
                </c:pt>
                <c:pt idx="7">
                  <c:v>0.8458143949983471</c:v>
                </c:pt>
                <c:pt idx="8">
                  <c:v>0.8681216730439385</c:v>
                </c:pt>
                <c:pt idx="9">
                  <c:v>0.89056551400814532</c:v>
                </c:pt>
                <c:pt idx="10">
                  <c:v>0.91277974112579685</c:v>
                </c:pt>
                <c:pt idx="11">
                  <c:v>0.93522109567899814</c:v>
                </c:pt>
                <c:pt idx="12">
                  <c:v>0.95743315269451257</c:v>
                </c:pt>
                <c:pt idx="13">
                  <c:v>0.9797718248842473</c:v>
                </c:pt>
                <c:pt idx="14">
                  <c:v>1.0022573574815858</c:v>
                </c:pt>
                <c:pt idx="15">
                  <c:v>1.0245767951338618</c:v>
                </c:pt>
                <c:pt idx="16">
                  <c:v>1.0472692801003398</c:v>
                </c:pt>
                <c:pt idx="17">
                  <c:v>1.069613965301486</c:v>
                </c:pt>
                <c:pt idx="18">
                  <c:v>1.0921724746763593</c:v>
                </c:pt>
                <c:pt idx="19">
                  <c:v>1.1147119922135467</c:v>
                </c:pt>
                <c:pt idx="20">
                  <c:v>1.137282607731579</c:v>
                </c:pt>
                <c:pt idx="21">
                  <c:v>1.1597552563865352</c:v>
                </c:pt>
                <c:pt idx="22">
                  <c:v>1.1824297682918523</c:v>
                </c:pt>
                <c:pt idx="23">
                  <c:v>1.204971644710922</c:v>
                </c:pt>
                <c:pt idx="24">
                  <c:v>1.2275306338626606</c:v>
                </c:pt>
                <c:pt idx="25">
                  <c:v>1.2501905739774437</c:v>
                </c:pt>
                <c:pt idx="26">
                  <c:v>1.2728156191289519</c:v>
                </c:pt>
                <c:pt idx="27">
                  <c:v>1.295415634301414</c:v>
                </c:pt>
                <c:pt idx="28">
                  <c:v>1.317970385065222</c:v>
                </c:pt>
                <c:pt idx="29">
                  <c:v>1.3405923252282874</c:v>
                </c:pt>
                <c:pt idx="30">
                  <c:v>1.3632473615081684</c:v>
                </c:pt>
                <c:pt idx="31">
                  <c:v>1.3858341862159214</c:v>
                </c:pt>
                <c:pt idx="32">
                  <c:v>1.4084931236159142</c:v>
                </c:pt>
                <c:pt idx="33">
                  <c:v>1.4312103127644911</c:v>
                </c:pt>
                <c:pt idx="34">
                  <c:v>1.4538075803560191</c:v>
                </c:pt>
                <c:pt idx="35">
                  <c:v>1.4764811372260254</c:v>
                </c:pt>
                <c:pt idx="36">
                  <c:v>1.499230439076765</c:v>
                </c:pt>
                <c:pt idx="37">
                  <c:v>1.5218483553722462</c:v>
                </c:pt>
                <c:pt idx="38">
                  <c:v>1.5445602003550367</c:v>
                </c:pt>
                <c:pt idx="39">
                  <c:v>1.5671536776905961</c:v>
                </c:pt>
                <c:pt idx="40">
                  <c:v>1.5898213828757135</c:v>
                </c:pt>
                <c:pt idx="41">
                  <c:v>1.6125803886255266</c:v>
                </c:pt>
                <c:pt idx="42">
                  <c:v>1.6352456871848837</c:v>
                </c:pt>
                <c:pt idx="43">
                  <c:v>1.6579454177104389</c:v>
                </c:pt>
                <c:pt idx="44">
                  <c:v>1.680563812955711</c:v>
                </c:pt>
                <c:pt idx="45">
                  <c:v>1.7032193751971543</c:v>
                </c:pt>
                <c:pt idx="46">
                  <c:v>1.7259405235972631</c:v>
                </c:pt>
                <c:pt idx="47">
                  <c:v>1.7486088722338213</c:v>
                </c:pt>
                <c:pt idx="48">
                  <c:v>1.7712944683792646</c:v>
                </c:pt>
                <c:pt idx="49">
                  <c:v>1.7939254832793941</c:v>
                </c:pt>
                <c:pt idx="50">
                  <c:v>1.8165705897737638</c:v>
                </c:pt>
                <c:pt idx="51">
                  <c:v>1.8392856055650584</c:v>
                </c:pt>
                <c:pt idx="52">
                  <c:v>1.861983307744941</c:v>
                </c:pt>
                <c:pt idx="53">
                  <c:v>1.8846702722179871</c:v>
                </c:pt>
                <c:pt idx="54">
                  <c:v>1.9073245639440486</c:v>
                </c:pt>
                <c:pt idx="55">
                  <c:v>1.9299546837898569</c:v>
                </c:pt>
                <c:pt idx="56">
                  <c:v>1.9525957320472678</c:v>
                </c:pt>
                <c:pt idx="57">
                  <c:v>1.9752354848345768</c:v>
                </c:pt>
                <c:pt idx="58">
                  <c:v>1.9978636956062981</c:v>
                </c:pt>
                <c:pt idx="59">
                  <c:v>2.0204291535939611</c:v>
                </c:pt>
                <c:pt idx="60">
                  <c:v>2.0430248368048485</c:v>
                </c:pt>
                <c:pt idx="61">
                  <c:v>2.0655809628436748</c:v>
                </c:pt>
                <c:pt idx="62">
                  <c:v>2.0882290810326003</c:v>
                </c:pt>
                <c:pt idx="63">
                  <c:v>2.11088541911024</c:v>
                </c:pt>
                <c:pt idx="64">
                  <c:v>2.133473267470027</c:v>
                </c:pt>
                <c:pt idx="65">
                  <c:v>2.1559737572338769</c:v>
                </c:pt>
                <c:pt idx="66">
                  <c:v>2.1785819044798824</c:v>
                </c:pt>
                <c:pt idx="67">
                  <c:v>2.2012350261259028</c:v>
                </c:pt>
                <c:pt idx="68">
                  <c:v>2.2238389595837433</c:v>
                </c:pt>
                <c:pt idx="69">
                  <c:v>2.2463139919358435</c:v>
                </c:pt>
                <c:pt idx="70">
                  <c:v>2.2688897124660343</c:v>
                </c:pt>
                <c:pt idx="71">
                  <c:v>2.291422005517862</c:v>
                </c:pt>
                <c:pt idx="72">
                  <c:v>2.3139719091121833</c:v>
                </c:pt>
                <c:pt idx="73">
                  <c:v>2.3364645876976491</c:v>
                </c:pt>
                <c:pt idx="74">
                  <c:v>2.3590384850073463</c:v>
                </c:pt>
                <c:pt idx="75">
                  <c:v>2.3815354825108206</c:v>
                </c:pt>
                <c:pt idx="76">
                  <c:v>2.4039838489222261</c:v>
                </c:pt>
                <c:pt idx="77">
                  <c:v>2.4264293433298949</c:v>
                </c:pt>
                <c:pt idx="78">
                  <c:v>2.448897847415517</c:v>
                </c:pt>
                <c:pt idx="79">
                  <c:v>2.4713693927457339</c:v>
                </c:pt>
                <c:pt idx="80">
                  <c:v>2.4938469388427982</c:v>
                </c:pt>
                <c:pt idx="81">
                  <c:v>2.5162823307231066</c:v>
                </c:pt>
                <c:pt idx="82">
                  <c:v>2.5386884060607247</c:v>
                </c:pt>
                <c:pt idx="83">
                  <c:v>2.5611030129831569</c:v>
                </c:pt>
                <c:pt idx="84">
                  <c:v>2.5835486807270072</c:v>
                </c:pt>
                <c:pt idx="85">
                  <c:v>2.6058920518526443</c:v>
                </c:pt>
                <c:pt idx="86">
                  <c:v>2.6282669040327167</c:v>
                </c:pt>
                <c:pt idx="87">
                  <c:v>2.6505699215282661</c:v>
                </c:pt>
                <c:pt idx="88">
                  <c:v>2.6729804078935402</c:v>
                </c:pt>
                <c:pt idx="89">
                  <c:v>2.695305424649511</c:v>
                </c:pt>
                <c:pt idx="90">
                  <c:v>2.7176330230364609</c:v>
                </c:pt>
                <c:pt idx="91">
                  <c:v>2.7399819945908939</c:v>
                </c:pt>
                <c:pt idx="92">
                  <c:v>2.7621691453848332</c:v>
                </c:pt>
                <c:pt idx="93">
                  <c:v>2.7845245845997413</c:v>
                </c:pt>
                <c:pt idx="94">
                  <c:v>2.806729299051876</c:v>
                </c:pt>
                <c:pt idx="95">
                  <c:v>2.8290026127607106</c:v>
                </c:pt>
                <c:pt idx="96">
                  <c:v>2.8512576612441047</c:v>
                </c:pt>
                <c:pt idx="97">
                  <c:v>2.8734815612188456</c:v>
                </c:pt>
                <c:pt idx="98">
                  <c:v>2.8956329767365938</c:v>
                </c:pt>
                <c:pt idx="99">
                  <c:v>2.9178635651913423</c:v>
                </c:pt>
                <c:pt idx="100">
                  <c:v>2.9400445776829423</c:v>
                </c:pt>
                <c:pt idx="101">
                  <c:v>2.9622331054926954</c:v>
                </c:pt>
                <c:pt idx="102">
                  <c:v>2.9843649176246902</c:v>
                </c:pt>
                <c:pt idx="103">
                  <c:v>3.006527440128933</c:v>
                </c:pt>
                <c:pt idx="104">
                  <c:v>3.0286109811267812</c:v>
                </c:pt>
                <c:pt idx="105">
                  <c:v>3.0506838302337789</c:v>
                </c:pt>
                <c:pt idx="106">
                  <c:v>3.0727738915831924</c:v>
                </c:pt>
                <c:pt idx="107">
                  <c:v>3.0947640886459422</c:v>
                </c:pt>
                <c:pt idx="108">
                  <c:v>3.1168633349979329</c:v>
                </c:pt>
                <c:pt idx="109">
                  <c:v>3.1388919383617688</c:v>
                </c:pt>
                <c:pt idx="110">
                  <c:v>3.1608981992862288</c:v>
                </c:pt>
                <c:pt idx="111">
                  <c:v>3.1828555837142845</c:v>
                </c:pt>
                <c:pt idx="112">
                  <c:v>3.2047971554848611</c:v>
                </c:pt>
                <c:pt idx="113">
                  <c:v>3.2267494836442872</c:v>
                </c:pt>
                <c:pt idx="114">
                  <c:v>3.248722162489027</c:v>
                </c:pt>
                <c:pt idx="115">
                  <c:v>3.2706425015814706</c:v>
                </c:pt>
                <c:pt idx="116">
                  <c:v>3.2925182194400211</c:v>
                </c:pt>
                <c:pt idx="117">
                  <c:v>3.3143596087447555</c:v>
                </c:pt>
                <c:pt idx="118">
                  <c:v>3.3362524117462069</c:v>
                </c:pt>
                <c:pt idx="119">
                  <c:v>3.3580285217120829</c:v>
                </c:pt>
                <c:pt idx="120">
                  <c:v>3.3798687421532114</c:v>
                </c:pt>
                <c:pt idx="121">
                  <c:v>3.4017095277125668</c:v>
                </c:pt>
                <c:pt idx="122">
                  <c:v>3.4235380516344684</c:v>
                </c:pt>
                <c:pt idx="123">
                  <c:v>3.4452719843988229</c:v>
                </c:pt>
                <c:pt idx="124">
                  <c:v>3.4670058070491678</c:v>
                </c:pt>
                <c:pt idx="125">
                  <c:v>3.4887498890517032</c:v>
                </c:pt>
                <c:pt idx="126">
                  <c:v>3.5105256406890208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C-1D46-BA7D-C85E5124B37D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1.1816225378584537</c:v>
                </c:pt>
                <c:pt idx="1">
                  <c:v>1.1234868260875199</c:v>
                </c:pt>
                <c:pt idx="2">
                  <c:v>1.0703215436699809</c:v>
                </c:pt>
                <c:pt idx="3">
                  <c:v>1.0215369110704973</c:v>
                </c:pt>
                <c:pt idx="4">
                  <c:v>0.97658792230546598</c:v>
                </c:pt>
                <c:pt idx="5">
                  <c:v>0.93507947606733122</c:v>
                </c:pt>
                <c:pt idx="6">
                  <c:v>0.89662366110370162</c:v>
                </c:pt>
                <c:pt idx="7">
                  <c:v>0.86095050926804995</c:v>
                </c:pt>
                <c:pt idx="8">
                  <c:v>0.82771270600545255</c:v>
                </c:pt>
                <c:pt idx="9">
                  <c:v>0.79671519238438226</c:v>
                </c:pt>
                <c:pt idx="10">
                  <c:v>0.7677040433397011</c:v>
                </c:pt>
                <c:pt idx="11">
                  <c:v>0.74058896637649352</c:v>
                </c:pt>
                <c:pt idx="12">
                  <c:v>0.71509486446369908</c:v>
                </c:pt>
                <c:pt idx="13">
                  <c:v>0.69114738370161388</c:v>
                </c:pt>
                <c:pt idx="14">
                  <c:v>0.66855940939851288</c:v>
                </c:pt>
                <c:pt idx="15">
                  <c:v>0.64730586199879525</c:v>
                </c:pt>
                <c:pt idx="16">
                  <c:v>0.62718940854547811</c:v>
                </c:pt>
                <c:pt idx="17">
                  <c:v>0.60819657012104211</c:v>
                </c:pt>
                <c:pt idx="18">
                  <c:v>0.59015800205633462</c:v>
                </c:pt>
                <c:pt idx="19">
                  <c:v>0.57311142901519085</c:v>
                </c:pt>
                <c:pt idx="20">
                  <c:v>0.55688999725179533</c:v>
                </c:pt>
                <c:pt idx="21">
                  <c:v>0.54151860727403101</c:v>
                </c:pt>
                <c:pt idx="22">
                  <c:v>0.5268580124997132</c:v>
                </c:pt>
                <c:pt idx="23">
                  <c:v>0.51294194429758655</c:v>
                </c:pt>
                <c:pt idx="24">
                  <c:v>0.49963735221970329</c:v>
                </c:pt>
                <c:pt idx="25">
                  <c:v>0.48701276787788417</c:v>
                </c:pt>
                <c:pt idx="26">
                  <c:v>0.47491903374853761</c:v>
                </c:pt>
                <c:pt idx="27">
                  <c:v>0.4633922788906672</c:v>
                </c:pt>
                <c:pt idx="28">
                  <c:v>0.45233731761499651</c:v>
                </c:pt>
                <c:pt idx="29">
                  <c:v>0.44179180837840754</c:v>
                </c:pt>
                <c:pt idx="30">
                  <c:v>0.43166562244717466</c:v>
                </c:pt>
                <c:pt idx="31">
                  <c:v>0.4219917641564398</c:v>
                </c:pt>
                <c:pt idx="32">
                  <c:v>0.41268107694129913</c:v>
                </c:pt>
                <c:pt idx="33">
                  <c:v>0.4037866921180478</c:v>
                </c:pt>
                <c:pt idx="34">
                  <c:v>0.39521854341154233</c:v>
                </c:pt>
                <c:pt idx="35">
                  <c:v>0.38701831754899374</c:v>
                </c:pt>
                <c:pt idx="36">
                  <c:v>0.379114080229212</c:v>
                </c:pt>
                <c:pt idx="37">
                  <c:v>0.37155364591310913</c:v>
                </c:pt>
                <c:pt idx="38">
                  <c:v>0.36426467915391514</c:v>
                </c:pt>
                <c:pt idx="39">
                  <c:v>0.35728112944159834</c:v>
                </c:pt>
                <c:pt idx="40">
                  <c:v>0.35053847450846465</c:v>
                </c:pt>
                <c:pt idx="41">
                  <c:v>0.34406197609742994</c:v>
                </c:pt>
                <c:pt idx="42">
                  <c:v>0.33780480552102221</c:v>
                </c:pt>
                <c:pt idx="43">
                  <c:v>0.33178402071618862</c:v>
                </c:pt>
                <c:pt idx="44">
                  <c:v>0.32596132500070502</c:v>
                </c:pt>
                <c:pt idx="45">
                  <c:v>0.32036424632411459</c:v>
                </c:pt>
                <c:pt idx="46">
                  <c:v>0.31494735622968439</c:v>
                </c:pt>
                <c:pt idx="47">
                  <c:v>0.30973976993381558</c:v>
                </c:pt>
                <c:pt idx="48">
                  <c:v>0.30469875661883533</c:v>
                </c:pt>
                <c:pt idx="49">
                  <c:v>0.29984637682475396</c:v>
                </c:pt>
                <c:pt idx="50">
                  <c:v>0.29514802027556003</c:v>
                </c:pt>
                <c:pt idx="51">
                  <c:v>0.29062364845522115</c:v>
                </c:pt>
                <c:pt idx="52">
                  <c:v>0.28624201796264098</c:v>
                </c:pt>
                <c:pt idx="53">
                  <c:v>0.28203361346728489</c:v>
                </c:pt>
                <c:pt idx="54">
                  <c:v>0.27795615862059542</c:v>
                </c:pt>
                <c:pt idx="55">
                  <c:v>0.27402687757510857</c:v>
                </c:pt>
                <c:pt idx="56">
                  <c:v>0.27021839941379189</c:v>
                </c:pt>
                <c:pt idx="57">
                  <c:v>0.26654000583706094</c:v>
                </c:pt>
                <c:pt idx="58">
                  <c:v>0.26296273443940116</c:v>
                </c:pt>
                <c:pt idx="59">
                  <c:v>0.2595172353290473</c:v>
                </c:pt>
                <c:pt idx="60">
                  <c:v>0.25617625703735103</c:v>
                </c:pt>
                <c:pt idx="61">
                  <c:v>0.25294531278174681</c:v>
                </c:pt>
                <c:pt idx="62">
                  <c:v>0.24980766034216983</c:v>
                </c:pt>
                <c:pt idx="63">
                  <c:v>0.24677671453050659</c:v>
                </c:pt>
                <c:pt idx="64">
                  <c:v>0.24383569360402349</c:v>
                </c:pt>
                <c:pt idx="65">
                  <c:v>0.24099711948408986</c:v>
                </c:pt>
                <c:pt idx="66">
                  <c:v>0.23824518347468013</c:v>
                </c:pt>
                <c:pt idx="67">
                  <c:v>0.23560206621545474</c:v>
                </c:pt>
                <c:pt idx="68">
                  <c:v>0.23304467211707025</c:v>
                </c:pt>
                <c:pt idx="69">
                  <c:v>0.23057245757487885</c:v>
                </c:pt>
                <c:pt idx="70">
                  <c:v>0.2281757472373237</c:v>
                </c:pt>
                <c:pt idx="71">
                  <c:v>0.2258657477995813</c:v>
                </c:pt>
                <c:pt idx="72">
                  <c:v>0.22361944946537307</c:v>
                </c:pt>
                <c:pt idx="73">
                  <c:v>0.22144299365788889</c:v>
                </c:pt>
                <c:pt idx="74">
                  <c:v>0.2193280495291601</c:v>
                </c:pt>
                <c:pt idx="75">
                  <c:v>0.21728992161995048</c:v>
                </c:pt>
                <c:pt idx="76">
                  <c:v>0.21531345793012613</c:v>
                </c:pt>
                <c:pt idx="77">
                  <c:v>0.21339776524856838</c:v>
                </c:pt>
                <c:pt idx="78">
                  <c:v>0.21153506677698658</c:v>
                </c:pt>
                <c:pt idx="79">
                  <c:v>0.20974012440170714</c:v>
                </c:pt>
                <c:pt idx="80">
                  <c:v>0.20799636160242127</c:v>
                </c:pt>
                <c:pt idx="81">
                  <c:v>0.20632252356612918</c:v>
                </c:pt>
                <c:pt idx="82">
                  <c:v>0.2047021738261742</c:v>
                </c:pt>
                <c:pt idx="83">
                  <c:v>0.20314538857285608</c:v>
                </c:pt>
                <c:pt idx="84">
                  <c:v>0.20163174696603237</c:v>
                </c:pt>
                <c:pt idx="85">
                  <c:v>0.20017550152345501</c:v>
                </c:pt>
                <c:pt idx="86">
                  <c:v>0.19876090925867901</c:v>
                </c:pt>
                <c:pt idx="87">
                  <c:v>0.19739791802108508</c:v>
                </c:pt>
                <c:pt idx="88">
                  <c:v>0.19607946043602806</c:v>
                </c:pt>
                <c:pt idx="89">
                  <c:v>0.1948111684098654</c:v>
                </c:pt>
                <c:pt idx="90">
                  <c:v>0.19358177170606297</c:v>
                </c:pt>
                <c:pt idx="91">
                  <c:v>0.19239738032704287</c:v>
                </c:pt>
                <c:pt idx="92">
                  <c:v>0.19124408266134751</c:v>
                </c:pt>
                <c:pt idx="93">
                  <c:v>0.19013466544273921</c:v>
                </c:pt>
                <c:pt idx="94">
                  <c:v>0.18905571429945939</c:v>
                </c:pt>
                <c:pt idx="95">
                  <c:v>0.18802740506974669</c:v>
                </c:pt>
                <c:pt idx="96">
                  <c:v>0.18703229655105597</c:v>
                </c:pt>
                <c:pt idx="97">
                  <c:v>0.18608609813371674</c:v>
                </c:pt>
                <c:pt idx="98">
                  <c:v>0.18516760221007511</c:v>
                </c:pt>
                <c:pt idx="99">
                  <c:v>0.18429362454165402</c:v>
                </c:pt>
                <c:pt idx="100">
                  <c:v>0.18344476247728284</c:v>
                </c:pt>
                <c:pt idx="101">
                  <c:v>0.18263899570573069</c:v>
                </c:pt>
                <c:pt idx="102">
                  <c:v>0.18185766714749849</c:v>
                </c:pt>
                <c:pt idx="103">
                  <c:v>0.18111056561856623</c:v>
                </c:pt>
                <c:pt idx="104">
                  <c:v>0.18038537142886182</c:v>
                </c:pt>
                <c:pt idx="105">
                  <c:v>0.17969785508080424</c:v>
                </c:pt>
                <c:pt idx="106">
                  <c:v>0.17903371481976163</c:v>
                </c:pt>
                <c:pt idx="107">
                  <c:v>0.17839832534424421</c:v>
                </c:pt>
                <c:pt idx="108">
                  <c:v>0.17778792021260742</c:v>
                </c:pt>
                <c:pt idx="109">
                  <c:v>0.17721285133515974</c:v>
                </c:pt>
                <c:pt idx="110">
                  <c:v>0.17666118520526397</c:v>
                </c:pt>
                <c:pt idx="111">
                  <c:v>0.17614018775758633</c:v>
                </c:pt>
                <c:pt idx="112">
                  <c:v>0.17563975475965463</c:v>
                </c:pt>
                <c:pt idx="113">
                  <c:v>0.17516913391685382</c:v>
                </c:pt>
                <c:pt idx="114">
                  <c:v>0.17471884830546347</c:v>
                </c:pt>
                <c:pt idx="115">
                  <c:v>0.17429736544723712</c:v>
                </c:pt>
                <c:pt idx="116">
                  <c:v>0.17389113802677883</c:v>
                </c:pt>
                <c:pt idx="117">
                  <c:v>0.17350977071712292</c:v>
                </c:pt>
                <c:pt idx="118">
                  <c:v>0.17314695167361252</c:v>
                </c:pt>
                <c:pt idx="119">
                  <c:v>0.17280758766662097</c:v>
                </c:pt>
                <c:pt idx="120">
                  <c:v>0.17248702050980882</c:v>
                </c:pt>
                <c:pt idx="121">
                  <c:v>0.17218595381272025</c:v>
                </c:pt>
                <c:pt idx="122">
                  <c:v>0.17190275738887451</c:v>
                </c:pt>
                <c:pt idx="123">
                  <c:v>0.17164311907355528</c:v>
                </c:pt>
                <c:pt idx="124">
                  <c:v>0.17140011161919427</c:v>
                </c:pt>
                <c:pt idx="125">
                  <c:v>0.17117767660413638</c:v>
                </c:pt>
                <c:pt idx="126">
                  <c:v>0.17096880459900013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C-1D46-BA7D-C85E5124B37D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0.58481795381849488</c:v>
                </c:pt>
                <c:pt idx="1">
                  <c:v>0.56151147187429717</c:v>
                </c:pt>
                <c:pt idx="2">
                  <c:v>0.54016667064121693</c:v>
                </c:pt>
                <c:pt idx="3">
                  <c:v>0.52107797945008594</c:v>
                </c:pt>
                <c:pt idx="4">
                  <c:v>0.50295401882814572</c:v>
                </c:pt>
                <c:pt idx="5">
                  <c:v>0.48618254894425861</c:v>
                </c:pt>
                <c:pt idx="6">
                  <c:v>0.47014253788936289</c:v>
                </c:pt>
                <c:pt idx="7">
                  <c:v>0.45567673905141559</c:v>
                </c:pt>
                <c:pt idx="8">
                  <c:v>0.44173965742672711</c:v>
                </c:pt>
                <c:pt idx="9">
                  <c:v>0.42913562452142151</c:v>
                </c:pt>
                <c:pt idx="10">
                  <c:v>0.4173266785294717</c:v>
                </c:pt>
                <c:pt idx="11">
                  <c:v>0.40583486462595858</c:v>
                </c:pt>
                <c:pt idx="12">
                  <c:v>0.39502283949178663</c:v>
                </c:pt>
                <c:pt idx="13">
                  <c:v>0.38521166910540122</c:v>
                </c:pt>
                <c:pt idx="14">
                  <c:v>0.37520642953205841</c:v>
                </c:pt>
                <c:pt idx="15">
                  <c:v>0.36647168547369147</c:v>
                </c:pt>
                <c:pt idx="16">
                  <c:v>0.35784851387306194</c:v>
                </c:pt>
                <c:pt idx="17">
                  <c:v>0.34967007795494792</c:v>
                </c:pt>
                <c:pt idx="18">
                  <c:v>0.3415633201090239</c:v>
                </c:pt>
                <c:pt idx="19">
                  <c:v>0.33418411120977581</c:v>
                </c:pt>
                <c:pt idx="20">
                  <c:v>0.32748145186953775</c:v>
                </c:pt>
                <c:pt idx="21">
                  <c:v>0.32046345295344714</c:v>
                </c:pt>
                <c:pt idx="22">
                  <c:v>0.31407671225496286</c:v>
                </c:pt>
                <c:pt idx="23">
                  <c:v>0.30767164169322975</c:v>
                </c:pt>
                <c:pt idx="24">
                  <c:v>0.30184075633327984</c:v>
                </c:pt>
                <c:pt idx="25">
                  <c:v>0.29626144221952339</c:v>
                </c:pt>
                <c:pt idx="26">
                  <c:v>0.29063710050730945</c:v>
                </c:pt>
                <c:pt idx="27">
                  <c:v>0.2855149495885469</c:v>
                </c:pt>
                <c:pt idx="28">
                  <c:v>0.28033394609240703</c:v>
                </c:pt>
                <c:pt idx="29">
                  <c:v>0.27535237773829846</c:v>
                </c:pt>
                <c:pt idx="30">
                  <c:v>0.27082430015393827</c:v>
                </c:pt>
                <c:pt idx="31">
                  <c:v>0.2662177185634384</c:v>
                </c:pt>
                <c:pt idx="32">
                  <c:v>0.26202798580357634</c:v>
                </c:pt>
                <c:pt idx="33">
                  <c:v>0.25775146108929869</c:v>
                </c:pt>
                <c:pt idx="34">
                  <c:v>0.25362604989086995</c:v>
                </c:pt>
                <c:pt idx="35">
                  <c:v>0.24964528621170856</c:v>
                </c:pt>
                <c:pt idx="36">
                  <c:v>0.24580288044079687</c:v>
                </c:pt>
                <c:pt idx="37">
                  <c:v>0.24231981583749135</c:v>
                </c:pt>
                <c:pt idx="38">
                  <c:v>0.2387321449560704</c:v>
                </c:pt>
                <c:pt idx="39">
                  <c:v>0.23526116234501313</c:v>
                </c:pt>
                <c:pt idx="40">
                  <c:v>0.23190127957090398</c:v>
                </c:pt>
                <c:pt idx="41">
                  <c:v>0.22865091122158568</c:v>
                </c:pt>
                <c:pt idx="42">
                  <c:v>0.22529528724471232</c:v>
                </c:pt>
                <c:pt idx="43">
                  <c:v>0.22245347702405369</c:v>
                </c:pt>
                <c:pt idx="44">
                  <c:v>0.21949606328235841</c:v>
                </c:pt>
                <c:pt idx="45">
                  <c:v>0.21662741135065089</c:v>
                </c:pt>
                <c:pt idx="46">
                  <c:v>0.21364552778214552</c:v>
                </c:pt>
                <c:pt idx="47">
                  <c:v>0.2109463805625573</c:v>
                </c:pt>
                <c:pt idx="48">
                  <c:v>0.20832519812578035</c:v>
                </c:pt>
                <c:pt idx="49">
                  <c:v>0.20577733595161055</c:v>
                </c:pt>
                <c:pt idx="50">
                  <c:v>0.20311574599161258</c:v>
                </c:pt>
                <c:pt idx="51">
                  <c:v>0.20089444015420616</c:v>
                </c:pt>
                <c:pt idx="52">
                  <c:v>0.19837295232492214</c:v>
                </c:pt>
                <c:pt idx="53">
                  <c:v>0.19609780156406709</c:v>
                </c:pt>
                <c:pt idx="54">
                  <c:v>0.1938810608233566</c:v>
                </c:pt>
                <c:pt idx="55">
                  <c:v>0.1915479650959214</c:v>
                </c:pt>
                <c:pt idx="56">
                  <c:v>0.18944838662159061</c:v>
                </c:pt>
                <c:pt idx="57">
                  <c:v>0.18723555374682727</c:v>
                </c:pt>
                <c:pt idx="58">
                  <c:v>0.18524342650283634</c:v>
                </c:pt>
                <c:pt idx="59">
                  <c:v>0.1834651878004972</c:v>
                </c:pt>
                <c:pt idx="60">
                  <c:v>0.18140361338029223</c:v>
                </c:pt>
                <c:pt idx="61">
                  <c:v>0.17939336605657477</c:v>
                </c:pt>
                <c:pt idx="62">
                  <c:v>0.17759354465467944</c:v>
                </c:pt>
                <c:pt idx="63">
                  <c:v>0.1758332249697141</c:v>
                </c:pt>
                <c:pt idx="64">
                  <c:v>0.17395946844134147</c:v>
                </c:pt>
                <c:pt idx="65">
                  <c:v>0.17228227553970468</c:v>
                </c:pt>
                <c:pt idx="66">
                  <c:v>0.17064686885997135</c:v>
                </c:pt>
                <c:pt idx="67">
                  <c:v>0.16889528430381195</c:v>
                </c:pt>
                <c:pt idx="68">
                  <c:v>0.16718472955896635</c:v>
                </c:pt>
                <c:pt idx="69">
                  <c:v>0.16565555363502599</c:v>
                </c:pt>
                <c:pt idx="70">
                  <c:v>0.16416341175993057</c:v>
                </c:pt>
                <c:pt idx="71">
                  <c:v>0.16256028158828809</c:v>
                </c:pt>
                <c:pt idx="72">
                  <c:v>0.16098997625784242</c:v>
                </c:pt>
                <c:pt idx="73">
                  <c:v>0.15959352605778759</c:v>
                </c:pt>
                <c:pt idx="74">
                  <c:v>0.15808972760128015</c:v>
                </c:pt>
                <c:pt idx="75">
                  <c:v>0.15661450707641605</c:v>
                </c:pt>
                <c:pt idx="76">
                  <c:v>0.15530793734759438</c:v>
                </c:pt>
                <c:pt idx="77">
                  <c:v>0.15389093283476254</c:v>
                </c:pt>
                <c:pt idx="78">
                  <c:v>0.15263931370011946</c:v>
                </c:pt>
                <c:pt idx="79">
                  <c:v>0.15127950575994595</c:v>
                </c:pt>
                <c:pt idx="80">
                  <c:v>0.14994696020787115</c:v>
                </c:pt>
                <c:pt idx="81">
                  <c:v>0.14863821817995673</c:v>
                </c:pt>
                <c:pt idx="82">
                  <c:v>0.14748552487150962</c:v>
                </c:pt>
                <c:pt idx="83">
                  <c:v>0.14622890301893857</c:v>
                </c:pt>
                <c:pt idx="84">
                  <c:v>0.14512229271583957</c:v>
                </c:pt>
                <c:pt idx="85">
                  <c:v>0.14403630009394575</c:v>
                </c:pt>
                <c:pt idx="86">
                  <c:v>0.14272171502457665</c:v>
                </c:pt>
                <c:pt idx="87">
                  <c:v>0.14167567025179484</c:v>
                </c:pt>
                <c:pt idx="88">
                  <c:v>0.14053065548337637</c:v>
                </c:pt>
                <c:pt idx="89">
                  <c:v>0.13940474304614331</c:v>
                </c:pt>
                <c:pt idx="90">
                  <c:v>0.13830088955051711</c:v>
                </c:pt>
                <c:pt idx="91">
                  <c:v>0.13721581101172922</c:v>
                </c:pt>
                <c:pt idx="92">
                  <c:v>0.13626744065753479</c:v>
                </c:pt>
                <c:pt idx="93">
                  <c:v>0.13521845507694027</c:v>
                </c:pt>
                <c:pt idx="94">
                  <c:v>0.13418781942486296</c:v>
                </c:pt>
                <c:pt idx="95">
                  <c:v>0.13317538985684088</c:v>
                </c:pt>
                <c:pt idx="96">
                  <c:v>0.13229517044991074</c:v>
                </c:pt>
                <c:pt idx="97">
                  <c:v>0.13131778839186939</c:v>
                </c:pt>
                <c:pt idx="98">
                  <c:v>0.13035517683702214</c:v>
                </c:pt>
                <c:pt idx="99">
                  <c:v>0.12941025187426075</c:v>
                </c:pt>
                <c:pt idx="100">
                  <c:v>0.12847986544216164</c:v>
                </c:pt>
                <c:pt idx="101">
                  <c:v>0.1275669173325146</c:v>
                </c:pt>
                <c:pt idx="102">
                  <c:v>0.12666828180814657</c:v>
                </c:pt>
                <c:pt idx="103">
                  <c:v>0.12589173377184912</c:v>
                </c:pt>
                <c:pt idx="104">
                  <c:v>0.1250205819938103</c:v>
                </c:pt>
                <c:pt idx="105">
                  <c:v>0.1241634554490304</c:v>
                </c:pt>
                <c:pt idx="106">
                  <c:v>0.12332025620175376</c:v>
                </c:pt>
                <c:pt idx="107">
                  <c:v>0.12248793505691141</c:v>
                </c:pt>
                <c:pt idx="108">
                  <c:v>0.12167231013659907</c:v>
                </c:pt>
                <c:pt idx="109">
                  <c:v>0.12086739062236605</c:v>
                </c:pt>
                <c:pt idx="110">
                  <c:v>0.12007603568682093</c:v>
                </c:pt>
                <c:pt idx="111">
                  <c:v>0.11929523453675511</c:v>
                </c:pt>
                <c:pt idx="112">
                  <c:v>0.11852783141240307</c:v>
                </c:pt>
                <c:pt idx="113">
                  <c:v>0.11777083393489517</c:v>
                </c:pt>
                <c:pt idx="114">
                  <c:v>0.1170270718607299</c:v>
                </c:pt>
                <c:pt idx="115">
                  <c:v>0.11629357082013235</c:v>
                </c:pt>
                <c:pt idx="116">
                  <c:v>0.11557026762645155</c:v>
                </c:pt>
                <c:pt idx="117">
                  <c:v>0.11495435385341753</c:v>
                </c:pt>
                <c:pt idx="118">
                  <c:v>0.11425344836242336</c:v>
                </c:pt>
                <c:pt idx="119">
                  <c:v>0.11346377923479758</c:v>
                </c:pt>
                <c:pt idx="120">
                  <c:v>0.11278349006341132</c:v>
                </c:pt>
                <c:pt idx="121">
                  <c:v>0.11211023670204187</c:v>
                </c:pt>
                <c:pt idx="122">
                  <c:v>0.111449650391025</c:v>
                </c:pt>
                <c:pt idx="123">
                  <c:v>0.11079599694643537</c:v>
                </c:pt>
                <c:pt idx="124">
                  <c:v>0.11015206001751419</c:v>
                </c:pt>
                <c:pt idx="125">
                  <c:v>0.10951778245126199</c:v>
                </c:pt>
                <c:pt idx="126">
                  <c:v>0.10889310778550715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BC-1D46-BA7D-C85E5124B37D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0.39596269656244676</c:v>
                </c:pt>
                <c:pt idx="1">
                  <c:v>0.37981312582267623</c:v>
                </c:pt>
                <c:pt idx="2">
                  <c:v>0.36497616887007478</c:v>
                </c:pt>
                <c:pt idx="3">
                  <c:v>0.35129280846655353</c:v>
                </c:pt>
                <c:pt idx="4">
                  <c:v>0.33863490603106183</c:v>
                </c:pt>
                <c:pt idx="5">
                  <c:v>0.32688908089412561</c:v>
                </c:pt>
                <c:pt idx="6">
                  <c:v>0.31596202792819383</c:v>
                </c:pt>
                <c:pt idx="7">
                  <c:v>0.30576587801614541</c:v>
                </c:pt>
                <c:pt idx="8">
                  <c:v>0.29623374716800904</c:v>
                </c:pt>
                <c:pt idx="9">
                  <c:v>0.28729605382699663</c:v>
                </c:pt>
                <c:pt idx="10">
                  <c:v>0.27890247931434853</c:v>
                </c:pt>
                <c:pt idx="11">
                  <c:v>0.27100525303656248</c:v>
                </c:pt>
                <c:pt idx="12">
                  <c:v>0.26355896211609137</c:v>
                </c:pt>
                <c:pt idx="13">
                  <c:v>0.25652337411862908</c:v>
                </c:pt>
                <c:pt idx="14">
                  <c:v>0.24986901968104691</c:v>
                </c:pt>
                <c:pt idx="15">
                  <c:v>0.24356482143319808</c:v>
                </c:pt>
                <c:pt idx="16">
                  <c:v>0.23758396577146743</c:v>
                </c:pt>
                <c:pt idx="17">
                  <c:v>0.23190078608136933</c:v>
                </c:pt>
                <c:pt idx="18">
                  <c:v>0.22649068804213845</c:v>
                </c:pt>
                <c:pt idx="19">
                  <c:v>0.22133848589530547</c:v>
                </c:pt>
                <c:pt idx="20">
                  <c:v>0.21642681183298229</c:v>
                </c:pt>
                <c:pt idx="21">
                  <c:v>0.21173347924394093</c:v>
                </c:pt>
                <c:pt idx="22">
                  <c:v>0.20725074089845552</c:v>
                </c:pt>
                <c:pt idx="23">
                  <c:v>0.20295766070951884</c:v>
                </c:pt>
                <c:pt idx="24">
                  <c:v>0.19884740504316073</c:v>
                </c:pt>
                <c:pt idx="25">
                  <c:v>0.19490808525292624</c:v>
                </c:pt>
                <c:pt idx="26">
                  <c:v>0.19112822461554654</c:v>
                </c:pt>
                <c:pt idx="27">
                  <c:v>0.18749673611851353</c:v>
                </c:pt>
                <c:pt idx="28">
                  <c:v>0.1840080475338339</c:v>
                </c:pt>
                <c:pt idx="29">
                  <c:v>0.18064910780081578</c:v>
                </c:pt>
                <c:pt idx="30">
                  <c:v>0.1774174085516001</c:v>
                </c:pt>
                <c:pt idx="31">
                  <c:v>0.17430549169197546</c:v>
                </c:pt>
                <c:pt idx="32">
                  <c:v>0.17130363913846716</c:v>
                </c:pt>
                <c:pt idx="33">
                  <c:v>0.16840983900774706</c:v>
                </c:pt>
                <c:pt idx="34">
                  <c:v>0.16561477943153441</c:v>
                </c:pt>
                <c:pt idx="35">
                  <c:v>0.16291428833426647</c:v>
                </c:pt>
                <c:pt idx="36">
                  <c:v>0.16030430988076644</c:v>
                </c:pt>
                <c:pt idx="37">
                  <c:v>0.15778089998086128</c:v>
                </c:pt>
                <c:pt idx="38">
                  <c:v>0.15534022192883418</c:v>
                </c:pt>
                <c:pt idx="39">
                  <c:v>0.15297617940813432</c:v>
                </c:pt>
                <c:pt idx="40">
                  <c:v>0.15068518709184159</c:v>
                </c:pt>
                <c:pt idx="41">
                  <c:v>0.14846608286164473</c:v>
                </c:pt>
                <c:pt idx="42">
                  <c:v>0.14631541649686294</c:v>
                </c:pt>
                <c:pt idx="43">
                  <c:v>0.14422752615333936</c:v>
                </c:pt>
                <c:pt idx="44">
                  <c:v>0.14220146301184663</c:v>
                </c:pt>
                <c:pt idx="45">
                  <c:v>0.14023402886736422</c:v>
                </c:pt>
                <c:pt idx="46">
                  <c:v>0.13832210327253144</c:v>
                </c:pt>
                <c:pt idx="47">
                  <c:v>0.13646488189773492</c:v>
                </c:pt>
                <c:pt idx="48">
                  <c:v>0.13465934949722536</c:v>
                </c:pt>
                <c:pt idx="49">
                  <c:v>0.13290256143437243</c:v>
                </c:pt>
                <c:pt idx="50">
                  <c:v>0.13119384195462599</c:v>
                </c:pt>
                <c:pt idx="51">
                  <c:v>0.12953034064875754</c:v>
                </c:pt>
                <c:pt idx="52">
                  <c:v>0.12791144672796856</c:v>
                </c:pt>
                <c:pt idx="53">
                  <c:v>0.12633439832915561</c:v>
                </c:pt>
                <c:pt idx="54">
                  <c:v>0.12479649428575759</c:v>
                </c:pt>
                <c:pt idx="55">
                  <c:v>0.1232972306858406</c:v>
                </c:pt>
                <c:pt idx="56">
                  <c:v>0.1218361127876602</c:v>
                </c:pt>
                <c:pt idx="57">
                  <c:v>0.12041265505566885</c:v>
                </c:pt>
                <c:pt idx="58">
                  <c:v>0.11902217249728975</c:v>
                </c:pt>
                <c:pt idx="59">
                  <c:v>0.11766426457974845</c:v>
                </c:pt>
                <c:pt idx="60">
                  <c:v>0.1163385375175698</c:v>
                </c:pt>
                <c:pt idx="61">
                  <c:v>0.11504460429760828</c:v>
                </c:pt>
                <c:pt idx="62">
                  <c:v>0.11378208470400511</c:v>
                </c:pt>
                <c:pt idx="63">
                  <c:v>0.11254650392055485</c:v>
                </c:pt>
                <c:pt idx="64">
                  <c:v>0.11133959687773233</c:v>
                </c:pt>
                <c:pt idx="65">
                  <c:v>0.11015900213921448</c:v>
                </c:pt>
                <c:pt idx="66">
                  <c:v>0.10900644468329414</c:v>
                </c:pt>
                <c:pt idx="67">
                  <c:v>0.10787758255422612</c:v>
                </c:pt>
                <c:pt idx="68">
                  <c:v>0.10677416005044921</c:v>
                </c:pt>
                <c:pt idx="69">
                  <c:v>0.10569191153905846</c:v>
                </c:pt>
                <c:pt idx="70">
                  <c:v>0.10463458134681476</c:v>
                </c:pt>
                <c:pt idx="71">
                  <c:v>0.10359992280422002</c:v>
                </c:pt>
                <c:pt idx="72">
                  <c:v>0.10258572970823482</c:v>
                </c:pt>
                <c:pt idx="73">
                  <c:v>0.10159179094574362</c:v>
                </c:pt>
                <c:pt idx="74">
                  <c:v>0.10061984579644037</c:v>
                </c:pt>
                <c:pt idx="75">
                  <c:v>9.9665785965796616E-2</c:v>
                </c:pt>
                <c:pt idx="76">
                  <c:v>9.8731365508535868E-2</c:v>
                </c:pt>
                <c:pt idx="77">
                  <c:v>9.7814463381976177E-2</c:v>
                </c:pt>
                <c:pt idx="78">
                  <c:v>9.6916822172880737E-2</c:v>
                </c:pt>
                <c:pt idx="79">
                  <c:v>9.6036342798211938E-2</c:v>
                </c:pt>
                <c:pt idx="80">
                  <c:v>9.5172858917452779E-2</c:v>
                </c:pt>
                <c:pt idx="81">
                  <c:v>9.4324316374322412E-2</c:v>
                </c:pt>
                <c:pt idx="82">
                  <c:v>9.3492459096003719E-2</c:v>
                </c:pt>
                <c:pt idx="83">
                  <c:v>9.2677127449482144E-2</c:v>
                </c:pt>
                <c:pt idx="84">
                  <c:v>9.1876296807142876E-2</c:v>
                </c:pt>
                <c:pt idx="85">
                  <c:v>9.108983440594752E-2</c:v>
                </c:pt>
                <c:pt idx="86">
                  <c:v>9.031760920777368E-2</c:v>
                </c:pt>
                <c:pt idx="87">
                  <c:v>8.955764644365348E-2</c:v>
                </c:pt>
                <c:pt idx="88">
                  <c:v>8.881351655388961E-2</c:v>
                </c:pt>
                <c:pt idx="89">
                  <c:v>8.8081409691619872E-2</c:v>
                </c:pt>
                <c:pt idx="90">
                  <c:v>8.7363046923827542E-2</c:v>
                </c:pt>
                <c:pt idx="91">
                  <c:v>8.6656487980946661E-2</c:v>
                </c:pt>
                <c:pt idx="92">
                  <c:v>8.5961632141485042E-2</c:v>
                </c:pt>
                <c:pt idx="93">
                  <c:v>8.527837988516089E-2</c:v>
                </c:pt>
                <c:pt idx="94">
                  <c:v>8.4606632896029599E-2</c:v>
                </c:pt>
                <c:pt idx="95">
                  <c:v>8.3946294065603971E-2</c:v>
                </c:pt>
                <c:pt idx="96">
                  <c:v>8.3297267495967969E-2</c:v>
                </c:pt>
                <c:pt idx="97">
                  <c:v>8.2659458502881519E-2</c:v>
                </c:pt>
                <c:pt idx="98">
                  <c:v>8.2031001434615142E-2</c:v>
                </c:pt>
                <c:pt idx="99">
                  <c:v>8.1413588547565571E-2</c:v>
                </c:pt>
                <c:pt idx="100">
                  <c:v>8.0805368648439249E-2</c:v>
                </c:pt>
                <c:pt idx="101">
                  <c:v>8.0208023612842613E-2</c:v>
                </c:pt>
                <c:pt idx="102">
                  <c:v>7.9619716411808497E-2</c:v>
                </c:pt>
                <c:pt idx="103">
                  <c:v>7.9040376787473166E-2</c:v>
                </c:pt>
                <c:pt idx="104">
                  <c:v>7.8469935257046014E-2</c:v>
                </c:pt>
                <c:pt idx="105">
                  <c:v>7.7908323114645614E-2</c:v>
                </c:pt>
                <c:pt idx="106">
                  <c:v>7.7355472433132066E-2</c:v>
                </c:pt>
                <c:pt idx="107">
                  <c:v>7.6809596866545052E-2</c:v>
                </c:pt>
                <c:pt idx="108">
                  <c:v>7.6274073992060265E-2</c:v>
                </c:pt>
                <c:pt idx="109">
                  <c:v>7.5745405255031401E-2</c:v>
                </c:pt>
                <c:pt idx="110">
                  <c:v>7.5225244856251858E-2</c:v>
                </c:pt>
                <c:pt idx="111">
                  <c:v>7.4711831217484273E-2</c:v>
                </c:pt>
                <c:pt idx="112">
                  <c:v>7.420680887628249E-2</c:v>
                </c:pt>
                <c:pt idx="113">
                  <c:v>7.3708428188720476E-2</c:v>
                </c:pt>
                <c:pt idx="114">
                  <c:v>7.321832427224069E-2</c:v>
                </c:pt>
                <c:pt idx="115">
                  <c:v>7.2734759184404724E-2</c:v>
                </c:pt>
                <c:pt idx="116">
                  <c:v>7.2257687463828782E-2</c:v>
                </c:pt>
                <c:pt idx="117">
                  <c:v>7.178706408696324E-2</c:v>
                </c:pt>
                <c:pt idx="118">
                  <c:v>7.1324505856295892E-2</c:v>
                </c:pt>
                <c:pt idx="119">
                  <c:v>7.0866640921212129E-2</c:v>
                </c:pt>
                <c:pt idx="120">
                  <c:v>7.0416743541067639E-2</c:v>
                </c:pt>
                <c:pt idx="121">
                  <c:v>6.9971462435684195E-2</c:v>
                </c:pt>
                <c:pt idx="122">
                  <c:v>6.953405326549357E-2</c:v>
                </c:pt>
                <c:pt idx="123">
                  <c:v>6.9101184914575495E-2</c:v>
                </c:pt>
                <c:pt idx="124">
                  <c:v>6.8674462234120048E-2</c:v>
                </c:pt>
                <c:pt idx="125">
                  <c:v>6.8253843736762188E-2</c:v>
                </c:pt>
                <c:pt idx="126">
                  <c:v>6.7839288381266669E-2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BC-1D46-BA7D-C85E5124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1.1816225378584537</c:v>
                </c:pt>
                <c:pt idx="1">
                  <c:v>1.1234868260875199</c:v>
                </c:pt>
                <c:pt idx="2">
                  <c:v>1.0703215436699809</c:v>
                </c:pt>
                <c:pt idx="3">
                  <c:v>1.0215369110704973</c:v>
                </c:pt>
                <c:pt idx="4">
                  <c:v>0.97658792230546598</c:v>
                </c:pt>
                <c:pt idx="5">
                  <c:v>0.93507947606733122</c:v>
                </c:pt>
                <c:pt idx="6">
                  <c:v>0.89662366110370162</c:v>
                </c:pt>
                <c:pt idx="7">
                  <c:v>0.86095050926804995</c:v>
                </c:pt>
                <c:pt idx="8">
                  <c:v>0.82771270600545255</c:v>
                </c:pt>
                <c:pt idx="9">
                  <c:v>0.79671519238438226</c:v>
                </c:pt>
                <c:pt idx="10">
                  <c:v>0.7677040433397011</c:v>
                </c:pt>
                <c:pt idx="11">
                  <c:v>0.74058896637649352</c:v>
                </c:pt>
                <c:pt idx="12">
                  <c:v>0.71509486446369908</c:v>
                </c:pt>
                <c:pt idx="13">
                  <c:v>0.69114738370161388</c:v>
                </c:pt>
                <c:pt idx="14">
                  <c:v>0.66855940939851288</c:v>
                </c:pt>
                <c:pt idx="15">
                  <c:v>0.64730586199879525</c:v>
                </c:pt>
                <c:pt idx="16">
                  <c:v>0.62718940854547811</c:v>
                </c:pt>
                <c:pt idx="17">
                  <c:v>0.60819657012104211</c:v>
                </c:pt>
                <c:pt idx="18">
                  <c:v>0.59015800205633462</c:v>
                </c:pt>
                <c:pt idx="19">
                  <c:v>0.57311142901519085</c:v>
                </c:pt>
                <c:pt idx="20">
                  <c:v>0.55688999725179533</c:v>
                </c:pt>
                <c:pt idx="21">
                  <c:v>0.54151860727403101</c:v>
                </c:pt>
                <c:pt idx="22">
                  <c:v>0.5268580124997132</c:v>
                </c:pt>
                <c:pt idx="23">
                  <c:v>0.51294194429758655</c:v>
                </c:pt>
                <c:pt idx="24">
                  <c:v>0.49963735221970329</c:v>
                </c:pt>
                <c:pt idx="25">
                  <c:v>0.48701276787788417</c:v>
                </c:pt>
                <c:pt idx="26">
                  <c:v>0.47491903374853761</c:v>
                </c:pt>
                <c:pt idx="27">
                  <c:v>0.4633922788906672</c:v>
                </c:pt>
                <c:pt idx="28">
                  <c:v>0.45233731761499651</c:v>
                </c:pt>
                <c:pt idx="29">
                  <c:v>0.44179180837840754</c:v>
                </c:pt>
                <c:pt idx="30">
                  <c:v>0.43166562244717466</c:v>
                </c:pt>
                <c:pt idx="31">
                  <c:v>0.4219917641564398</c:v>
                </c:pt>
                <c:pt idx="32">
                  <c:v>0.41268107694129913</c:v>
                </c:pt>
                <c:pt idx="33">
                  <c:v>0.4037866921180478</c:v>
                </c:pt>
                <c:pt idx="34">
                  <c:v>0.39521854341154233</c:v>
                </c:pt>
                <c:pt idx="35">
                  <c:v>0.38701831754899374</c:v>
                </c:pt>
                <c:pt idx="36">
                  <c:v>0.379114080229212</c:v>
                </c:pt>
                <c:pt idx="37">
                  <c:v>0.37155364591310913</c:v>
                </c:pt>
                <c:pt idx="38">
                  <c:v>0.36426467915391514</c:v>
                </c:pt>
                <c:pt idx="39">
                  <c:v>0.35728112944159834</c:v>
                </c:pt>
                <c:pt idx="40">
                  <c:v>0.35053847450846465</c:v>
                </c:pt>
                <c:pt idx="41">
                  <c:v>0.34406197609742994</c:v>
                </c:pt>
                <c:pt idx="42">
                  <c:v>0.33780480552102221</c:v>
                </c:pt>
                <c:pt idx="43">
                  <c:v>0.33178402071618862</c:v>
                </c:pt>
                <c:pt idx="44">
                  <c:v>0.32596132500070502</c:v>
                </c:pt>
                <c:pt idx="45">
                  <c:v>0.32036424632411459</c:v>
                </c:pt>
                <c:pt idx="46">
                  <c:v>0.31494735622968439</c:v>
                </c:pt>
                <c:pt idx="47">
                  <c:v>0.30973976993381558</c:v>
                </c:pt>
                <c:pt idx="48">
                  <c:v>0.30469875661883533</c:v>
                </c:pt>
                <c:pt idx="49">
                  <c:v>0.29984637682475396</c:v>
                </c:pt>
                <c:pt idx="50">
                  <c:v>0.29514802027556003</c:v>
                </c:pt>
                <c:pt idx="51">
                  <c:v>0.29062364845522115</c:v>
                </c:pt>
                <c:pt idx="52">
                  <c:v>0.28624201796264098</c:v>
                </c:pt>
                <c:pt idx="53">
                  <c:v>0.28203361346728489</c:v>
                </c:pt>
                <c:pt idx="54">
                  <c:v>0.27795615862059542</c:v>
                </c:pt>
                <c:pt idx="55">
                  <c:v>0.27402687757510857</c:v>
                </c:pt>
                <c:pt idx="56">
                  <c:v>0.27021839941379189</c:v>
                </c:pt>
                <c:pt idx="57">
                  <c:v>0.26654000583706094</c:v>
                </c:pt>
                <c:pt idx="58">
                  <c:v>0.26296273443940116</c:v>
                </c:pt>
                <c:pt idx="59">
                  <c:v>0.2595172353290473</c:v>
                </c:pt>
                <c:pt idx="60">
                  <c:v>0.25617625703735103</c:v>
                </c:pt>
                <c:pt idx="61">
                  <c:v>0.25294531278174681</c:v>
                </c:pt>
                <c:pt idx="62">
                  <c:v>0.24980766034216983</c:v>
                </c:pt>
                <c:pt idx="63">
                  <c:v>0.24677671453050659</c:v>
                </c:pt>
                <c:pt idx="64">
                  <c:v>0.24383569360402349</c:v>
                </c:pt>
                <c:pt idx="65">
                  <c:v>0.24099711948408986</c:v>
                </c:pt>
                <c:pt idx="66">
                  <c:v>0.23824518347468013</c:v>
                </c:pt>
                <c:pt idx="67">
                  <c:v>0.23560206621545474</c:v>
                </c:pt>
                <c:pt idx="68">
                  <c:v>0.23304467211707025</c:v>
                </c:pt>
                <c:pt idx="69">
                  <c:v>0.23057245757487885</c:v>
                </c:pt>
                <c:pt idx="70">
                  <c:v>0.2281757472373237</c:v>
                </c:pt>
                <c:pt idx="71">
                  <c:v>0.2258657477995813</c:v>
                </c:pt>
                <c:pt idx="72">
                  <c:v>0.22361944946537307</c:v>
                </c:pt>
                <c:pt idx="73">
                  <c:v>0.22144299365788889</c:v>
                </c:pt>
                <c:pt idx="74">
                  <c:v>0.2193280495291601</c:v>
                </c:pt>
                <c:pt idx="75">
                  <c:v>0.21728992161995048</c:v>
                </c:pt>
                <c:pt idx="76">
                  <c:v>0.21531345793012613</c:v>
                </c:pt>
                <c:pt idx="77">
                  <c:v>0.21339776524856838</c:v>
                </c:pt>
                <c:pt idx="78">
                  <c:v>0.21153506677698658</c:v>
                </c:pt>
                <c:pt idx="79">
                  <c:v>0.20974012440170714</c:v>
                </c:pt>
                <c:pt idx="80">
                  <c:v>0.20799636160242127</c:v>
                </c:pt>
                <c:pt idx="81">
                  <c:v>0.20632252356612918</c:v>
                </c:pt>
                <c:pt idx="82">
                  <c:v>0.2047021738261742</c:v>
                </c:pt>
                <c:pt idx="83">
                  <c:v>0.20314538857285608</c:v>
                </c:pt>
                <c:pt idx="84">
                  <c:v>0.20163174696603237</c:v>
                </c:pt>
                <c:pt idx="85">
                  <c:v>0.20017550152345501</c:v>
                </c:pt>
                <c:pt idx="86">
                  <c:v>0.19876090925867901</c:v>
                </c:pt>
                <c:pt idx="87">
                  <c:v>0.19739791802108508</c:v>
                </c:pt>
                <c:pt idx="88">
                  <c:v>0.19607946043602806</c:v>
                </c:pt>
                <c:pt idx="89">
                  <c:v>0.1948111684098654</c:v>
                </c:pt>
                <c:pt idx="90">
                  <c:v>0.19358177170606297</c:v>
                </c:pt>
                <c:pt idx="91">
                  <c:v>0.19239738032704287</c:v>
                </c:pt>
                <c:pt idx="92">
                  <c:v>0.19124408266134751</c:v>
                </c:pt>
                <c:pt idx="93">
                  <c:v>0.19013466544273921</c:v>
                </c:pt>
                <c:pt idx="94">
                  <c:v>0.18905571429945939</c:v>
                </c:pt>
                <c:pt idx="95">
                  <c:v>0.18802740506974669</c:v>
                </c:pt>
                <c:pt idx="96">
                  <c:v>0.18703229655105597</c:v>
                </c:pt>
                <c:pt idx="97">
                  <c:v>0.18608609813371674</c:v>
                </c:pt>
                <c:pt idx="98">
                  <c:v>0.18516760221007511</c:v>
                </c:pt>
                <c:pt idx="99">
                  <c:v>0.18429362454165402</c:v>
                </c:pt>
                <c:pt idx="100">
                  <c:v>0.18344476247728284</c:v>
                </c:pt>
                <c:pt idx="101">
                  <c:v>0.18263899570573069</c:v>
                </c:pt>
                <c:pt idx="102">
                  <c:v>0.18185766714749849</c:v>
                </c:pt>
                <c:pt idx="103">
                  <c:v>0.18111056561856623</c:v>
                </c:pt>
                <c:pt idx="104">
                  <c:v>0.18038537142886182</c:v>
                </c:pt>
                <c:pt idx="105">
                  <c:v>0.17969785508080424</c:v>
                </c:pt>
                <c:pt idx="106">
                  <c:v>0.17903371481976163</c:v>
                </c:pt>
                <c:pt idx="107">
                  <c:v>0.17839832534424421</c:v>
                </c:pt>
                <c:pt idx="108">
                  <c:v>0.17778792021260742</c:v>
                </c:pt>
                <c:pt idx="109">
                  <c:v>0.17721285133515974</c:v>
                </c:pt>
                <c:pt idx="110">
                  <c:v>0.17666118520526397</c:v>
                </c:pt>
                <c:pt idx="111">
                  <c:v>0.17614018775758633</c:v>
                </c:pt>
                <c:pt idx="112">
                  <c:v>0.17563975475965463</c:v>
                </c:pt>
                <c:pt idx="113">
                  <c:v>0.17516913391685382</c:v>
                </c:pt>
                <c:pt idx="114">
                  <c:v>0.17471884830546347</c:v>
                </c:pt>
                <c:pt idx="115">
                  <c:v>0.17429736544723712</c:v>
                </c:pt>
                <c:pt idx="116">
                  <c:v>0.17389113802677883</c:v>
                </c:pt>
                <c:pt idx="117">
                  <c:v>0.17350977071712292</c:v>
                </c:pt>
                <c:pt idx="118">
                  <c:v>0.17314695167361252</c:v>
                </c:pt>
                <c:pt idx="119">
                  <c:v>0.17280758766662097</c:v>
                </c:pt>
                <c:pt idx="120">
                  <c:v>0.17248702050980882</c:v>
                </c:pt>
                <c:pt idx="121">
                  <c:v>0.17218595381272025</c:v>
                </c:pt>
                <c:pt idx="122">
                  <c:v>0.17190275738887451</c:v>
                </c:pt>
                <c:pt idx="123">
                  <c:v>0.17164311907355528</c:v>
                </c:pt>
                <c:pt idx="124">
                  <c:v>0.17140011161919427</c:v>
                </c:pt>
                <c:pt idx="125">
                  <c:v>0.17117767660413638</c:v>
                </c:pt>
                <c:pt idx="126">
                  <c:v>0.17096880459900013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36-F448-AE10-D270D6885A72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0.58481795381849488</c:v>
                </c:pt>
                <c:pt idx="1">
                  <c:v>0.56151147187429717</c:v>
                </c:pt>
                <c:pt idx="2">
                  <c:v>0.54016667064121693</c:v>
                </c:pt>
                <c:pt idx="3">
                  <c:v>0.52107797945008594</c:v>
                </c:pt>
                <c:pt idx="4">
                  <c:v>0.50295401882814572</c:v>
                </c:pt>
                <c:pt idx="5">
                  <c:v>0.48618254894425861</c:v>
                </c:pt>
                <c:pt idx="6">
                  <c:v>0.47014253788936289</c:v>
                </c:pt>
                <c:pt idx="7">
                  <c:v>0.45567673905141559</c:v>
                </c:pt>
                <c:pt idx="8">
                  <c:v>0.44173965742672711</c:v>
                </c:pt>
                <c:pt idx="9">
                  <c:v>0.42913562452142151</c:v>
                </c:pt>
                <c:pt idx="10">
                  <c:v>0.4173266785294717</c:v>
                </c:pt>
                <c:pt idx="11">
                  <c:v>0.40583486462595858</c:v>
                </c:pt>
                <c:pt idx="12">
                  <c:v>0.39502283949178663</c:v>
                </c:pt>
                <c:pt idx="13">
                  <c:v>0.38521166910540122</c:v>
                </c:pt>
                <c:pt idx="14">
                  <c:v>0.37520642953205841</c:v>
                </c:pt>
                <c:pt idx="15">
                  <c:v>0.36647168547369147</c:v>
                </c:pt>
                <c:pt idx="16">
                  <c:v>0.35784851387306194</c:v>
                </c:pt>
                <c:pt idx="17">
                  <c:v>0.34967007795494792</c:v>
                </c:pt>
                <c:pt idx="18">
                  <c:v>0.3415633201090239</c:v>
                </c:pt>
                <c:pt idx="19">
                  <c:v>0.33418411120977581</c:v>
                </c:pt>
                <c:pt idx="20">
                  <c:v>0.32748145186953775</c:v>
                </c:pt>
                <c:pt idx="21">
                  <c:v>0.32046345295344714</c:v>
                </c:pt>
                <c:pt idx="22">
                  <c:v>0.31407671225496286</c:v>
                </c:pt>
                <c:pt idx="23">
                  <c:v>0.30767164169322975</c:v>
                </c:pt>
                <c:pt idx="24">
                  <c:v>0.30184075633327984</c:v>
                </c:pt>
                <c:pt idx="25">
                  <c:v>0.29626144221952339</c:v>
                </c:pt>
                <c:pt idx="26">
                  <c:v>0.29063710050730945</c:v>
                </c:pt>
                <c:pt idx="27">
                  <c:v>0.2855149495885469</c:v>
                </c:pt>
                <c:pt idx="28">
                  <c:v>0.28033394609240703</c:v>
                </c:pt>
                <c:pt idx="29">
                  <c:v>0.27535237773829846</c:v>
                </c:pt>
                <c:pt idx="30">
                  <c:v>0.27082430015393827</c:v>
                </c:pt>
                <c:pt idx="31">
                  <c:v>0.2662177185634384</c:v>
                </c:pt>
                <c:pt idx="32">
                  <c:v>0.26202798580357634</c:v>
                </c:pt>
                <c:pt idx="33">
                  <c:v>0.25775146108929869</c:v>
                </c:pt>
                <c:pt idx="34">
                  <c:v>0.25362604989086995</c:v>
                </c:pt>
                <c:pt idx="35">
                  <c:v>0.24964528621170856</c:v>
                </c:pt>
                <c:pt idx="36">
                  <c:v>0.24580288044079687</c:v>
                </c:pt>
                <c:pt idx="37">
                  <c:v>0.24231981583749135</c:v>
                </c:pt>
                <c:pt idx="38">
                  <c:v>0.2387321449560704</c:v>
                </c:pt>
                <c:pt idx="39">
                  <c:v>0.23526116234501313</c:v>
                </c:pt>
                <c:pt idx="40">
                  <c:v>0.23190127957090398</c:v>
                </c:pt>
                <c:pt idx="41">
                  <c:v>0.22865091122158568</c:v>
                </c:pt>
                <c:pt idx="42">
                  <c:v>0.22529528724471232</c:v>
                </c:pt>
                <c:pt idx="43">
                  <c:v>0.22245347702405369</c:v>
                </c:pt>
                <c:pt idx="44">
                  <c:v>0.21949606328235841</c:v>
                </c:pt>
                <c:pt idx="45">
                  <c:v>0.21662741135065089</c:v>
                </c:pt>
                <c:pt idx="46">
                  <c:v>0.21364552778214552</c:v>
                </c:pt>
                <c:pt idx="47">
                  <c:v>0.2109463805625573</c:v>
                </c:pt>
                <c:pt idx="48">
                  <c:v>0.20832519812578035</c:v>
                </c:pt>
                <c:pt idx="49">
                  <c:v>0.20577733595161055</c:v>
                </c:pt>
                <c:pt idx="50">
                  <c:v>0.20311574599161258</c:v>
                </c:pt>
                <c:pt idx="51">
                  <c:v>0.20089444015420616</c:v>
                </c:pt>
                <c:pt idx="52">
                  <c:v>0.19837295232492214</c:v>
                </c:pt>
                <c:pt idx="53">
                  <c:v>0.19609780156406709</c:v>
                </c:pt>
                <c:pt idx="54">
                  <c:v>0.1938810608233566</c:v>
                </c:pt>
                <c:pt idx="55">
                  <c:v>0.1915479650959214</c:v>
                </c:pt>
                <c:pt idx="56">
                  <c:v>0.18944838662159061</c:v>
                </c:pt>
                <c:pt idx="57">
                  <c:v>0.18723555374682727</c:v>
                </c:pt>
                <c:pt idx="58">
                  <c:v>0.18524342650283634</c:v>
                </c:pt>
                <c:pt idx="59">
                  <c:v>0.1834651878004972</c:v>
                </c:pt>
                <c:pt idx="60">
                  <c:v>0.18140361338029223</c:v>
                </c:pt>
                <c:pt idx="61">
                  <c:v>0.17939336605657477</c:v>
                </c:pt>
                <c:pt idx="62">
                  <c:v>0.17759354465467944</c:v>
                </c:pt>
                <c:pt idx="63">
                  <c:v>0.1758332249697141</c:v>
                </c:pt>
                <c:pt idx="64">
                  <c:v>0.17395946844134147</c:v>
                </c:pt>
                <c:pt idx="65">
                  <c:v>0.17228227553970468</c:v>
                </c:pt>
                <c:pt idx="66">
                  <c:v>0.17064686885997135</c:v>
                </c:pt>
                <c:pt idx="67">
                  <c:v>0.16889528430381195</c:v>
                </c:pt>
                <c:pt idx="68">
                  <c:v>0.16718472955896635</c:v>
                </c:pt>
                <c:pt idx="69">
                  <c:v>0.16565555363502599</c:v>
                </c:pt>
                <c:pt idx="70">
                  <c:v>0.16416341175993057</c:v>
                </c:pt>
                <c:pt idx="71">
                  <c:v>0.16256028158828809</c:v>
                </c:pt>
                <c:pt idx="72">
                  <c:v>0.16098997625784242</c:v>
                </c:pt>
                <c:pt idx="73">
                  <c:v>0.15959352605778759</c:v>
                </c:pt>
                <c:pt idx="74">
                  <c:v>0.15808972760128015</c:v>
                </c:pt>
                <c:pt idx="75">
                  <c:v>0.15661450707641605</c:v>
                </c:pt>
                <c:pt idx="76">
                  <c:v>0.15530793734759438</c:v>
                </c:pt>
                <c:pt idx="77">
                  <c:v>0.15389093283476254</c:v>
                </c:pt>
                <c:pt idx="78">
                  <c:v>0.15263931370011946</c:v>
                </c:pt>
                <c:pt idx="79">
                  <c:v>0.15127950575994595</c:v>
                </c:pt>
                <c:pt idx="80">
                  <c:v>0.14994696020787115</c:v>
                </c:pt>
                <c:pt idx="81">
                  <c:v>0.14863821817995673</c:v>
                </c:pt>
                <c:pt idx="82">
                  <c:v>0.14748552487150962</c:v>
                </c:pt>
                <c:pt idx="83">
                  <c:v>0.14622890301893857</c:v>
                </c:pt>
                <c:pt idx="84">
                  <c:v>0.14512229271583957</c:v>
                </c:pt>
                <c:pt idx="85">
                  <c:v>0.14403630009394575</c:v>
                </c:pt>
                <c:pt idx="86">
                  <c:v>0.14272171502457665</c:v>
                </c:pt>
                <c:pt idx="87">
                  <c:v>0.14167567025179484</c:v>
                </c:pt>
                <c:pt idx="88">
                  <c:v>0.14053065548337637</c:v>
                </c:pt>
                <c:pt idx="89">
                  <c:v>0.13940474304614331</c:v>
                </c:pt>
                <c:pt idx="90">
                  <c:v>0.13830088955051711</c:v>
                </c:pt>
                <c:pt idx="91">
                  <c:v>0.13721581101172922</c:v>
                </c:pt>
                <c:pt idx="92">
                  <c:v>0.13626744065753479</c:v>
                </c:pt>
                <c:pt idx="93">
                  <c:v>0.13521845507694027</c:v>
                </c:pt>
                <c:pt idx="94">
                  <c:v>0.13418781942486296</c:v>
                </c:pt>
                <c:pt idx="95">
                  <c:v>0.13317538985684088</c:v>
                </c:pt>
                <c:pt idx="96">
                  <c:v>0.13229517044991074</c:v>
                </c:pt>
                <c:pt idx="97">
                  <c:v>0.13131778839186939</c:v>
                </c:pt>
                <c:pt idx="98">
                  <c:v>0.13035517683702214</c:v>
                </c:pt>
                <c:pt idx="99">
                  <c:v>0.12941025187426075</c:v>
                </c:pt>
                <c:pt idx="100">
                  <c:v>0.12847986544216164</c:v>
                </c:pt>
                <c:pt idx="101">
                  <c:v>0.1275669173325146</c:v>
                </c:pt>
                <c:pt idx="102">
                  <c:v>0.12666828180814657</c:v>
                </c:pt>
                <c:pt idx="103">
                  <c:v>0.12589173377184912</c:v>
                </c:pt>
                <c:pt idx="104">
                  <c:v>0.1250205819938103</c:v>
                </c:pt>
                <c:pt idx="105">
                  <c:v>0.1241634554490304</c:v>
                </c:pt>
                <c:pt idx="106">
                  <c:v>0.12332025620175376</c:v>
                </c:pt>
                <c:pt idx="107">
                  <c:v>0.12248793505691141</c:v>
                </c:pt>
                <c:pt idx="108">
                  <c:v>0.12167231013659907</c:v>
                </c:pt>
                <c:pt idx="109">
                  <c:v>0.12086739062236605</c:v>
                </c:pt>
                <c:pt idx="110">
                  <c:v>0.12007603568682093</c:v>
                </c:pt>
                <c:pt idx="111">
                  <c:v>0.11929523453675511</c:v>
                </c:pt>
                <c:pt idx="112">
                  <c:v>0.11852783141240307</c:v>
                </c:pt>
                <c:pt idx="113">
                  <c:v>0.11777083393489517</c:v>
                </c:pt>
                <c:pt idx="114">
                  <c:v>0.1170270718607299</c:v>
                </c:pt>
                <c:pt idx="115">
                  <c:v>0.11629357082013235</c:v>
                </c:pt>
                <c:pt idx="116">
                  <c:v>0.11557026762645155</c:v>
                </c:pt>
                <c:pt idx="117">
                  <c:v>0.11495435385341753</c:v>
                </c:pt>
                <c:pt idx="118">
                  <c:v>0.11425344836242336</c:v>
                </c:pt>
                <c:pt idx="119">
                  <c:v>0.11346377923479758</c:v>
                </c:pt>
                <c:pt idx="120">
                  <c:v>0.11278349006341132</c:v>
                </c:pt>
                <c:pt idx="121">
                  <c:v>0.11211023670204187</c:v>
                </c:pt>
                <c:pt idx="122">
                  <c:v>0.111449650391025</c:v>
                </c:pt>
                <c:pt idx="123">
                  <c:v>0.11079599694643537</c:v>
                </c:pt>
                <c:pt idx="124">
                  <c:v>0.11015206001751419</c:v>
                </c:pt>
                <c:pt idx="125">
                  <c:v>0.10951778245126199</c:v>
                </c:pt>
                <c:pt idx="126">
                  <c:v>0.10889310778550715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36-F448-AE10-D270D6885A72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381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  <c:pt idx="124">
                  <c:v>7.8118999999999996</c:v>
                </c:pt>
                <c:pt idx="125">
                  <c:v>7.7861000000000002</c:v>
                </c:pt>
                <c:pt idx="126">
                  <c:v>7.7606000000000002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0.39596269656244676</c:v>
                </c:pt>
                <c:pt idx="1">
                  <c:v>0.37981312582267623</c:v>
                </c:pt>
                <c:pt idx="2">
                  <c:v>0.36497616887007478</c:v>
                </c:pt>
                <c:pt idx="3">
                  <c:v>0.35129280846655353</c:v>
                </c:pt>
                <c:pt idx="4">
                  <c:v>0.33863490603106183</c:v>
                </c:pt>
                <c:pt idx="5">
                  <c:v>0.32688908089412561</c:v>
                </c:pt>
                <c:pt idx="6">
                  <c:v>0.31596202792819383</c:v>
                </c:pt>
                <c:pt idx="7">
                  <c:v>0.30576587801614541</c:v>
                </c:pt>
                <c:pt idx="8">
                  <c:v>0.29623374716800904</c:v>
                </c:pt>
                <c:pt idx="9">
                  <c:v>0.28729605382699663</c:v>
                </c:pt>
                <c:pt idx="10">
                  <c:v>0.27890247931434853</c:v>
                </c:pt>
                <c:pt idx="11">
                  <c:v>0.27100525303656248</c:v>
                </c:pt>
                <c:pt idx="12">
                  <c:v>0.26355896211609137</c:v>
                </c:pt>
                <c:pt idx="13">
                  <c:v>0.25652337411862908</c:v>
                </c:pt>
                <c:pt idx="14">
                  <c:v>0.24986901968104691</c:v>
                </c:pt>
                <c:pt idx="15">
                  <c:v>0.24356482143319808</c:v>
                </c:pt>
                <c:pt idx="16">
                  <c:v>0.23758396577146743</c:v>
                </c:pt>
                <c:pt idx="17">
                  <c:v>0.23190078608136933</c:v>
                </c:pt>
                <c:pt idx="18">
                  <c:v>0.22649068804213845</c:v>
                </c:pt>
                <c:pt idx="19">
                  <c:v>0.22133848589530547</c:v>
                </c:pt>
                <c:pt idx="20">
                  <c:v>0.21642681183298229</c:v>
                </c:pt>
                <c:pt idx="21">
                  <c:v>0.21173347924394093</c:v>
                </c:pt>
                <c:pt idx="22">
                  <c:v>0.20725074089845552</c:v>
                </c:pt>
                <c:pt idx="23">
                  <c:v>0.20295766070951884</c:v>
                </c:pt>
                <c:pt idx="24">
                  <c:v>0.19884740504316073</c:v>
                </c:pt>
                <c:pt idx="25">
                  <c:v>0.19490808525292624</c:v>
                </c:pt>
                <c:pt idx="26">
                  <c:v>0.19112822461554654</c:v>
                </c:pt>
                <c:pt idx="27">
                  <c:v>0.18749673611851353</c:v>
                </c:pt>
                <c:pt idx="28">
                  <c:v>0.1840080475338339</c:v>
                </c:pt>
                <c:pt idx="29">
                  <c:v>0.18064910780081578</c:v>
                </c:pt>
                <c:pt idx="30">
                  <c:v>0.1774174085516001</c:v>
                </c:pt>
                <c:pt idx="31">
                  <c:v>0.17430549169197546</c:v>
                </c:pt>
                <c:pt idx="32">
                  <c:v>0.17130363913846716</c:v>
                </c:pt>
                <c:pt idx="33">
                  <c:v>0.16840983900774706</c:v>
                </c:pt>
                <c:pt idx="34">
                  <c:v>0.16561477943153441</c:v>
                </c:pt>
                <c:pt idx="35">
                  <c:v>0.16291428833426647</c:v>
                </c:pt>
                <c:pt idx="36">
                  <c:v>0.16030430988076644</c:v>
                </c:pt>
                <c:pt idx="37">
                  <c:v>0.15778089998086128</c:v>
                </c:pt>
                <c:pt idx="38">
                  <c:v>0.15534022192883418</c:v>
                </c:pt>
                <c:pt idx="39">
                  <c:v>0.15297617940813432</c:v>
                </c:pt>
                <c:pt idx="40">
                  <c:v>0.15068518709184159</c:v>
                </c:pt>
                <c:pt idx="41">
                  <c:v>0.14846608286164473</c:v>
                </c:pt>
                <c:pt idx="42">
                  <c:v>0.14631541649686294</c:v>
                </c:pt>
                <c:pt idx="43">
                  <c:v>0.14422752615333936</c:v>
                </c:pt>
                <c:pt idx="44">
                  <c:v>0.14220146301184663</c:v>
                </c:pt>
                <c:pt idx="45">
                  <c:v>0.14023402886736422</c:v>
                </c:pt>
                <c:pt idx="46">
                  <c:v>0.13832210327253144</c:v>
                </c:pt>
                <c:pt idx="47">
                  <c:v>0.13646488189773492</c:v>
                </c:pt>
                <c:pt idx="48">
                  <c:v>0.13465934949722536</c:v>
                </c:pt>
                <c:pt idx="49">
                  <c:v>0.13290256143437243</c:v>
                </c:pt>
                <c:pt idx="50">
                  <c:v>0.13119384195462599</c:v>
                </c:pt>
                <c:pt idx="51">
                  <c:v>0.12953034064875754</c:v>
                </c:pt>
                <c:pt idx="52">
                  <c:v>0.12791144672796856</c:v>
                </c:pt>
                <c:pt idx="53">
                  <c:v>0.12633439832915561</c:v>
                </c:pt>
                <c:pt idx="54">
                  <c:v>0.12479649428575759</c:v>
                </c:pt>
                <c:pt idx="55">
                  <c:v>0.1232972306858406</c:v>
                </c:pt>
                <c:pt idx="56">
                  <c:v>0.1218361127876602</c:v>
                </c:pt>
                <c:pt idx="57">
                  <c:v>0.12041265505566885</c:v>
                </c:pt>
                <c:pt idx="58">
                  <c:v>0.11902217249728975</c:v>
                </c:pt>
                <c:pt idx="59">
                  <c:v>0.11766426457974845</c:v>
                </c:pt>
                <c:pt idx="60">
                  <c:v>0.1163385375175698</c:v>
                </c:pt>
                <c:pt idx="61">
                  <c:v>0.11504460429760828</c:v>
                </c:pt>
                <c:pt idx="62">
                  <c:v>0.11378208470400511</c:v>
                </c:pt>
                <c:pt idx="63">
                  <c:v>0.11254650392055485</c:v>
                </c:pt>
                <c:pt idx="64">
                  <c:v>0.11133959687773233</c:v>
                </c:pt>
                <c:pt idx="65">
                  <c:v>0.11015900213921448</c:v>
                </c:pt>
                <c:pt idx="66">
                  <c:v>0.10900644468329414</c:v>
                </c:pt>
                <c:pt idx="67">
                  <c:v>0.10787758255422612</c:v>
                </c:pt>
                <c:pt idx="68">
                  <c:v>0.10677416005044921</c:v>
                </c:pt>
                <c:pt idx="69">
                  <c:v>0.10569191153905846</c:v>
                </c:pt>
                <c:pt idx="70">
                  <c:v>0.10463458134681476</c:v>
                </c:pt>
                <c:pt idx="71">
                  <c:v>0.10359992280422002</c:v>
                </c:pt>
                <c:pt idx="72">
                  <c:v>0.10258572970823482</c:v>
                </c:pt>
                <c:pt idx="73">
                  <c:v>0.10159179094574362</c:v>
                </c:pt>
                <c:pt idx="74">
                  <c:v>0.10061984579644037</c:v>
                </c:pt>
                <c:pt idx="75">
                  <c:v>9.9665785965796616E-2</c:v>
                </c:pt>
                <c:pt idx="76">
                  <c:v>9.8731365508535868E-2</c:v>
                </c:pt>
                <c:pt idx="77">
                  <c:v>9.7814463381976177E-2</c:v>
                </c:pt>
                <c:pt idx="78">
                  <c:v>9.6916822172880737E-2</c:v>
                </c:pt>
                <c:pt idx="79">
                  <c:v>9.6036342798211938E-2</c:v>
                </c:pt>
                <c:pt idx="80">
                  <c:v>9.5172858917452779E-2</c:v>
                </c:pt>
                <c:pt idx="81">
                  <c:v>9.4324316374322412E-2</c:v>
                </c:pt>
                <c:pt idx="82">
                  <c:v>9.3492459096003719E-2</c:v>
                </c:pt>
                <c:pt idx="83">
                  <c:v>9.2677127449482144E-2</c:v>
                </c:pt>
                <c:pt idx="84">
                  <c:v>9.1876296807142876E-2</c:v>
                </c:pt>
                <c:pt idx="85">
                  <c:v>9.108983440594752E-2</c:v>
                </c:pt>
                <c:pt idx="86">
                  <c:v>9.031760920777368E-2</c:v>
                </c:pt>
                <c:pt idx="87">
                  <c:v>8.955764644365348E-2</c:v>
                </c:pt>
                <c:pt idx="88">
                  <c:v>8.881351655388961E-2</c:v>
                </c:pt>
                <c:pt idx="89">
                  <c:v>8.8081409691619872E-2</c:v>
                </c:pt>
                <c:pt idx="90">
                  <c:v>8.7363046923827542E-2</c:v>
                </c:pt>
                <c:pt idx="91">
                  <c:v>8.6656487980946661E-2</c:v>
                </c:pt>
                <c:pt idx="92">
                  <c:v>8.5961632141485042E-2</c:v>
                </c:pt>
                <c:pt idx="93">
                  <c:v>8.527837988516089E-2</c:v>
                </c:pt>
                <c:pt idx="94">
                  <c:v>8.4606632896029599E-2</c:v>
                </c:pt>
                <c:pt idx="95">
                  <c:v>8.3946294065603971E-2</c:v>
                </c:pt>
                <c:pt idx="96">
                  <c:v>8.3297267495967969E-2</c:v>
                </c:pt>
                <c:pt idx="97">
                  <c:v>8.2659458502881519E-2</c:v>
                </c:pt>
                <c:pt idx="98">
                  <c:v>8.2031001434615142E-2</c:v>
                </c:pt>
                <c:pt idx="99">
                  <c:v>8.1413588547565571E-2</c:v>
                </c:pt>
                <c:pt idx="100">
                  <c:v>8.0805368648439249E-2</c:v>
                </c:pt>
                <c:pt idx="101">
                  <c:v>8.0208023612842613E-2</c:v>
                </c:pt>
                <c:pt idx="102">
                  <c:v>7.9619716411808497E-2</c:v>
                </c:pt>
                <c:pt idx="103">
                  <c:v>7.9040376787473166E-2</c:v>
                </c:pt>
                <c:pt idx="104">
                  <c:v>7.8469935257046014E-2</c:v>
                </c:pt>
                <c:pt idx="105">
                  <c:v>7.7908323114645614E-2</c:v>
                </c:pt>
                <c:pt idx="106">
                  <c:v>7.7355472433132066E-2</c:v>
                </c:pt>
                <c:pt idx="107">
                  <c:v>7.6809596866545052E-2</c:v>
                </c:pt>
                <c:pt idx="108">
                  <c:v>7.6274073992060265E-2</c:v>
                </c:pt>
                <c:pt idx="109">
                  <c:v>7.5745405255031401E-2</c:v>
                </c:pt>
                <c:pt idx="110">
                  <c:v>7.5225244856251858E-2</c:v>
                </c:pt>
                <c:pt idx="111">
                  <c:v>7.4711831217484273E-2</c:v>
                </c:pt>
                <c:pt idx="112">
                  <c:v>7.420680887628249E-2</c:v>
                </c:pt>
                <c:pt idx="113">
                  <c:v>7.3708428188720476E-2</c:v>
                </c:pt>
                <c:pt idx="114">
                  <c:v>7.321832427224069E-2</c:v>
                </c:pt>
                <c:pt idx="115">
                  <c:v>7.2734759184404724E-2</c:v>
                </c:pt>
                <c:pt idx="116">
                  <c:v>7.2257687463828782E-2</c:v>
                </c:pt>
                <c:pt idx="117">
                  <c:v>7.178706408696324E-2</c:v>
                </c:pt>
                <c:pt idx="118">
                  <c:v>7.1324505856295892E-2</c:v>
                </c:pt>
                <c:pt idx="119">
                  <c:v>7.0866640921212129E-2</c:v>
                </c:pt>
                <c:pt idx="120">
                  <c:v>7.0416743541067639E-2</c:v>
                </c:pt>
                <c:pt idx="121">
                  <c:v>6.9971462435684195E-2</c:v>
                </c:pt>
                <c:pt idx="122">
                  <c:v>6.953405326549357E-2</c:v>
                </c:pt>
                <c:pt idx="123">
                  <c:v>6.9101184914575495E-2</c:v>
                </c:pt>
                <c:pt idx="124">
                  <c:v>6.8674462234120048E-2</c:v>
                </c:pt>
                <c:pt idx="125">
                  <c:v>6.8253843736762188E-2</c:v>
                </c:pt>
                <c:pt idx="126">
                  <c:v>6.7839288381266669E-2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36-F448-AE10-D270D6885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261620</xdr:colOff>
      <xdr:row>25</xdr:row>
      <xdr:rowOff>12700</xdr:rowOff>
    </xdr:from>
    <xdr:to>
      <xdr:col>27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269240</xdr:colOff>
      <xdr:row>45</xdr:row>
      <xdr:rowOff>124460</xdr:rowOff>
    </xdr:from>
    <xdr:to>
      <xdr:col>27</xdr:col>
      <xdr:colOff>469900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0AC7D-69ED-614D-88A7-83760EFA3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304800</xdr:colOff>
      <xdr:row>0</xdr:row>
      <xdr:rowOff>57150</xdr:rowOff>
    </xdr:from>
    <xdr:to>
      <xdr:col>31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647700</xdr:colOff>
      <xdr:row>1</xdr:row>
      <xdr:rowOff>101600</xdr:rowOff>
    </xdr:from>
    <xdr:to>
      <xdr:col>22</xdr:col>
      <xdr:colOff>273214</xdr:colOff>
      <xdr:row>17</xdr:row>
      <xdr:rowOff>126023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F8D405-48EF-374C-96EC-527E25039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330200</xdr:colOff>
      <xdr:row>1</xdr:row>
      <xdr:rowOff>101600</xdr:rowOff>
    </xdr:from>
    <xdr:to>
      <xdr:col>28</xdr:col>
      <xdr:colOff>870114</xdr:colOff>
      <xdr:row>17</xdr:row>
      <xdr:rowOff>126023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4ACB8D-AF97-2443-BD7F-33DE26234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7" xr16:uid="{B490DBE0-0D1F-ED49-BFB8-AEC756A31D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_FARCG-Turbulent_T7-VLM2-Elev(g1_0)-12_6kg-x0_1m" connectionId="1" xr16:uid="{D190F219-B253-5340-9AE7-00988CC9674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Turbulent_T7-VLM2-Elev(g1_0)-12_6kg-x0_1m" connectionId="2" xr16:uid="{6E3096C6-FC5E-E648-8B9A-8C2626AAAB5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9" xr16:uid="{E92D5F59-09B1-4247-9652-A1CBED25FCC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8" xr16:uid="{CA0AB38D-D41C-8440-826F-9B8BCECB358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Turb-WingN9-12_6kg-x0_128m" connectionId="4" xr16:uid="{1394A715-756A-2C47-A6A4-C820361F11C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_VLM2_CREATeV_WingN9_12_6kg_x0_128m_1" connectionId="5" xr16:uid="{C8F7D06A-190C-0742-9424-5C8891211D7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Turb-12_6kg-x0_128m" connectionId="6" xr16:uid="{C5CB38B4-6246-034C-937B-53376DCA491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_Turbulent" connectionId="3" xr16:uid="{D8DD939E-7536-A143-BE6D-D108D09E33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28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87</v>
      </c>
      <c r="B1" t="s">
        <v>4</v>
      </c>
    </row>
    <row r="2" spans="1:2" x14ac:dyDescent="0.2">
      <c r="A2">
        <f>Totals!B2</f>
        <v>0.20199653315818591</v>
      </c>
      <c r="B2">
        <f>Totals!C2</f>
        <v>1.989776942327242E-2</v>
      </c>
    </row>
    <row r="3" spans="1:2" x14ac:dyDescent="0.2">
      <c r="A3">
        <f>Totals!B3</f>
        <v>0.21126099455107161</v>
      </c>
      <c r="B3">
        <f>Totals!C3</f>
        <v>2.0035592086219814E-2</v>
      </c>
    </row>
    <row r="4" spans="1:2" x14ac:dyDescent="0.2">
      <c r="A4">
        <f>Totals!B4</f>
        <v>0.22052405539682113</v>
      </c>
      <c r="B4">
        <f>Totals!C4</f>
        <v>2.0176688110067259E-2</v>
      </c>
    </row>
    <row r="5" spans="1:2" x14ac:dyDescent="0.2">
      <c r="A5">
        <f>Totals!B5</f>
        <v>0.22978822848427308</v>
      </c>
      <c r="B5">
        <f>Totals!C5</f>
        <v>2.0323985002749404E-2</v>
      </c>
    </row>
    <row r="6" spans="1:2" x14ac:dyDescent="0.2">
      <c r="A6">
        <f>Totals!B6</f>
        <v>0.2390513925709018</v>
      </c>
      <c r="B6">
        <f>Totals!C6</f>
        <v>2.0471037528934716E-2</v>
      </c>
    </row>
    <row r="7" spans="1:2" x14ac:dyDescent="0.2">
      <c r="A7">
        <f>Totals!B7</f>
        <v>0.24831440713401917</v>
      </c>
      <c r="B7">
        <f>Totals!C7</f>
        <v>2.061836059666149E-2</v>
      </c>
    </row>
    <row r="8" spans="1:2" x14ac:dyDescent="0.2">
      <c r="A8">
        <f>Totals!B8</f>
        <v>0.25757472732343378</v>
      </c>
      <c r="B8">
        <f>Totals!C8</f>
        <v>2.0766079598775831E-2</v>
      </c>
    </row>
    <row r="9" spans="1:2" x14ac:dyDescent="0.2">
      <c r="A9">
        <f>Totals!B9</f>
        <v>0.26683633018687025</v>
      </c>
      <c r="B9">
        <f>Totals!C9</f>
        <v>2.0918617388502536E-2</v>
      </c>
    </row>
    <row r="10" spans="1:2" x14ac:dyDescent="0.2">
      <c r="A10">
        <f>Totals!B10</f>
        <v>0.27609432694013997</v>
      </c>
      <c r="B10">
        <f>Totals!C10</f>
        <v>2.1073275832370859E-2</v>
      </c>
    </row>
    <row r="11" spans="1:2" x14ac:dyDescent="0.2">
      <c r="A11">
        <f>Totals!B11</f>
        <v>0.2853552098746524</v>
      </c>
      <c r="B11">
        <f>Totals!C11</f>
        <v>2.1236347935067023E-2</v>
      </c>
    </row>
    <row r="12" spans="1:2" x14ac:dyDescent="0.2">
      <c r="A12">
        <f>Totals!B12</f>
        <v>0.29461418434411724</v>
      </c>
      <c r="B12">
        <f>Totals!C12</f>
        <v>2.1401314492940877E-2</v>
      </c>
    </row>
    <row r="13" spans="1:2" x14ac:dyDescent="0.2">
      <c r="A13">
        <f>Totals!B13</f>
        <v>0.30387005737828821</v>
      </c>
      <c r="B13">
        <f>Totals!C13</f>
        <v>2.1566529380770812E-2</v>
      </c>
    </row>
    <row r="14" spans="1:2" x14ac:dyDescent="0.2">
      <c r="A14">
        <f>Totals!B14</f>
        <v>0.31312561157004087</v>
      </c>
      <c r="B14">
        <f>Totals!C14</f>
        <v>2.1734500165689077E-2</v>
      </c>
    </row>
    <row r="15" spans="1:2" x14ac:dyDescent="0.2">
      <c r="A15">
        <f>Totals!B15</f>
        <v>0.3223839020463854</v>
      </c>
      <c r="B15">
        <f>Totals!C15</f>
        <v>2.1906452146189633E-2</v>
      </c>
    </row>
    <row r="16" spans="1:2" x14ac:dyDescent="0.2">
      <c r="A16">
        <f>Totals!B16</f>
        <v>0.33163924604167339</v>
      </c>
      <c r="B16">
        <f>Totals!C16</f>
        <v>2.2080052382712764E-2</v>
      </c>
    </row>
    <row r="17" spans="1:2" x14ac:dyDescent="0.2">
      <c r="A17">
        <f>Totals!B17</f>
        <v>0.34089250316439129</v>
      </c>
      <c r="B17">
        <f>Totals!C17</f>
        <v>2.2256332274435402E-2</v>
      </c>
    </row>
    <row r="18" spans="1:2" x14ac:dyDescent="0.2">
      <c r="A18">
        <f>Totals!B18</f>
        <v>0.35014300728505082</v>
      </c>
      <c r="B18">
        <f>Totals!C18</f>
        <v>2.2435550940415355E-2</v>
      </c>
    </row>
    <row r="19" spans="1:2" x14ac:dyDescent="0.2">
      <c r="A19">
        <f>Totals!B19</f>
        <v>0.35939265988950714</v>
      </c>
      <c r="B19">
        <f>Totals!C19</f>
        <v>2.261811401901876E-2</v>
      </c>
    </row>
    <row r="20" spans="1:2" x14ac:dyDescent="0.2">
      <c r="A20">
        <f>Totals!B20</f>
        <v>0.3686461290978465</v>
      </c>
      <c r="B20">
        <f>Totals!C20</f>
        <v>2.2805335364317694E-2</v>
      </c>
    </row>
    <row r="21" spans="1:2" x14ac:dyDescent="0.2">
      <c r="A21">
        <f>Totals!B21</f>
        <v>0.37789558558852882</v>
      </c>
      <c r="B21">
        <f>Totals!C21</f>
        <v>2.2998303606435115E-2</v>
      </c>
    </row>
    <row r="22" spans="1:2" x14ac:dyDescent="0.2">
      <c r="A22">
        <f>Totals!B22</f>
        <v>0.38713940125838625</v>
      </c>
      <c r="B22">
        <f>Totals!C22</f>
        <v>2.3195950108126844E-2</v>
      </c>
    </row>
    <row r="23" spans="1:2" x14ac:dyDescent="0.2">
      <c r="A23">
        <f>Totals!B23</f>
        <v>0.39638875643786053</v>
      </c>
      <c r="B23">
        <f>Totals!C23</f>
        <v>2.3394400302370808E-2</v>
      </c>
    </row>
    <row r="24" spans="1:2" x14ac:dyDescent="0.2">
      <c r="A24">
        <f>Totals!B24</f>
        <v>0.40562960967503753</v>
      </c>
      <c r="B24">
        <f>Totals!C24</f>
        <v>2.3597413398141157E-2</v>
      </c>
    </row>
    <row r="25" spans="1:2" x14ac:dyDescent="0.2">
      <c r="A25">
        <f>Totals!B25</f>
        <v>0.41487720446875587</v>
      </c>
      <c r="B25">
        <f>Totals!C25</f>
        <v>2.3802746882705558E-2</v>
      </c>
    </row>
    <row r="26" spans="1:2" x14ac:dyDescent="0.2">
      <c r="A26">
        <f>Totals!B26</f>
        <v>0.42411984635583699</v>
      </c>
      <c r="B26">
        <f>Totals!C26</f>
        <v>2.4013451268226158E-2</v>
      </c>
    </row>
    <row r="27" spans="1:2" x14ac:dyDescent="0.2">
      <c r="A27">
        <f>Totals!B27</f>
        <v>0.43335831635109617</v>
      </c>
      <c r="B27">
        <f>Totals!C27</f>
        <v>2.4229109089244125E-2</v>
      </c>
    </row>
    <row r="28" spans="1:2" x14ac:dyDescent="0.2">
      <c r="A28">
        <f>Totals!B28</f>
        <v>0.44259489230888788</v>
      </c>
      <c r="B28">
        <f>Totals!C28</f>
        <v>2.4447000937666025E-2</v>
      </c>
    </row>
    <row r="29" spans="1:2" x14ac:dyDescent="0.2">
      <c r="A29">
        <f>Totals!B29</f>
        <v>0.45183343634337969</v>
      </c>
      <c r="B29">
        <f>Totals!C29</f>
        <v>2.4669455498941527E-2</v>
      </c>
    </row>
    <row r="30" spans="1:2" x14ac:dyDescent="0.2">
      <c r="A30">
        <f>Totals!B30</f>
        <v>0.46106559338124004</v>
      </c>
      <c r="B30">
        <f>Totals!C30</f>
        <v>2.4894042412269522E-2</v>
      </c>
    </row>
    <row r="31" spans="1:2" x14ac:dyDescent="0.2">
      <c r="A31">
        <f>Totals!B31</f>
        <v>0.47030454090750384</v>
      </c>
      <c r="B31">
        <f>Totals!C31</f>
        <v>2.5123944346195779E-2</v>
      </c>
    </row>
    <row r="32" spans="1:2" x14ac:dyDescent="0.2">
      <c r="A32">
        <f>Totals!B32</f>
        <v>0.47953665208838697</v>
      </c>
      <c r="B32">
        <f>Totals!C32</f>
        <v>2.5362605843079099E-2</v>
      </c>
    </row>
    <row r="33" spans="1:2" x14ac:dyDescent="0.2">
      <c r="A33">
        <f>Totals!B33</f>
        <v>0.48876278897639741</v>
      </c>
      <c r="B33">
        <f>Totals!C33</f>
        <v>2.5607563390682774E-2</v>
      </c>
    </row>
    <row r="34" spans="1:2" x14ac:dyDescent="0.2">
      <c r="A34">
        <f>Totals!B34</f>
        <v>0.49799268120092227</v>
      </c>
      <c r="B34">
        <f>Totals!C34</f>
        <v>2.5857012988289154E-2</v>
      </c>
    </row>
    <row r="35" spans="1:2" x14ac:dyDescent="0.2">
      <c r="A35">
        <f>Totals!B35</f>
        <v>0.50721402333663757</v>
      </c>
      <c r="B35">
        <f>Totals!C35</f>
        <v>2.6108521820200414E-2</v>
      </c>
    </row>
    <row r="36" spans="1:2" x14ac:dyDescent="0.2">
      <c r="A36">
        <f>Totals!B36</f>
        <v>0.51643863891883035</v>
      </c>
      <c r="B36">
        <f>Totals!C36</f>
        <v>2.6362829801808579E-2</v>
      </c>
    </row>
    <row r="37" spans="1:2" x14ac:dyDescent="0.2">
      <c r="A37">
        <f>Totals!B37</f>
        <v>0.52566355404248477</v>
      </c>
      <c r="B37">
        <f>Totals!C37</f>
        <v>2.6620659983310663E-2</v>
      </c>
    </row>
    <row r="38" spans="1:2" x14ac:dyDescent="0.2">
      <c r="A38">
        <f>Totals!B38</f>
        <v>0.53488618426368195</v>
      </c>
      <c r="B38">
        <f>Totals!C38</f>
        <v>2.6884673302360679E-2</v>
      </c>
    </row>
    <row r="39" spans="1:2" x14ac:dyDescent="0.2">
      <c r="A39">
        <f>Totals!B39</f>
        <v>0.54410436449168442</v>
      </c>
      <c r="B39">
        <f>Totals!C39</f>
        <v>2.7151855639918995E-2</v>
      </c>
    </row>
    <row r="40" spans="1:2" x14ac:dyDescent="0.2">
      <c r="A40">
        <f>Totals!B40</f>
        <v>0.55331637817063561</v>
      </c>
      <c r="B40">
        <f>Totals!C40</f>
        <v>2.7421815913665722E-2</v>
      </c>
    </row>
    <row r="41" spans="1:2" x14ac:dyDescent="0.2">
      <c r="A41">
        <f>Totals!B41</f>
        <v>0.5625303423687058</v>
      </c>
      <c r="B41">
        <f>Totals!C41</f>
        <v>2.7694950685391562E-2</v>
      </c>
    </row>
    <row r="42" spans="1:2" x14ac:dyDescent="0.2">
      <c r="A42">
        <f>Totals!B42</f>
        <v>0.571746213929195</v>
      </c>
      <c r="B42">
        <f>Totals!C42</f>
        <v>2.7971879392258158E-2</v>
      </c>
    </row>
    <row r="43" spans="1:2" x14ac:dyDescent="0.2">
      <c r="A43">
        <f>Totals!B43</f>
        <v>0.58095467142603741</v>
      </c>
      <c r="B43">
        <f>Totals!C43</f>
        <v>2.8253641635341699E-2</v>
      </c>
    </row>
    <row r="44" spans="1:2" x14ac:dyDescent="0.2">
      <c r="A44">
        <f>Totals!B44</f>
        <v>0.59015607838960971</v>
      </c>
      <c r="B44">
        <f>Totals!C44</f>
        <v>2.8538236878978104E-2</v>
      </c>
    </row>
    <row r="45" spans="1:2" x14ac:dyDescent="0.2">
      <c r="A45">
        <f>Totals!B45</f>
        <v>0.59936167140953756</v>
      </c>
      <c r="B45">
        <f>Totals!C45</f>
        <v>2.8828730958146091E-2</v>
      </c>
    </row>
    <row r="46" spans="1:2" x14ac:dyDescent="0.2">
      <c r="A46">
        <f>Totals!B46</f>
        <v>0.60856318879927662</v>
      </c>
      <c r="B46">
        <f>Totals!C46</f>
        <v>2.9121210734973285E-2</v>
      </c>
    </row>
    <row r="47" spans="1:2" x14ac:dyDescent="0.2">
      <c r="A47">
        <f>Totals!B47</f>
        <v>0.61776282034493313</v>
      </c>
      <c r="B47">
        <f>Totals!C47</f>
        <v>2.9417457850792843E-2</v>
      </c>
    </row>
    <row r="48" spans="1:2" x14ac:dyDescent="0.2">
      <c r="A48">
        <f>Totals!B48</f>
        <v>0.62696341079784523</v>
      </c>
      <c r="B48">
        <f>Totals!C48</f>
        <v>2.971722925741668E-2</v>
      </c>
    </row>
    <row r="49" spans="1:2" x14ac:dyDescent="0.2">
      <c r="A49">
        <f>Totals!B49</f>
        <v>0.63615723029769522</v>
      </c>
      <c r="B49">
        <f>Totals!C49</f>
        <v>3.0022882705115547E-2</v>
      </c>
    </row>
    <row r="50" spans="1:2" x14ac:dyDescent="0.2">
      <c r="A50">
        <f>Totals!B50</f>
        <v>0.64534776786257131</v>
      </c>
      <c r="B50">
        <f>Totals!C50</f>
        <v>3.0332560699933647E-2</v>
      </c>
    </row>
    <row r="51" spans="1:2" x14ac:dyDescent="0.2">
      <c r="A51">
        <f>Totals!B51</f>
        <v>0.65453922501782635</v>
      </c>
      <c r="B51">
        <f>Totals!C51</f>
        <v>3.0646205266436008E-2</v>
      </c>
    </row>
    <row r="52" spans="1:2" x14ac:dyDescent="0.2">
      <c r="A52">
        <f>Totals!B52</f>
        <v>0.66372454553851834</v>
      </c>
      <c r="B52">
        <f>Totals!C52</f>
        <v>3.0962618525358077E-2</v>
      </c>
    </row>
    <row r="53" spans="1:2" x14ac:dyDescent="0.2">
      <c r="A53">
        <f>Totals!B53</f>
        <v>0.67290867132128229</v>
      </c>
      <c r="B53">
        <f>Totals!C53</f>
        <v>3.1285002166499584E-2</v>
      </c>
    </row>
    <row r="54" spans="1:2" x14ac:dyDescent="0.2">
      <c r="A54">
        <f>Totals!B54</f>
        <v>0.682084817583273</v>
      </c>
      <c r="B54">
        <f>Totals!C54</f>
        <v>3.1609141686981153E-2</v>
      </c>
    </row>
    <row r="55" spans="1:2" x14ac:dyDescent="0.2">
      <c r="A55">
        <f>Totals!B55</f>
        <v>0.69125872048959791</v>
      </c>
      <c r="B55">
        <f>Totals!C55</f>
        <v>3.1939754737724667E-2</v>
      </c>
    </row>
    <row r="56" spans="1:2" x14ac:dyDescent="0.2">
      <c r="A56">
        <f>Totals!B56</f>
        <v>0.70043691334930047</v>
      </c>
      <c r="B56">
        <f>Totals!C56</f>
        <v>3.2274737927668308E-2</v>
      </c>
    </row>
    <row r="57" spans="1:2" x14ac:dyDescent="0.2">
      <c r="A57">
        <f>Totals!B57</f>
        <v>0.70961348992631124</v>
      </c>
      <c r="B57">
        <f>Totals!C57</f>
        <v>3.2612047164493334E-2</v>
      </c>
    </row>
    <row r="58" spans="1:2" x14ac:dyDescent="0.2">
      <c r="A58">
        <f>Totals!B58</f>
        <v>0.71878234926325479</v>
      </c>
      <c r="B58">
        <f>Totals!C58</f>
        <v>3.2954672218267755E-2</v>
      </c>
    </row>
    <row r="59" spans="1:2" x14ac:dyDescent="0.2">
      <c r="A59">
        <f>Totals!B59</f>
        <v>0.72793719927943723</v>
      </c>
      <c r="B59">
        <f>Totals!C59</f>
        <v>3.3300180827653007E-2</v>
      </c>
    </row>
    <row r="60" spans="1:2" x14ac:dyDescent="0.2">
      <c r="A60">
        <f>Totals!B60</f>
        <v>0.73709962927029704</v>
      </c>
      <c r="B60">
        <f>Totals!C60</f>
        <v>3.365106752309667E-2</v>
      </c>
    </row>
    <row r="61" spans="1:2" x14ac:dyDescent="0.2">
      <c r="A61">
        <f>Totals!B61</f>
        <v>0.74626454883027737</v>
      </c>
      <c r="B61">
        <f>Totals!C61</f>
        <v>3.4008216294365984E-2</v>
      </c>
    </row>
    <row r="62" spans="1:2" x14ac:dyDescent="0.2">
      <c r="A62">
        <f>Totals!B62</f>
        <v>0.7554267042780286</v>
      </c>
      <c r="B62">
        <f>Totals!C62</f>
        <v>3.4367425097602544E-2</v>
      </c>
    </row>
    <row r="63" spans="1:2" x14ac:dyDescent="0.2">
      <c r="A63">
        <f>Totals!B63</f>
        <v>0.76458068107571175</v>
      </c>
      <c r="B63">
        <f>Totals!C63</f>
        <v>3.4731039766782636E-2</v>
      </c>
    </row>
    <row r="64" spans="1:2" x14ac:dyDescent="0.2">
      <c r="A64">
        <f>Totals!B64</f>
        <v>0.77372090673217853</v>
      </c>
      <c r="B64">
        <f>Totals!C64</f>
        <v>3.5098789428265248E-2</v>
      </c>
    </row>
    <row r="65" spans="1:2" x14ac:dyDescent="0.2">
      <c r="A65">
        <f>Totals!B65</f>
        <v>0.78287237707043167</v>
      </c>
      <c r="B65">
        <f>Totals!C65</f>
        <v>3.5471411579754378E-2</v>
      </c>
    </row>
    <row r="66" spans="1:2" x14ac:dyDescent="0.2">
      <c r="A66">
        <f>Totals!B66</f>
        <v>0.79201519891087846</v>
      </c>
      <c r="B66">
        <f>Totals!C66</f>
        <v>3.5847587395609115E-2</v>
      </c>
    </row>
    <row r="67" spans="1:2" x14ac:dyDescent="0.2">
      <c r="A67">
        <f>Totals!B67</f>
        <v>0.80116006691698349</v>
      </c>
      <c r="B67">
        <f>Totals!C67</f>
        <v>3.6227893522161908E-2</v>
      </c>
    </row>
    <row r="68" spans="1:2" x14ac:dyDescent="0.2">
      <c r="A68">
        <f>Totals!B68</f>
        <v>0.81028627553349997</v>
      </c>
      <c r="B68">
        <f>Totals!C68</f>
        <v>3.6613830391110325E-2</v>
      </c>
    </row>
    <row r="69" spans="1:2" x14ac:dyDescent="0.2">
      <c r="A69">
        <f>Totals!B69</f>
        <v>0.81942124417783957</v>
      </c>
      <c r="B69">
        <f>Totals!C69</f>
        <v>3.7001932196280798E-2</v>
      </c>
    </row>
    <row r="70" spans="1:2" x14ac:dyDescent="0.2">
      <c r="A70">
        <f>Totals!B70</f>
        <v>0.82854428490817555</v>
      </c>
      <c r="B70">
        <f>Totals!C70</f>
        <v>3.7393929855411394E-2</v>
      </c>
    </row>
    <row r="71" spans="1:2" x14ac:dyDescent="0.2">
      <c r="A71">
        <f>Totals!B71</f>
        <v>0.8376844938488075</v>
      </c>
      <c r="B71">
        <f>Totals!C71</f>
        <v>3.7791759366121426E-2</v>
      </c>
    </row>
    <row r="72" spans="1:2" x14ac:dyDescent="0.2">
      <c r="A72">
        <f>Totals!B72</f>
        <v>0.84680394680936477</v>
      </c>
      <c r="B72">
        <f>Totals!C72</f>
        <v>3.8197779542167014E-2</v>
      </c>
    </row>
    <row r="73" spans="1:2" x14ac:dyDescent="0.2">
      <c r="A73">
        <f>Totals!B73</f>
        <v>0.85591506018912211</v>
      </c>
      <c r="B73">
        <f>Totals!C73</f>
        <v>3.8606387188530558E-2</v>
      </c>
    </row>
    <row r="74" spans="1:2" x14ac:dyDescent="0.2">
      <c r="A74">
        <f>Totals!B74</f>
        <v>0.8650312562128627</v>
      </c>
      <c r="B74">
        <f>Totals!C74</f>
        <v>3.9020223983729715E-2</v>
      </c>
    </row>
    <row r="75" spans="1:2" x14ac:dyDescent="0.2">
      <c r="A75">
        <f>Totals!B75</f>
        <v>0.87414885331554615</v>
      </c>
      <c r="B75">
        <f>Totals!C75</f>
        <v>3.9439266010754898E-2</v>
      </c>
    </row>
    <row r="76" spans="1:2" x14ac:dyDescent="0.2">
      <c r="A76">
        <f>Totals!B76</f>
        <v>0.8832456613004448</v>
      </c>
      <c r="B76">
        <f>Totals!C76</f>
        <v>3.9863975190766225E-2</v>
      </c>
    </row>
    <row r="77" spans="1:2" x14ac:dyDescent="0.2">
      <c r="A77">
        <f>Totals!B77</f>
        <v>0.89235433427511168</v>
      </c>
      <c r="B77">
        <f>Totals!C77</f>
        <v>4.0298377527347072E-2</v>
      </c>
    </row>
    <row r="78" spans="1:2" x14ac:dyDescent="0.2">
      <c r="A78">
        <f>Totals!B78</f>
        <v>0.90145277177083583</v>
      </c>
      <c r="B78">
        <f>Totals!C78</f>
        <v>4.0739546529351175E-2</v>
      </c>
    </row>
    <row r="79" spans="1:2" x14ac:dyDescent="0.2">
      <c r="A79">
        <f>Totals!B79</f>
        <v>0.91055617260087374</v>
      </c>
      <c r="B79">
        <f>Totals!C79</f>
        <v>4.1184182547991222E-2</v>
      </c>
    </row>
    <row r="80" spans="1:2" x14ac:dyDescent="0.2">
      <c r="A80">
        <f>Totals!B80</f>
        <v>0.91964168206221364</v>
      </c>
      <c r="B80">
        <f>Totals!C80</f>
        <v>4.1633942264840788E-2</v>
      </c>
    </row>
    <row r="81" spans="1:2" x14ac:dyDescent="0.2">
      <c r="A81">
        <f>Totals!B81</f>
        <v>0.92872489696617633</v>
      </c>
      <c r="B81">
        <f>Totals!C81</f>
        <v>4.2087663032583947E-2</v>
      </c>
    </row>
    <row r="82" spans="1:2" x14ac:dyDescent="0.2">
      <c r="A82">
        <f>Totals!B82</f>
        <v>0.9378023496112089</v>
      </c>
      <c r="B82">
        <f>Totals!C82</f>
        <v>4.254708812316943E-2</v>
      </c>
    </row>
    <row r="83" spans="1:2" x14ac:dyDescent="0.2">
      <c r="A83">
        <f>Totals!B83</f>
        <v>0.94689092430857769</v>
      </c>
      <c r="B83">
        <f>Totals!C83</f>
        <v>4.3012318156969424E-2</v>
      </c>
    </row>
    <row r="84" spans="1:2" x14ac:dyDescent="0.2">
      <c r="A84">
        <f>Totals!B84</f>
        <v>0.95596714540516503</v>
      </c>
      <c r="B84">
        <f>Totals!C84</f>
        <v>4.3483352944970341E-2</v>
      </c>
    </row>
    <row r="85" spans="1:2" x14ac:dyDescent="0.2">
      <c r="A85">
        <f>Totals!B85</f>
        <v>0.96502730641236001</v>
      </c>
      <c r="B85">
        <f>Totals!C85</f>
        <v>4.3957713415262521E-2</v>
      </c>
    </row>
    <row r="86" spans="1:2" x14ac:dyDescent="0.2">
      <c r="A86">
        <f>Totals!B86</f>
        <v>0.97408894356980313</v>
      </c>
      <c r="B86">
        <f>Totals!C86</f>
        <v>4.4437449735097223E-2</v>
      </c>
    </row>
    <row r="87" spans="1:2" x14ac:dyDescent="0.2">
      <c r="A87">
        <f>Totals!B87</f>
        <v>0.98314908885911034</v>
      </c>
      <c r="B87">
        <f>Totals!C87</f>
        <v>4.4922333473643106E-2</v>
      </c>
    </row>
    <row r="88" spans="1:2" x14ac:dyDescent="0.2">
      <c r="A88">
        <f>Totals!B88</f>
        <v>0.99220470532893379</v>
      </c>
      <c r="B88">
        <f>Totals!C88</f>
        <v>4.541190794824998E-2</v>
      </c>
    </row>
    <row r="89" spans="1:2" x14ac:dyDescent="0.2">
      <c r="A89">
        <f>Totals!B89</f>
        <v>1.0012749073138927</v>
      </c>
      <c r="B89">
        <f>Totals!C89</f>
        <v>4.5908572458046214E-2</v>
      </c>
    </row>
    <row r="90" spans="1:2" x14ac:dyDescent="0.2">
      <c r="A90">
        <f>Totals!B90</f>
        <v>1.0103123856616092</v>
      </c>
      <c r="B90">
        <f>Totals!C90</f>
        <v>4.6409623317070096E-2</v>
      </c>
    </row>
    <row r="91" spans="1:2" x14ac:dyDescent="0.2">
      <c r="A91">
        <f>Totals!B91</f>
        <v>1.0193586451571679</v>
      </c>
      <c r="B91">
        <f>Totals!C91</f>
        <v>4.6915349919585403E-2</v>
      </c>
    </row>
    <row r="92" spans="1:2" x14ac:dyDescent="0.2">
      <c r="A92">
        <f>Totals!B92</f>
        <v>1.0283881662818135</v>
      </c>
      <c r="B92">
        <f>Totals!C92</f>
        <v>4.7425427540609008E-2</v>
      </c>
    </row>
    <row r="93" spans="1:2" x14ac:dyDescent="0.2">
      <c r="A93">
        <f>Totals!B93</f>
        <v>1.0374210183973032</v>
      </c>
      <c r="B93">
        <f>Totals!C93</f>
        <v>4.7943110923689213E-2</v>
      </c>
    </row>
    <row r="94" spans="1:2" x14ac:dyDescent="0.2">
      <c r="A94">
        <f>Totals!B94</f>
        <v>1.0464546931528109</v>
      </c>
      <c r="B94">
        <f>Totals!C94</f>
        <v>4.846914761242116E-2</v>
      </c>
    </row>
    <row r="95" spans="1:2" x14ac:dyDescent="0.2">
      <c r="A95">
        <f>Totals!B95</f>
        <v>1.0554866265761649</v>
      </c>
      <c r="B95">
        <f>Totals!C95</f>
        <v>4.9001789512232552E-2</v>
      </c>
    </row>
    <row r="96" spans="1:2" x14ac:dyDescent="0.2">
      <c r="A96">
        <f>Totals!B96</f>
        <v>1.0645141996661254</v>
      </c>
      <c r="B96">
        <f>Totals!C96</f>
        <v>4.9537329857643912E-2</v>
      </c>
    </row>
    <row r="97" spans="1:2" x14ac:dyDescent="0.2">
      <c r="A97">
        <f>Totals!B97</f>
        <v>1.0735347390661749</v>
      </c>
      <c r="B97">
        <f>Totals!C97</f>
        <v>5.0079616272880746E-2</v>
      </c>
    </row>
    <row r="98" spans="1:2" x14ac:dyDescent="0.2">
      <c r="A98">
        <f>Totals!B98</f>
        <v>1.0825455178216348</v>
      </c>
      <c r="B98">
        <f>Totals!C98</f>
        <v>5.0631411806965822E-2</v>
      </c>
    </row>
    <row r="99" spans="1:2" x14ac:dyDescent="0.2">
      <c r="A99">
        <f>Totals!B99</f>
        <v>1.0915437562217967</v>
      </c>
      <c r="B99">
        <f>Totals!C99</f>
        <v>5.1188059527379065E-2</v>
      </c>
    </row>
    <row r="100" spans="1:2" x14ac:dyDescent="0.2">
      <c r="A100">
        <f>Totals!B100</f>
        <v>1.1005522272380872</v>
      </c>
      <c r="B100">
        <f>Totals!C100</f>
        <v>5.1750454855312107E-2</v>
      </c>
    </row>
    <row r="101" spans="1:2" x14ac:dyDescent="0.2">
      <c r="A101">
        <f>Totals!B101</f>
        <v>1.1095430719006145</v>
      </c>
      <c r="B101">
        <f>Totals!C101</f>
        <v>5.2317780744889887E-2</v>
      </c>
    </row>
    <row r="102" spans="1:2" x14ac:dyDescent="0.2">
      <c r="A102">
        <f>Totals!B102</f>
        <v>1.1185395945537799</v>
      </c>
      <c r="B102">
        <f>Totals!C102</f>
        <v>5.2893589524459834E-2</v>
      </c>
    </row>
    <row r="103" spans="1:2" x14ac:dyDescent="0.2">
      <c r="A103">
        <f>Totals!B103</f>
        <v>1.1275132127327745</v>
      </c>
      <c r="B103">
        <f>Totals!C103</f>
        <v>5.3478124301424006E-2</v>
      </c>
    </row>
    <row r="104" spans="1:2" x14ac:dyDescent="0.2">
      <c r="A104">
        <f>Totals!B104</f>
        <v>1.1364877690378705</v>
      </c>
      <c r="B104">
        <f>Totals!C104</f>
        <v>5.4069654766096542E-2</v>
      </c>
    </row>
    <row r="105" spans="1:2" x14ac:dyDescent="0.2">
      <c r="A105">
        <f>Totals!B105</f>
        <v>1.1454611441076674</v>
      </c>
      <c r="B105">
        <f>Totals!C105</f>
        <v>5.4668287677664802E-2</v>
      </c>
    </row>
    <row r="106" spans="1:2" x14ac:dyDescent="0.2">
      <c r="A106">
        <f>Totals!B106</f>
        <v>1.1544311768373137</v>
      </c>
      <c r="B106">
        <f>Totals!C106</f>
        <v>5.5264771340696121E-2</v>
      </c>
    </row>
    <row r="107" spans="1:2" x14ac:dyDescent="0.2">
      <c r="A107">
        <f>Totals!B107</f>
        <v>1.1633956648323003</v>
      </c>
      <c r="B107">
        <f>Totals!C107</f>
        <v>5.5850605186290918E-2</v>
      </c>
    </row>
    <row r="108" spans="1:2" x14ac:dyDescent="0.2">
      <c r="A108">
        <f>Totals!B108</f>
        <v>1.1723523649145942</v>
      </c>
      <c r="B108">
        <f>Totals!C108</f>
        <v>5.6427063829151802E-2</v>
      </c>
    </row>
    <row r="109" spans="1:2" x14ac:dyDescent="0.2">
      <c r="A109">
        <f>Totals!B109</f>
        <v>1.1813274681524248</v>
      </c>
      <c r="B109">
        <f>Totals!C109</f>
        <v>5.699809711399343E-2</v>
      </c>
    </row>
    <row r="110" spans="1:2" x14ac:dyDescent="0.2">
      <c r="A110">
        <f>Totals!B110</f>
        <v>1.1902620262359713</v>
      </c>
      <c r="B110">
        <f>Totals!C110</f>
        <v>5.7565936530119516E-2</v>
      </c>
    </row>
    <row r="111" spans="1:2" x14ac:dyDescent="0.2">
      <c r="A111">
        <f>Totals!B111</f>
        <v>1.1992109522150836</v>
      </c>
      <c r="B111">
        <f>Totals!C111</f>
        <v>5.8131891329328327E-2</v>
      </c>
    </row>
    <row r="112" spans="1:2" x14ac:dyDescent="0.2">
      <c r="A112">
        <f>Totals!B112</f>
        <v>1.208143373240314</v>
      </c>
      <c r="B112">
        <f>Totals!C112</f>
        <v>5.8695335077051485E-2</v>
      </c>
    </row>
    <row r="113" spans="1:2" x14ac:dyDescent="0.2">
      <c r="A113">
        <f>Totals!B113</f>
        <v>1.2170866301894578</v>
      </c>
      <c r="B113">
        <f>Totals!C113</f>
        <v>5.9275365329485415E-2</v>
      </c>
    </row>
    <row r="114" spans="1:2" x14ac:dyDescent="0.2">
      <c r="A114">
        <f>Totals!B114</f>
        <v>1.2260091277160929</v>
      </c>
      <c r="B114">
        <f>Totals!C114</f>
        <v>5.9904434124761131E-2</v>
      </c>
    </row>
    <row r="115" spans="1:2" x14ac:dyDescent="0.2">
      <c r="A115">
        <f>Totals!B115</f>
        <v>1.2349387920646042</v>
      </c>
      <c r="B115">
        <f>Totals!C115</f>
        <v>6.0581439520388761E-2</v>
      </c>
    </row>
    <row r="116" spans="1:2" x14ac:dyDescent="0.2">
      <c r="A116">
        <f>Totals!B116</f>
        <v>1.24384330296865</v>
      </c>
      <c r="B116">
        <f>Totals!C116</f>
        <v>6.1291421996595215E-2</v>
      </c>
    </row>
    <row r="117" spans="1:2" x14ac:dyDescent="0.2">
      <c r="A117">
        <f>Totals!B117</f>
        <v>1.2527511776668148</v>
      </c>
      <c r="B117">
        <f>Totals!C117</f>
        <v>6.2042198374042359E-2</v>
      </c>
    </row>
    <row r="118" spans="1:2" x14ac:dyDescent="0.2">
      <c r="A118">
        <f>Totals!B118</f>
        <v>1.2616607973193548</v>
      </c>
      <c r="B118">
        <f>Totals!C118</f>
        <v>6.2830991984627493E-2</v>
      </c>
    </row>
    <row r="119" spans="1:2" x14ac:dyDescent="0.2">
      <c r="A119">
        <f>Totals!B119</f>
        <v>1.2705705134600092</v>
      </c>
      <c r="B119">
        <f>Totals!C119</f>
        <v>6.3646043963755256E-2</v>
      </c>
    </row>
    <row r="120" spans="1:2" x14ac:dyDescent="0.2">
      <c r="A120">
        <f>Totals!B120</f>
        <v>1.2794465523377387</v>
      </c>
      <c r="B120">
        <f>Totals!C120</f>
        <v>6.4493450023442561E-2</v>
      </c>
    </row>
    <row r="121" spans="1:2" x14ac:dyDescent="0.2">
      <c r="A121">
        <f>Totals!B121</f>
        <v>1.2883510630956396</v>
      </c>
      <c r="B121">
        <f>Totals!C121</f>
        <v>6.5383808080241967E-2</v>
      </c>
    </row>
    <row r="122" spans="1:2" x14ac:dyDescent="0.2">
      <c r="A122">
        <f>Totals!B122</f>
        <v>1.2972177817670143</v>
      </c>
      <c r="B122">
        <f>Totals!C122</f>
        <v>6.630678955773836E-2</v>
      </c>
    </row>
    <row r="123" spans="1:2" x14ac:dyDescent="0.2">
      <c r="A123">
        <f>Totals!B123</f>
        <v>1.3061101404073023</v>
      </c>
      <c r="B123">
        <f>Totals!C123</f>
        <v>6.7280731987376455E-2</v>
      </c>
    </row>
    <row r="124" spans="1:2" x14ac:dyDescent="0.2">
      <c r="A124">
        <f>Totals!B124</f>
        <v>1.3149604748495622</v>
      </c>
      <c r="B124">
        <f>Totals!C124</f>
        <v>6.830643712101607E-2</v>
      </c>
    </row>
    <row r="125" spans="1:2" x14ac:dyDescent="0.2">
      <c r="A125">
        <f>Totals!B125</f>
        <v>1.323833508812694</v>
      </c>
      <c r="B125">
        <f>Totals!C125</f>
        <v>6.9389415441582586E-2</v>
      </c>
    </row>
    <row r="126" spans="1:2" x14ac:dyDescent="0.2">
      <c r="A126">
        <f>Totals!B126</f>
        <v>1.3326942916606292</v>
      </c>
      <c r="B126">
        <f>Totals!C126</f>
        <v>7.0554205774841991E-2</v>
      </c>
    </row>
    <row r="127" spans="1:2" x14ac:dyDescent="0.2">
      <c r="A127">
        <f>Totals!B127</f>
        <v>1.3415409489813537</v>
      </c>
      <c r="B127">
        <f>Totals!C127</f>
        <v>7.1815406249263039E-2</v>
      </c>
    </row>
    <row r="128" spans="1:2" x14ac:dyDescent="0.2">
      <c r="A128">
        <f>Totals!B128</f>
        <v>1.3503715798950713</v>
      </c>
      <c r="B128">
        <f>Totals!C128</f>
        <v>7.3205912853177318E-2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C128"/>
  <sheetViews>
    <sheetView tabSelected="1" topLeftCell="O1" zoomScale="157" zoomScaleNormal="67" workbookViewId="0">
      <selection activeCell="W21" sqref="W21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customWidth="1"/>
    <col min="13" max="13" width="12.1640625" style="1" bestFit="1" customWidth="1"/>
    <col min="14" max="14" width="10.5" customWidth="1"/>
    <col min="15" max="16" width="9.1640625" bestFit="1" customWidth="1"/>
    <col min="17" max="17" width="9.33203125" bestFit="1" customWidth="1"/>
    <col min="18" max="18" width="9.5" bestFit="1" customWidth="1"/>
    <col min="19" max="20" width="10.1640625" bestFit="1" customWidth="1"/>
    <col min="21" max="21" width="9.5" bestFit="1" customWidth="1"/>
    <col min="22" max="22" width="10.5" bestFit="1" customWidth="1"/>
    <col min="23" max="24" width="11" bestFit="1" customWidth="1"/>
    <col min="25" max="25" width="10" bestFit="1" customWidth="1"/>
    <col min="26" max="28" width="11.1640625" bestFit="1" customWidth="1"/>
    <col min="29" max="29" width="17.33203125" bestFit="1" customWidth="1"/>
    <col min="30" max="30" width="53.83203125" bestFit="1" customWidth="1"/>
    <col min="31" max="34" width="9.83203125" bestFit="1" customWidth="1"/>
    <col min="35" max="36" width="10.33203125" bestFit="1" customWidth="1"/>
    <col min="37" max="37" width="9.83203125" bestFit="1" customWidth="1"/>
    <col min="38" max="39" width="10.33203125" bestFit="1" customWidth="1"/>
    <col min="40" max="40" width="8.83203125" bestFit="1" customWidth="1"/>
    <col min="41" max="41" width="8.1640625" bestFit="1" customWidth="1"/>
  </cols>
  <sheetData>
    <row r="1" spans="1:14" x14ac:dyDescent="0.2">
      <c r="A1" t="s">
        <v>38</v>
      </c>
      <c r="B1" t="s">
        <v>71</v>
      </c>
      <c r="C1" t="s">
        <v>72</v>
      </c>
      <c r="D1" t="s">
        <v>59</v>
      </c>
      <c r="E1" t="s">
        <v>55</v>
      </c>
      <c r="F1" t="s">
        <v>97</v>
      </c>
      <c r="G1" t="s">
        <v>98</v>
      </c>
      <c r="H1" t="s">
        <v>56</v>
      </c>
      <c r="I1" t="s">
        <v>57</v>
      </c>
      <c r="J1" t="s">
        <v>58</v>
      </c>
      <c r="K1" t="s">
        <v>80</v>
      </c>
      <c r="L1" t="s">
        <v>81</v>
      </c>
      <c r="M1" s="1" t="s">
        <v>96</v>
      </c>
      <c r="N1" t="s">
        <v>101</v>
      </c>
    </row>
    <row r="2" spans="1:14" x14ac:dyDescent="0.2">
      <c r="A2">
        <f>TrimCalc!A2</f>
        <v>20.0655</v>
      </c>
      <c r="B2">
        <f>(9.807*'AC Param'!$B$2)/('AC Param'!$B$8*0.5*1.225*Totals!A2^2)</f>
        <v>0.20199653315818591</v>
      </c>
      <c r="C2">
        <f>(D2)/('AC Param'!$B$8*0.5*1.225*Totals!A2^2)</f>
        <v>1.989776942327242E-2</v>
      </c>
      <c r="D2">
        <f>SUM(F2:J2)</f>
        <v>12.172147279989943</v>
      </c>
      <c r="E2">
        <f>TrimCalc!T2</f>
        <v>10.009744091750548</v>
      </c>
      <c r="F2">
        <f>TrimCalc!U2</f>
        <v>0.6924146659782261</v>
      </c>
      <c r="G2">
        <f>TrimCalc!V2</f>
        <v>9.3173294257723214</v>
      </c>
      <c r="H2">
        <f>TrimCalc!S2</f>
        <v>1.1816225378584537</v>
      </c>
      <c r="I2">
        <f>D_VStab!I2</f>
        <v>0.58481795381849488</v>
      </c>
      <c r="J2">
        <f>D_Fuselage!H2</f>
        <v>0.39596269656244676</v>
      </c>
      <c r="K2">
        <f t="shared" ref="K2:K33" si="0">C2+(0.05*C2)</f>
        <v>2.0892657894436041E-2</v>
      </c>
      <c r="L2">
        <f t="shared" ref="L2:L33" si="1">C2-(0.05*C2)</f>
        <v>1.8902880952108798E-2</v>
      </c>
      <c r="M2" s="1">
        <f>SUM(E2,H2,I2) / (0.5*1.225*A2^2*'AC Param'!$B$8)</f>
        <v>1.9250490495800944E-2</v>
      </c>
      <c r="N2">
        <f>D2*A2</f>
        <v>244.24022124663821</v>
      </c>
    </row>
    <row r="3" spans="1:14" x14ac:dyDescent="0.2">
      <c r="A3">
        <f>TrimCalc!A3</f>
        <v>19.6206</v>
      </c>
      <c r="B3">
        <f>(9.807*'AC Param'!$B$2)/('AC Param'!$B$8*0.5*1.225*Totals!A3^2)</f>
        <v>0.21126099455107161</v>
      </c>
      <c r="C3">
        <f>(D3)/('AC Param'!$B$8*0.5*1.225*Totals!A3^2)</f>
        <v>2.0035592086219814E-2</v>
      </c>
      <c r="D3">
        <f t="shared" ref="D3:D66" si="2">SUM(F3:J3)</f>
        <v>11.718973752298229</v>
      </c>
      <c r="E3">
        <f>TrimCalc!T3</f>
        <v>9.6541623285137366</v>
      </c>
      <c r="F3">
        <f>TrimCalc!U3</f>
        <v>0.71415719580023118</v>
      </c>
      <c r="G3">
        <f>TrimCalc!V3</f>
        <v>8.9400051327135053</v>
      </c>
      <c r="H3">
        <f>TrimCalc!S3</f>
        <v>1.1234868260875199</v>
      </c>
      <c r="I3">
        <f>D_VStab!I3</f>
        <v>0.56151147187429717</v>
      </c>
      <c r="J3">
        <f>D_Fuselage!H3</f>
        <v>0.37981312582267623</v>
      </c>
      <c r="K3">
        <f t="shared" si="0"/>
        <v>2.1037371690530805E-2</v>
      </c>
      <c r="L3">
        <f t="shared" si="1"/>
        <v>1.9033812481908823E-2</v>
      </c>
      <c r="M3" s="1">
        <f>SUM(E3,H3,I3) / (0.5*1.225*A3^2*'AC Param'!$B$8)</f>
        <v>1.9386236518162257E-2</v>
      </c>
      <c r="N3">
        <f t="shared" ref="N3:N66" si="3">D3*A3</f>
        <v>229.93329640434263</v>
      </c>
    </row>
    <row r="4" spans="1:14" x14ac:dyDescent="0.2">
      <c r="A4">
        <f>TrimCalc!A4</f>
        <v>19.2041</v>
      </c>
      <c r="B4">
        <f>(9.807*'AC Param'!$B$2)/('AC Param'!$B$8*0.5*1.225*Totals!A4^2)</f>
        <v>0.22052405539682113</v>
      </c>
      <c r="C4">
        <f>(D4)/('AC Param'!$B$8*0.5*1.225*Totals!A4^2)</f>
        <v>2.0176688110067259E-2</v>
      </c>
      <c r="D4">
        <f t="shared" si="2"/>
        <v>11.305782615125771</v>
      </c>
      <c r="E4">
        <f>TrimCalc!T4</f>
        <v>9.3303182319444957</v>
      </c>
      <c r="F4">
        <f>TrimCalc!U4</f>
        <v>0.73601313971966875</v>
      </c>
      <c r="G4">
        <f>TrimCalc!V4</f>
        <v>8.594305092224829</v>
      </c>
      <c r="H4">
        <f>TrimCalc!S4</f>
        <v>1.0703215436699809</v>
      </c>
      <c r="I4">
        <f>D_VStab!I4</f>
        <v>0.54016667064121693</v>
      </c>
      <c r="J4">
        <f>D_Fuselage!H4</f>
        <v>0.36497616887007478</v>
      </c>
      <c r="K4">
        <f t="shared" si="0"/>
        <v>2.1185522515570623E-2</v>
      </c>
      <c r="L4">
        <f t="shared" si="1"/>
        <v>1.9167853704563895E-2</v>
      </c>
      <c r="M4" s="1">
        <f>SUM(E4,H4,I4) / (0.5*1.225*A4^2*'AC Param'!$B$8)</f>
        <v>1.9525339098894277E-2</v>
      </c>
      <c r="N4">
        <f t="shared" si="3"/>
        <v>217.11737991913682</v>
      </c>
    </row>
    <row r="5" spans="1:14" x14ac:dyDescent="0.2">
      <c r="A5">
        <f>TrimCalc!A5</f>
        <v>18.812999999999999</v>
      </c>
      <c r="B5">
        <f>(9.807*'AC Param'!$B$2)/('AC Param'!$B$8*0.5*1.225*Totals!A5^2)</f>
        <v>0.22978822848427308</v>
      </c>
      <c r="C5">
        <f>(D5)/('AC Param'!$B$8*0.5*1.225*Totals!A5^2)</f>
        <v>2.0323985002749404E-2</v>
      </c>
      <c r="D5">
        <f t="shared" si="2"/>
        <v>10.92918579938755</v>
      </c>
      <c r="E5">
        <f>TrimCalc!T5</f>
        <v>9.0352781004004115</v>
      </c>
      <c r="F5">
        <f>TrimCalc!U5</f>
        <v>0.75772936134742375</v>
      </c>
      <c r="G5">
        <f>TrimCalc!V5</f>
        <v>8.2775487390529907</v>
      </c>
      <c r="H5">
        <f>TrimCalc!S5</f>
        <v>1.0215369110704973</v>
      </c>
      <c r="I5">
        <f>D_VStab!I5</f>
        <v>0.52107797945008594</v>
      </c>
      <c r="J5">
        <f>D_Fuselage!H5</f>
        <v>0.35129280846655353</v>
      </c>
      <c r="K5">
        <f t="shared" si="0"/>
        <v>2.1340184252886873E-2</v>
      </c>
      <c r="L5">
        <f t="shared" si="1"/>
        <v>1.9307785752611935E-2</v>
      </c>
      <c r="M5" s="1">
        <f>SUM(E5,H5,I5) / (0.5*1.225*A5^2*'AC Param'!$B$8)</f>
        <v>1.9670718611098519E-2</v>
      </c>
      <c r="N5">
        <f t="shared" si="3"/>
        <v>205.61077244387798</v>
      </c>
    </row>
    <row r="6" spans="1:14" x14ac:dyDescent="0.2">
      <c r="A6">
        <f>TrimCalc!A6</f>
        <v>18.444900000000001</v>
      </c>
      <c r="B6">
        <f>(9.807*'AC Param'!$B$2)/('AC Param'!$B$8*0.5*1.225*Totals!A6^2)</f>
        <v>0.2390513925709018</v>
      </c>
      <c r="C6">
        <f>(D6)/('AC Param'!$B$8*0.5*1.225*Totals!A6^2)</f>
        <v>2.0471037528934716E-2</v>
      </c>
      <c r="D6">
        <f t="shared" si="2"/>
        <v>10.581696397491806</v>
      </c>
      <c r="E6">
        <f>TrimCalc!T6</f>
        <v>8.7635195503271319</v>
      </c>
      <c r="F6">
        <f>TrimCalc!U6</f>
        <v>0.77969052024136276</v>
      </c>
      <c r="G6">
        <f>TrimCalc!V6</f>
        <v>7.9838290300857695</v>
      </c>
      <c r="H6">
        <f>TrimCalc!S6</f>
        <v>0.97658792230546598</v>
      </c>
      <c r="I6">
        <f>D_VStab!I6</f>
        <v>0.50295401882814572</v>
      </c>
      <c r="J6">
        <f>D_Fuselage!H6</f>
        <v>0.33863490603106183</v>
      </c>
      <c r="K6">
        <f t="shared" si="0"/>
        <v>2.1494589405381452E-2</v>
      </c>
      <c r="L6">
        <f t="shared" si="1"/>
        <v>1.9447485652487981E-2</v>
      </c>
      <c r="M6" s="1">
        <f>SUM(E6,H6,I6) / (0.5*1.225*A6^2*'AC Param'!$B$8)</f>
        <v>1.9815924434628561E-2</v>
      </c>
      <c r="N6">
        <f t="shared" si="3"/>
        <v>195.17833188209661</v>
      </c>
    </row>
    <row r="7" spans="1:14" x14ac:dyDescent="0.2">
      <c r="A7">
        <f>TrimCalc!A7</f>
        <v>18.0976</v>
      </c>
      <c r="B7">
        <f>(9.807*'AC Param'!$B$2)/('AC Param'!$B$8*0.5*1.225*Totals!A7^2)</f>
        <v>0.24831440713401917</v>
      </c>
      <c r="C7">
        <f>(D7)/('AC Param'!$B$8*0.5*1.225*Totals!A7^2)</f>
        <v>2.061836059666149E-2</v>
      </c>
      <c r="D7">
        <f t="shared" si="2"/>
        <v>10.260273398092899</v>
      </c>
      <c r="E7">
        <f>TrimCalc!T7</f>
        <v>8.5122054175259727</v>
      </c>
      <c r="F7">
        <f>TrimCalc!U7</f>
        <v>0.80178205442386674</v>
      </c>
      <c r="G7">
        <f>TrimCalc!V7</f>
        <v>7.7103402377633161</v>
      </c>
      <c r="H7">
        <f>TrimCalc!S7</f>
        <v>0.93507947606733122</v>
      </c>
      <c r="I7">
        <f>D_VStab!I7</f>
        <v>0.48618254894425861</v>
      </c>
      <c r="J7">
        <f>D_Fuselage!H7</f>
        <v>0.32688908089412561</v>
      </c>
      <c r="K7">
        <f t="shared" si="0"/>
        <v>2.1649278626494566E-2</v>
      </c>
      <c r="L7">
        <f t="shared" si="1"/>
        <v>1.9587442566828414E-2</v>
      </c>
      <c r="M7" s="1">
        <f>SUM(E7,H7,I7) / (0.5*1.225*A7^2*'AC Param'!$B$8)</f>
        <v>1.9961633161110999E-2</v>
      </c>
      <c r="N7">
        <f t="shared" si="3"/>
        <v>185.68632384932604</v>
      </c>
    </row>
    <row r="8" spans="1:14" x14ac:dyDescent="0.2">
      <c r="A8">
        <f>TrimCalc!A8</f>
        <v>17.769300000000001</v>
      </c>
      <c r="B8">
        <f>(9.807*'AC Param'!$B$2)/('AC Param'!$B$8*0.5*1.225*Totals!A8^2)</f>
        <v>0.25757472732343378</v>
      </c>
      <c r="C8">
        <f>(D8)/('AC Param'!$B$8*0.5*1.225*Totals!A8^2)</f>
        <v>2.0766079598775831E-2</v>
      </c>
      <c r="D8">
        <f t="shared" si="2"/>
        <v>9.9622626169193982</v>
      </c>
      <c r="E8">
        <f>TrimCalc!T8</f>
        <v>8.279950529545502</v>
      </c>
      <c r="F8">
        <f>TrimCalc!U8</f>
        <v>0.82369940081077342</v>
      </c>
      <c r="G8">
        <f>TrimCalc!V8</f>
        <v>7.4558349891873679</v>
      </c>
      <c r="H8">
        <f>TrimCalc!S8</f>
        <v>0.89662366110370162</v>
      </c>
      <c r="I8">
        <f>D_VStab!I8</f>
        <v>0.47014253788936289</v>
      </c>
      <c r="J8">
        <f>D_Fuselage!H8</f>
        <v>0.31596202792819383</v>
      </c>
      <c r="K8">
        <f t="shared" si="0"/>
        <v>2.1804383578714621E-2</v>
      </c>
      <c r="L8">
        <f t="shared" si="1"/>
        <v>1.972777561883704E-2</v>
      </c>
      <c r="M8" s="1">
        <f>SUM(E8,H8,I8) / (0.5*1.225*A8^2*'AC Param'!$B$8)</f>
        <v>2.0108332329189293E-2</v>
      </c>
      <c r="N8">
        <f t="shared" si="3"/>
        <v>177.02243311882589</v>
      </c>
    </row>
    <row r="9" spans="1:14" x14ac:dyDescent="0.2">
      <c r="A9">
        <f>TrimCalc!A9</f>
        <v>17.458200000000001</v>
      </c>
      <c r="B9">
        <f>(9.807*'AC Param'!$B$2)/('AC Param'!$B$8*0.5*1.225*Totals!A9^2)</f>
        <v>0.26683633018687025</v>
      </c>
      <c r="C9">
        <f>(D9)/('AC Param'!$B$8*0.5*1.225*Totals!A9^2)</f>
        <v>2.0918617388502536E-2</v>
      </c>
      <c r="D9">
        <f t="shared" si="2"/>
        <v>9.6871212978222445</v>
      </c>
      <c r="E9">
        <f>TrimCalc!T9</f>
        <v>8.0647281714866317</v>
      </c>
      <c r="F9">
        <f>TrimCalc!U9</f>
        <v>0.8458143949983471</v>
      </c>
      <c r="G9">
        <f>TrimCalc!V9</f>
        <v>7.2189137764882849</v>
      </c>
      <c r="H9">
        <f>TrimCalc!S9</f>
        <v>0.86095050926804995</v>
      </c>
      <c r="I9">
        <f>D_VStab!I9</f>
        <v>0.45567673905141559</v>
      </c>
      <c r="J9">
        <f>D_Fuselage!H9</f>
        <v>0.30576587801614541</v>
      </c>
      <c r="K9">
        <f t="shared" si="0"/>
        <v>2.1964548257927662E-2</v>
      </c>
      <c r="L9">
        <f t="shared" si="1"/>
        <v>1.987268651907741E-2</v>
      </c>
      <c r="M9" s="1">
        <f>SUM(E9,H9,I9) / (0.5*1.225*A9^2*'AC Param'!$B$8)</f>
        <v>2.0258338734397398E-2</v>
      </c>
      <c r="N9">
        <f t="shared" si="3"/>
        <v>169.11970104164033</v>
      </c>
    </row>
    <row r="10" spans="1:14" x14ac:dyDescent="0.2">
      <c r="A10">
        <f>TrimCalc!A10</f>
        <v>17.163</v>
      </c>
      <c r="B10">
        <f>(9.807*'AC Param'!$B$2)/('AC Param'!$B$8*0.5*1.225*Totals!A10^2)</f>
        <v>0.27609432694013997</v>
      </c>
      <c r="C10">
        <f>(D10)/('AC Param'!$B$8*0.5*1.225*Totals!A10^2)</f>
        <v>2.1073275832370859E-2</v>
      </c>
      <c r="D10">
        <f t="shared" si="2"/>
        <v>9.4315112938707326</v>
      </c>
      <c r="E10">
        <f>TrimCalc!T10</f>
        <v>7.8658251832705464</v>
      </c>
      <c r="F10">
        <f>TrimCalc!U10</f>
        <v>0.8681216730439385</v>
      </c>
      <c r="G10">
        <f>TrimCalc!V10</f>
        <v>6.9977035102266072</v>
      </c>
      <c r="H10">
        <f>TrimCalc!S10</f>
        <v>0.82771270600545255</v>
      </c>
      <c r="I10">
        <f>D_VStab!I10</f>
        <v>0.44173965742672711</v>
      </c>
      <c r="J10">
        <f>D_Fuselage!H10</f>
        <v>0.29623374716800904</v>
      </c>
      <c r="K10">
        <f t="shared" si="0"/>
        <v>2.21269396239894E-2</v>
      </c>
      <c r="L10">
        <f t="shared" si="1"/>
        <v>2.0019612040752317E-2</v>
      </c>
      <c r="M10" s="1">
        <f>SUM(E10,H10,I10) / (0.5*1.225*A10^2*'AC Param'!$B$8)</f>
        <v>2.0411386632388128E-2</v>
      </c>
      <c r="N10">
        <f t="shared" si="3"/>
        <v>161.87302833670338</v>
      </c>
    </row>
    <row r="11" spans="1:14" x14ac:dyDescent="0.2">
      <c r="A11">
        <f>TrimCalc!A11</f>
        <v>16.882200000000001</v>
      </c>
      <c r="B11">
        <f>(9.807*'AC Param'!$B$2)/('AC Param'!$B$8*0.5*1.225*Totals!A11^2)</f>
        <v>0.2853552098746524</v>
      </c>
      <c r="C11">
        <f>(D11)/('AC Param'!$B$8*0.5*1.225*Totals!A11^2)</f>
        <v>2.1236347935067023E-2</v>
      </c>
      <c r="D11">
        <f t="shared" si="2"/>
        <v>9.1960377736318542</v>
      </c>
      <c r="E11">
        <f>TrimCalc!T11</f>
        <v>7.6828909028990546</v>
      </c>
      <c r="F11">
        <f>TrimCalc!U11</f>
        <v>0.89056551400814532</v>
      </c>
      <c r="G11">
        <f>TrimCalc!V11</f>
        <v>6.7923253888909088</v>
      </c>
      <c r="H11">
        <f>TrimCalc!S11</f>
        <v>0.79671519238438226</v>
      </c>
      <c r="I11">
        <f>D_VStab!I11</f>
        <v>0.42913562452142151</v>
      </c>
      <c r="J11">
        <f>D_Fuselage!H11</f>
        <v>0.28729605382699663</v>
      </c>
      <c r="K11">
        <f t="shared" si="0"/>
        <v>2.2298165331820375E-2</v>
      </c>
      <c r="L11">
        <f t="shared" si="1"/>
        <v>2.0174530538313671E-2</v>
      </c>
      <c r="M11" s="1">
        <f>SUM(E11,H11,I11) / (0.5*1.225*A11^2*'AC Param'!$B$8)</f>
        <v>2.0572897097910204E-2</v>
      </c>
      <c r="N11">
        <f t="shared" si="3"/>
        <v>155.24934890200771</v>
      </c>
    </row>
    <row r="12" spans="1:14" x14ac:dyDescent="0.2">
      <c r="A12">
        <f>TrimCalc!A12</f>
        <v>16.614799999999999</v>
      </c>
      <c r="B12">
        <f>(9.807*'AC Param'!$B$2)/('AC Param'!$B$8*0.5*1.225*Totals!A12^2)</f>
        <v>0.29461418434411724</v>
      </c>
      <c r="C12">
        <f>(D12)/('AC Param'!$B$8*0.5*1.225*Totals!A12^2)</f>
        <v>2.1401314492940877E-2</v>
      </c>
      <c r="D12">
        <f t="shared" si="2"/>
        <v>8.9762205964860975</v>
      </c>
      <c r="E12">
        <f>TrimCalc!T12</f>
        <v>7.5122873953025744</v>
      </c>
      <c r="F12">
        <f>TrimCalc!U12</f>
        <v>0.91277974112579685</v>
      </c>
      <c r="G12">
        <f>TrimCalc!V12</f>
        <v>6.5995076541767785</v>
      </c>
      <c r="H12">
        <f>TrimCalc!S12</f>
        <v>0.7677040433397011</v>
      </c>
      <c r="I12">
        <f>D_VStab!I12</f>
        <v>0.4173266785294717</v>
      </c>
      <c r="J12">
        <f>D_Fuselage!H12</f>
        <v>0.27890247931434853</v>
      </c>
      <c r="K12">
        <f t="shared" si="0"/>
        <v>2.2471380217587919E-2</v>
      </c>
      <c r="L12">
        <f t="shared" si="1"/>
        <v>2.0331248768293834E-2</v>
      </c>
      <c r="M12" s="1">
        <f>SUM(E12,H12,I12) / (0.5*1.225*A12^2*'AC Param'!$B$8)</f>
        <v>2.0736348697090897E-2</v>
      </c>
      <c r="N12">
        <f t="shared" si="3"/>
        <v>149.13810996649721</v>
      </c>
    </row>
    <row r="13" spans="1:14" x14ac:dyDescent="0.2">
      <c r="A13">
        <f>TrimCalc!A13</f>
        <v>16.3598</v>
      </c>
      <c r="B13">
        <f>(9.807*'AC Param'!$B$2)/('AC Param'!$B$8*0.5*1.225*Totals!A13^2)</f>
        <v>0.30387005737828821</v>
      </c>
      <c r="C13">
        <f>(D13)/('AC Param'!$B$8*0.5*1.225*Totals!A13^2)</f>
        <v>2.1566529380770812E-2</v>
      </c>
      <c r="D13">
        <f t="shared" si="2"/>
        <v>8.769989510718327</v>
      </c>
      <c r="E13">
        <f>TrimCalc!T13</f>
        <v>7.3521702075441917</v>
      </c>
      <c r="F13">
        <f>TrimCalc!U13</f>
        <v>0.93522109567899814</v>
      </c>
      <c r="G13">
        <f>TrimCalc!V13</f>
        <v>6.4173393310003126</v>
      </c>
      <c r="H13">
        <f>TrimCalc!S13</f>
        <v>0.74058896637649352</v>
      </c>
      <c r="I13">
        <f>D_VStab!I13</f>
        <v>0.40583486462595858</v>
      </c>
      <c r="J13">
        <f>D_Fuselage!H13</f>
        <v>0.27100525303656248</v>
      </c>
      <c r="K13">
        <f t="shared" si="0"/>
        <v>2.2644855849809353E-2</v>
      </c>
      <c r="L13">
        <f t="shared" si="1"/>
        <v>2.048820291173227E-2</v>
      </c>
      <c r="M13" s="1">
        <f>SUM(E13,H13,I13) / (0.5*1.225*A13^2*'AC Param'!$B$8)</f>
        <v>2.0899133095148643E-2</v>
      </c>
      <c r="N13">
        <f t="shared" si="3"/>
        <v>143.47527439744968</v>
      </c>
    </row>
    <row r="14" spans="1:14" x14ac:dyDescent="0.2">
      <c r="A14">
        <f>TrimCalc!A14</f>
        <v>16.116199999999999</v>
      </c>
      <c r="B14">
        <f>(9.807*'AC Param'!$B$2)/('AC Param'!$B$8*0.5*1.225*Totals!A14^2)</f>
        <v>0.31312561157004087</v>
      </c>
      <c r="C14">
        <f>(D14)/('AC Param'!$B$8*0.5*1.225*Totals!A14^2)</f>
        <v>2.1734500165689077E-2</v>
      </c>
      <c r="D14">
        <f t="shared" si="2"/>
        <v>8.5770469234617597</v>
      </c>
      <c r="E14">
        <f>TrimCalc!T14</f>
        <v>7.2033406301383867</v>
      </c>
      <c r="F14">
        <f>TrimCalc!U14</f>
        <v>0.95743315269451257</v>
      </c>
      <c r="G14">
        <f>TrimCalc!V14</f>
        <v>6.2459371046956695</v>
      </c>
      <c r="H14">
        <f>TrimCalc!S14</f>
        <v>0.71509486446369908</v>
      </c>
      <c r="I14">
        <f>D_VStab!I14</f>
        <v>0.39502283949178663</v>
      </c>
      <c r="J14">
        <f>D_Fuselage!H14</f>
        <v>0.26355896211609137</v>
      </c>
      <c r="K14">
        <f t="shared" si="0"/>
        <v>2.2821225173973531E-2</v>
      </c>
      <c r="L14">
        <f t="shared" si="1"/>
        <v>2.0647775157404624E-2</v>
      </c>
      <c r="M14" s="1">
        <f>SUM(E14,H14,I14) / (0.5*1.225*A14^2*'AC Param'!$B$8)</f>
        <v>2.1066558589711574E-2</v>
      </c>
      <c r="N14">
        <f t="shared" si="3"/>
        <v>138.22940362789441</v>
      </c>
    </row>
    <row r="15" spans="1:14" x14ac:dyDescent="0.2">
      <c r="A15">
        <f>TrimCalc!A15</f>
        <v>15.883100000000001</v>
      </c>
      <c r="B15">
        <f>(9.807*'AC Param'!$B$2)/('AC Param'!$B$8*0.5*1.225*Totals!A15^2)</f>
        <v>0.3223839020463854</v>
      </c>
      <c r="C15">
        <f>(D15)/('AC Param'!$B$8*0.5*1.225*Totals!A15^2)</f>
        <v>2.1906452146189633E-2</v>
      </c>
      <c r="D15">
        <f t="shared" si="2"/>
        <v>8.3966378063793918</v>
      </c>
      <c r="E15">
        <f>TrimCalc!T15</f>
        <v>7.0640965997085319</v>
      </c>
      <c r="F15">
        <f>TrimCalc!U15</f>
        <v>0.9797718248842473</v>
      </c>
      <c r="G15">
        <f>TrimCalc!V15</f>
        <v>6.0839835545695005</v>
      </c>
      <c r="H15">
        <f>TrimCalc!S15</f>
        <v>0.69114738370161388</v>
      </c>
      <c r="I15">
        <f>D_VStab!I15</f>
        <v>0.38521166910540122</v>
      </c>
      <c r="J15">
        <f>D_Fuselage!H15</f>
        <v>0.25652337411862908</v>
      </c>
      <c r="K15">
        <f t="shared" si="0"/>
        <v>2.3001774753499116E-2</v>
      </c>
      <c r="L15">
        <f t="shared" si="1"/>
        <v>2.081112953888015E-2</v>
      </c>
      <c r="M15" s="1">
        <f>SUM(E15,H15,I15) / (0.5*1.225*A15^2*'AC Param'!$B$8)</f>
        <v>2.1238084375215602E-2</v>
      </c>
      <c r="N15">
        <f t="shared" si="3"/>
        <v>133.36463794250452</v>
      </c>
    </row>
    <row r="16" spans="1:14" x14ac:dyDescent="0.2">
      <c r="A16">
        <f>TrimCalc!A16</f>
        <v>15.6599</v>
      </c>
      <c r="B16">
        <f>(9.807*'AC Param'!$B$2)/('AC Param'!$B$8*0.5*1.225*Totals!A16^2)</f>
        <v>0.33163924604167339</v>
      </c>
      <c r="C16">
        <f>(D16)/('AC Param'!$B$8*0.5*1.225*Totals!A16^2)</f>
        <v>2.2080052382712764E-2</v>
      </c>
      <c r="D16">
        <f t="shared" si="2"/>
        <v>8.226988697515857</v>
      </c>
      <c r="E16">
        <f>TrimCalc!T16</f>
        <v>6.9334076797524595</v>
      </c>
      <c r="F16">
        <f>TrimCalc!U16</f>
        <v>1.0022573574815858</v>
      </c>
      <c r="G16">
        <f>TrimCalc!V16</f>
        <v>5.9310964814226539</v>
      </c>
      <c r="H16">
        <f>TrimCalc!S16</f>
        <v>0.66855940939851288</v>
      </c>
      <c r="I16">
        <f>D_VStab!I16</f>
        <v>0.37520642953205841</v>
      </c>
      <c r="J16">
        <f>D_Fuselage!H16</f>
        <v>0.24986901968104691</v>
      </c>
      <c r="K16">
        <f t="shared" si="0"/>
        <v>2.3184055001848402E-2</v>
      </c>
      <c r="L16">
        <f t="shared" si="1"/>
        <v>2.0976049763577125E-2</v>
      </c>
      <c r="M16" s="1">
        <f>SUM(E16,H16,I16) / (0.5*1.225*A16^2*'AC Param'!$B$8)</f>
        <v>2.1409584434180017E-2</v>
      </c>
      <c r="N16">
        <f t="shared" si="3"/>
        <v>128.83382030422857</v>
      </c>
    </row>
    <row r="17" spans="1:14" x14ac:dyDescent="0.2">
      <c r="A17">
        <f>TrimCalc!A17</f>
        <v>15.4459</v>
      </c>
      <c r="B17">
        <f>(9.807*'AC Param'!$B$2)/('AC Param'!$B$8*0.5*1.225*Totals!A17^2)</f>
        <v>0.34089250316439129</v>
      </c>
      <c r="C17">
        <f>(D17)/('AC Param'!$B$8*0.5*1.225*Totals!A17^2)</f>
        <v>2.2256332274435402E-2</v>
      </c>
      <c r="D17">
        <f t="shared" si="2"/>
        <v>8.0675723057120159</v>
      </c>
      <c r="E17">
        <f>TrimCalc!T17</f>
        <v>6.8105274310753314</v>
      </c>
      <c r="F17">
        <f>TrimCalc!U17</f>
        <v>1.0245767951338618</v>
      </c>
      <c r="G17">
        <f>TrimCalc!V17</f>
        <v>5.7856531416724684</v>
      </c>
      <c r="H17">
        <f>TrimCalc!S17</f>
        <v>0.64730586199879525</v>
      </c>
      <c r="I17">
        <f>D_VStab!I17</f>
        <v>0.36647168547369147</v>
      </c>
      <c r="J17">
        <f>D_Fuselage!H17</f>
        <v>0.24356482143319808</v>
      </c>
      <c r="K17">
        <f t="shared" si="0"/>
        <v>2.3369148888157172E-2</v>
      </c>
      <c r="L17">
        <f t="shared" si="1"/>
        <v>2.1143515660713631E-2</v>
      </c>
      <c r="M17" s="1">
        <f>SUM(E17,H17,I17) / (0.5*1.225*A17^2*'AC Param'!$B$8)</f>
        <v>2.1585221033071412E-2</v>
      </c>
      <c r="N17">
        <f t="shared" si="3"/>
        <v>124.61091507679723</v>
      </c>
    </row>
    <row r="18" spans="1:14" x14ac:dyDescent="0.2">
      <c r="A18">
        <f>TrimCalc!A18</f>
        <v>15.240500000000001</v>
      </c>
      <c r="B18">
        <f>(9.807*'AC Param'!$B$2)/('AC Param'!$B$8*0.5*1.225*Totals!A18^2)</f>
        <v>0.35014300728505082</v>
      </c>
      <c r="C18">
        <f>(D18)/('AC Param'!$B$8*0.5*1.225*Totals!A18^2)</f>
        <v>2.2435550940415355E-2</v>
      </c>
      <c r="D18">
        <f t="shared" si="2"/>
        <v>7.9176810275650933</v>
      </c>
      <c r="E18">
        <f>TrimCalc!T18</f>
        <v>6.6948572686578345</v>
      </c>
      <c r="F18">
        <f>TrimCalc!U18</f>
        <v>1.0472692801003398</v>
      </c>
      <c r="G18">
        <f>TrimCalc!V18</f>
        <v>5.647789859274746</v>
      </c>
      <c r="H18">
        <f>TrimCalc!S18</f>
        <v>0.62718940854547811</v>
      </c>
      <c r="I18">
        <f>D_VStab!I18</f>
        <v>0.35784851387306194</v>
      </c>
      <c r="J18">
        <f>D_Fuselage!H18</f>
        <v>0.23758396577146743</v>
      </c>
      <c r="K18">
        <f t="shared" si="0"/>
        <v>2.3557328487436122E-2</v>
      </c>
      <c r="L18">
        <f t="shared" si="1"/>
        <v>2.1313773393394589E-2</v>
      </c>
      <c r="M18" s="1">
        <f>SUM(E18,H18,I18) / (0.5*1.225*A18^2*'AC Param'!$B$8)</f>
        <v>2.1761760694397763E-2</v>
      </c>
      <c r="N18">
        <f t="shared" si="3"/>
        <v>120.66941770060581</v>
      </c>
    </row>
    <row r="19" spans="1:14" x14ac:dyDescent="0.2">
      <c r="A19">
        <f>TrimCalc!A19</f>
        <v>15.043100000000001</v>
      </c>
      <c r="B19">
        <f>(9.807*'AC Param'!$B$2)/('AC Param'!$B$8*0.5*1.225*Totals!A19^2)</f>
        <v>0.35939265988950714</v>
      </c>
      <c r="C19">
        <f>(D19)/('AC Param'!$B$8*0.5*1.225*Totals!A19^2)</f>
        <v>2.261811401901876E-2</v>
      </c>
      <c r="D19">
        <f t="shared" si="2"/>
        <v>7.7766742303089362</v>
      </c>
      <c r="E19">
        <f>TrimCalc!T19</f>
        <v>6.5868212438118849</v>
      </c>
      <c r="F19">
        <f>TrimCalc!U19</f>
        <v>1.069613965301486</v>
      </c>
      <c r="G19">
        <f>TrimCalc!V19</f>
        <v>5.5172928308500904</v>
      </c>
      <c r="H19">
        <f>TrimCalc!S19</f>
        <v>0.60819657012104211</v>
      </c>
      <c r="I19">
        <f>D_VStab!I19</f>
        <v>0.34967007795494792</v>
      </c>
      <c r="J19">
        <f>D_Fuselage!H19</f>
        <v>0.23190078608136933</v>
      </c>
      <c r="K19">
        <f t="shared" si="0"/>
        <v>2.3749019719969698E-2</v>
      </c>
      <c r="L19">
        <f t="shared" si="1"/>
        <v>2.1487208318067823E-2</v>
      </c>
      <c r="M19" s="1">
        <f>SUM(E19,H19,I19) / (0.5*1.225*A19^2*'AC Param'!$B$8)</f>
        <v>2.1943391985168856E-2</v>
      </c>
      <c r="N19">
        <f t="shared" si="3"/>
        <v>116.98528811396037</v>
      </c>
    </row>
    <row r="20" spans="1:14" x14ac:dyDescent="0.2">
      <c r="A20">
        <f>TrimCalc!A20</f>
        <v>14.8531</v>
      </c>
      <c r="B20">
        <f>(9.807*'AC Param'!$B$2)/('AC Param'!$B$8*0.5*1.225*Totals!A20^2)</f>
        <v>0.3686461290978465</v>
      </c>
      <c r="C20">
        <f>(D20)/('AC Param'!$B$8*0.5*1.225*Totals!A20^2)</f>
        <v>2.2805335364317694E-2</v>
      </c>
      <c r="D20">
        <f t="shared" si="2"/>
        <v>7.6442257735388317</v>
      </c>
      <c r="E20">
        <f>TrimCalc!T20</f>
        <v>6.4860137633313366</v>
      </c>
      <c r="F20">
        <f>TrimCalc!U20</f>
        <v>1.0921724746763593</v>
      </c>
      <c r="G20">
        <f>TrimCalc!V20</f>
        <v>5.3938412886549765</v>
      </c>
      <c r="H20">
        <f>TrimCalc!S20</f>
        <v>0.59015800205633462</v>
      </c>
      <c r="I20">
        <f>D_VStab!I20</f>
        <v>0.3415633201090239</v>
      </c>
      <c r="J20">
        <f>D_Fuselage!H20</f>
        <v>0.22649068804213845</v>
      </c>
      <c r="K20">
        <f t="shared" si="0"/>
        <v>2.3945602132533578E-2</v>
      </c>
      <c r="L20">
        <f t="shared" si="1"/>
        <v>2.1665068596101809E-2</v>
      </c>
      <c r="M20" s="1">
        <f>SUM(E20,H20,I20) / (0.5*1.225*A20^2*'AC Param'!$B$8)</f>
        <v>2.2129636313725054E-2</v>
      </c>
      <c r="N20">
        <f t="shared" si="3"/>
        <v>113.54044983694962</v>
      </c>
    </row>
    <row r="21" spans="1:14" x14ac:dyDescent="0.2">
      <c r="A21">
        <f>TrimCalc!A21</f>
        <v>14.670199999999999</v>
      </c>
      <c r="B21">
        <f>(9.807*'AC Param'!$B$2)/('AC Param'!$B$8*0.5*1.225*Totals!A21^2)</f>
        <v>0.37789558558852882</v>
      </c>
      <c r="C21">
        <f>(D21)/('AC Param'!$B$8*0.5*1.225*Totals!A21^2)</f>
        <v>2.2998303606435115E-2</v>
      </c>
      <c r="D21">
        <f t="shared" si="2"/>
        <v>7.5202227495587906</v>
      </c>
      <c r="E21">
        <f>TrimCalc!T21</f>
        <v>6.3915887234385176</v>
      </c>
      <c r="F21">
        <f>TrimCalc!U21</f>
        <v>1.1147119922135467</v>
      </c>
      <c r="G21">
        <f>TrimCalc!V21</f>
        <v>5.2768767312249709</v>
      </c>
      <c r="H21">
        <f>TrimCalc!S21</f>
        <v>0.57311142901519085</v>
      </c>
      <c r="I21">
        <f>D_VStab!I21</f>
        <v>0.33418411120977581</v>
      </c>
      <c r="J21">
        <f>D_Fuselage!H21</f>
        <v>0.22133848589530547</v>
      </c>
      <c r="K21">
        <f t="shared" si="0"/>
        <v>2.4148218786756871E-2</v>
      </c>
      <c r="L21">
        <f t="shared" si="1"/>
        <v>2.184838842611336E-2</v>
      </c>
      <c r="M21" s="1">
        <f>SUM(E21,H21,I21) / (0.5*1.225*A21^2*'AC Param'!$B$8)</f>
        <v>2.23214074734439E-2</v>
      </c>
      <c r="N21">
        <f t="shared" si="3"/>
        <v>110.32317178057737</v>
      </c>
    </row>
    <row r="22" spans="1:14" x14ac:dyDescent="0.2">
      <c r="A22">
        <f>TrimCalc!A22</f>
        <v>14.494</v>
      </c>
      <c r="B22">
        <f>(9.807*'AC Param'!$B$2)/('AC Param'!$B$8*0.5*1.225*Totals!A22^2)</f>
        <v>0.38713940125838625</v>
      </c>
      <c r="C22">
        <f>(D22)/('AC Param'!$B$8*0.5*1.225*Totals!A22^2)</f>
        <v>2.3195950108126844E-2</v>
      </c>
      <c r="D22">
        <f t="shared" si="2"/>
        <v>7.4037460223223652</v>
      </c>
      <c r="E22">
        <f>TrimCalc!T22</f>
        <v>6.3029477613680491</v>
      </c>
      <c r="F22">
        <f>TrimCalc!U22</f>
        <v>1.137282607731579</v>
      </c>
      <c r="G22">
        <f>TrimCalc!V22</f>
        <v>5.1656651536364704</v>
      </c>
      <c r="H22">
        <f>TrimCalc!S22</f>
        <v>0.55688999725179533</v>
      </c>
      <c r="I22">
        <f>D_VStab!I22</f>
        <v>0.32748145186953775</v>
      </c>
      <c r="J22">
        <f>D_Fuselage!H22</f>
        <v>0.21642681183298229</v>
      </c>
      <c r="K22">
        <f t="shared" si="0"/>
        <v>2.4355747613533187E-2</v>
      </c>
      <c r="L22">
        <f t="shared" si="1"/>
        <v>2.2036152602720502E-2</v>
      </c>
      <c r="M22" s="1">
        <f>SUM(E22,H22,I22) / (0.5*1.225*A22^2*'AC Param'!$B$8)</f>
        <v>2.2517884502661342E-2</v>
      </c>
      <c r="N22">
        <f t="shared" si="3"/>
        <v>107.30989484754036</v>
      </c>
    </row>
    <row r="23" spans="1:14" x14ac:dyDescent="0.2">
      <c r="A23">
        <f>TrimCalc!A23</f>
        <v>14.3239</v>
      </c>
      <c r="B23">
        <f>(9.807*'AC Param'!$B$2)/('AC Param'!$B$8*0.5*1.225*Totals!A23^2)</f>
        <v>0.39638875643786053</v>
      </c>
      <c r="C23">
        <f>(D23)/('AC Param'!$B$8*0.5*1.225*Totals!A23^2)</f>
        <v>2.3394400302370808E-2</v>
      </c>
      <c r="D23">
        <f t="shared" si="2"/>
        <v>7.2928504870359268</v>
      </c>
      <c r="E23">
        <f>TrimCalc!T23</f>
        <v>6.2191349475645072</v>
      </c>
      <c r="F23">
        <f>TrimCalc!U23</f>
        <v>1.1597552563865352</v>
      </c>
      <c r="G23">
        <f>TrimCalc!V23</f>
        <v>5.0593796911779725</v>
      </c>
      <c r="H23">
        <f>TrimCalc!S23</f>
        <v>0.54151860727403101</v>
      </c>
      <c r="I23">
        <f>D_VStab!I23</f>
        <v>0.32046345295344714</v>
      </c>
      <c r="J23">
        <f>D_Fuselage!H23</f>
        <v>0.21173347924394093</v>
      </c>
      <c r="K23">
        <f t="shared" si="0"/>
        <v>2.4564120317489349E-2</v>
      </c>
      <c r="L23">
        <f t="shared" si="1"/>
        <v>2.2224680287252267E-2</v>
      </c>
      <c r="M23" s="1">
        <f>SUM(E23,H23,I23) / (0.5*1.225*A23^2*'AC Param'!$B$8)</f>
        <v>2.2715190193833439E-2</v>
      </c>
      <c r="N23">
        <f t="shared" si="3"/>
        <v>104.46206109125391</v>
      </c>
    </row>
    <row r="24" spans="1:14" x14ac:dyDescent="0.2">
      <c r="A24">
        <f>TrimCalc!A24</f>
        <v>14.159800000000001</v>
      </c>
      <c r="B24">
        <f>(9.807*'AC Param'!$B$2)/('AC Param'!$B$8*0.5*1.225*Totals!A24^2)</f>
        <v>0.40562960967503753</v>
      </c>
      <c r="C24">
        <f>(D24)/('AC Param'!$B$8*0.5*1.225*Totals!A24^2)</f>
        <v>2.3597413398141157E-2</v>
      </c>
      <c r="D24">
        <f t="shared" si="2"/>
        <v>7.1885528785736232</v>
      </c>
      <c r="E24">
        <f>TrimCalc!T24</f>
        <v>6.1401916841115796</v>
      </c>
      <c r="F24">
        <f>TrimCalc!U24</f>
        <v>1.1824297682918523</v>
      </c>
      <c r="G24">
        <f>TrimCalc!V24</f>
        <v>4.9579376446286396</v>
      </c>
      <c r="H24">
        <f>TrimCalc!S24</f>
        <v>0.5268580124997132</v>
      </c>
      <c r="I24">
        <f>D_VStab!I24</f>
        <v>0.31407671225496286</v>
      </c>
      <c r="J24">
        <f>D_Fuselage!H24</f>
        <v>0.20725074089845552</v>
      </c>
      <c r="K24">
        <f t="shared" si="0"/>
        <v>2.4777284068048213E-2</v>
      </c>
      <c r="L24">
        <f t="shared" si="1"/>
        <v>2.24175427282341E-2</v>
      </c>
      <c r="M24" s="1">
        <f>SUM(E24,H24,I24) / (0.5*1.225*A24^2*'AC Param'!$B$8)</f>
        <v>2.2916507485910741E-2</v>
      </c>
      <c r="N24">
        <f t="shared" si="3"/>
        <v>101.7884710500268</v>
      </c>
    </row>
    <row r="25" spans="1:14" x14ac:dyDescent="0.2">
      <c r="A25">
        <f>TrimCalc!A25</f>
        <v>14.001099999999999</v>
      </c>
      <c r="B25">
        <f>(9.807*'AC Param'!$B$2)/('AC Param'!$B$8*0.5*1.225*Totals!A25^2)</f>
        <v>0.41487720446875587</v>
      </c>
      <c r="C25">
        <f>(D25)/('AC Param'!$B$8*0.5*1.225*Totals!A25^2)</f>
        <v>2.3802746882705558E-2</v>
      </c>
      <c r="D25">
        <f t="shared" si="2"/>
        <v>7.0894774542211358</v>
      </c>
      <c r="E25">
        <f>TrimCalc!T25</f>
        <v>6.0657697620270277</v>
      </c>
      <c r="F25">
        <f>TrimCalc!U25</f>
        <v>1.204971644710922</v>
      </c>
      <c r="G25">
        <f>TrimCalc!V25</f>
        <v>4.8609345628098781</v>
      </c>
      <c r="H25">
        <f>TrimCalc!S25</f>
        <v>0.51294194429758655</v>
      </c>
      <c r="I25">
        <f>D_VStab!I25</f>
        <v>0.30767164169322975</v>
      </c>
      <c r="J25">
        <f>D_Fuselage!H25</f>
        <v>0.20295766070951884</v>
      </c>
      <c r="K25">
        <f t="shared" si="0"/>
        <v>2.4992884226840834E-2</v>
      </c>
      <c r="L25">
        <f t="shared" si="1"/>
        <v>2.2612609538570281E-2</v>
      </c>
      <c r="M25" s="1">
        <f>SUM(E25,H25,I25) / (0.5*1.225*A25^2*'AC Param'!$B$8)</f>
        <v>2.3120863396293184E-2</v>
      </c>
      <c r="N25">
        <f t="shared" si="3"/>
        <v>99.260482784295533</v>
      </c>
    </row>
    <row r="26" spans="1:14" x14ac:dyDescent="0.2">
      <c r="A26">
        <f>TrimCalc!A26</f>
        <v>13.8477</v>
      </c>
      <c r="B26">
        <f>(9.807*'AC Param'!$B$2)/('AC Param'!$B$8*0.5*1.225*Totals!A26^2)</f>
        <v>0.42411984635583699</v>
      </c>
      <c r="C26">
        <f>(D26)/('AC Param'!$B$8*0.5*1.225*Totals!A26^2)</f>
        <v>2.4013451268226158E-2</v>
      </c>
      <c r="D26">
        <f t="shared" si="2"/>
        <v>6.9963690086618984</v>
      </c>
      <c r="E26">
        <f>TrimCalc!T26</f>
        <v>5.9960434950657531</v>
      </c>
      <c r="F26">
        <f>TrimCalc!U26</f>
        <v>1.2275306338626606</v>
      </c>
      <c r="G26">
        <f>TrimCalc!V26</f>
        <v>4.768512861203094</v>
      </c>
      <c r="H26">
        <f>TrimCalc!S26</f>
        <v>0.49963735221970329</v>
      </c>
      <c r="I26">
        <f>D_VStab!I26</f>
        <v>0.30184075633327984</v>
      </c>
      <c r="J26">
        <f>D_Fuselage!H26</f>
        <v>0.19884740504316073</v>
      </c>
      <c r="K26">
        <f t="shared" si="0"/>
        <v>2.5214123831637465E-2</v>
      </c>
      <c r="L26">
        <f t="shared" si="1"/>
        <v>2.2812778704814851E-2</v>
      </c>
      <c r="M26" s="1">
        <f>SUM(E26,H26,I26) / (0.5*1.225*A26^2*'AC Param'!$B$8)</f>
        <v>2.333095260857778E-2</v>
      </c>
      <c r="N26">
        <f t="shared" si="3"/>
        <v>96.883619121247364</v>
      </c>
    </row>
    <row r="27" spans="1:14" x14ac:dyDescent="0.2">
      <c r="A27">
        <f>TrimCalc!A27</f>
        <v>13.699299999999999</v>
      </c>
      <c r="B27">
        <f>(9.807*'AC Param'!$B$2)/('AC Param'!$B$8*0.5*1.225*Totals!A27^2)</f>
        <v>0.43335831635109617</v>
      </c>
      <c r="C27">
        <f>(D27)/('AC Param'!$B$8*0.5*1.225*Totals!A27^2)</f>
        <v>2.4229109089244125E-2</v>
      </c>
      <c r="D27">
        <f t="shared" si="2"/>
        <v>6.9087110707157029</v>
      </c>
      <c r="E27">
        <f>TrimCalc!T27</f>
        <v>5.930528775365369</v>
      </c>
      <c r="F27">
        <f>TrimCalc!U27</f>
        <v>1.2501905739774437</v>
      </c>
      <c r="G27">
        <f>TrimCalc!V27</f>
        <v>4.6803382013879258</v>
      </c>
      <c r="H27">
        <f>TrimCalc!S27</f>
        <v>0.48701276787788417</v>
      </c>
      <c r="I27">
        <f>D_VStab!I27</f>
        <v>0.29626144221952339</v>
      </c>
      <c r="J27">
        <f>D_Fuselage!H27</f>
        <v>0.19490808525292624</v>
      </c>
      <c r="K27">
        <f t="shared" si="0"/>
        <v>2.5440564543706332E-2</v>
      </c>
      <c r="L27">
        <f t="shared" si="1"/>
        <v>2.3017653634781917E-2</v>
      </c>
      <c r="M27" s="1">
        <f>SUM(E27,H27,I27) / (0.5*1.225*A27^2*'AC Param'!$B$8)</f>
        <v>2.3545559117095757E-2</v>
      </c>
      <c r="N27">
        <f t="shared" si="3"/>
        <v>94.644505571055618</v>
      </c>
    </row>
    <row r="28" spans="1:14" x14ac:dyDescent="0.2">
      <c r="A28">
        <f>TrimCalc!A28</f>
        <v>13.5556</v>
      </c>
      <c r="B28">
        <f>(9.807*'AC Param'!$B$2)/('AC Param'!$B$8*0.5*1.225*Totals!A28^2)</f>
        <v>0.44259489230888788</v>
      </c>
      <c r="C28">
        <f>(D28)/('AC Param'!$B$8*0.5*1.225*Totals!A28^2)</f>
        <v>2.4447000937666025E-2</v>
      </c>
      <c r="D28">
        <f t="shared" si="2"/>
        <v>6.8253654837874418</v>
      </c>
      <c r="E28">
        <f>TrimCalc!T28</f>
        <v>5.8686811249160487</v>
      </c>
      <c r="F28">
        <f>TrimCalc!U28</f>
        <v>1.2728156191289519</v>
      </c>
      <c r="G28">
        <f>TrimCalc!V28</f>
        <v>4.5958655057870965</v>
      </c>
      <c r="H28">
        <f>TrimCalc!S28</f>
        <v>0.47491903374853761</v>
      </c>
      <c r="I28">
        <f>D_VStab!I28</f>
        <v>0.29063710050730945</v>
      </c>
      <c r="J28">
        <f>D_Fuselage!H28</f>
        <v>0.19112822461554654</v>
      </c>
      <c r="K28">
        <f t="shared" si="0"/>
        <v>2.5669350984549325E-2</v>
      </c>
      <c r="L28">
        <f t="shared" si="1"/>
        <v>2.3224650890782725E-2</v>
      </c>
      <c r="M28" s="1">
        <f>SUM(E28,H28,I28) / (0.5*1.225*A28^2*'AC Param'!$B$8)</f>
        <v>2.3762420471244189E-2</v>
      </c>
      <c r="N28">
        <f t="shared" si="3"/>
        <v>92.521924352029046</v>
      </c>
    </row>
    <row r="29" spans="1:14" x14ac:dyDescent="0.2">
      <c r="A29">
        <f>TrimCalc!A29</f>
        <v>13.4163</v>
      </c>
      <c r="B29">
        <f>(9.807*'AC Param'!$B$2)/('AC Param'!$B$8*0.5*1.225*Totals!A29^2)</f>
        <v>0.45183343634337969</v>
      </c>
      <c r="C29">
        <f>(D29)/('AC Param'!$B$8*0.5*1.225*Totals!A29^2)</f>
        <v>2.4669455498941527E-2</v>
      </c>
      <c r="D29">
        <f t="shared" si="2"/>
        <v>6.7466459225643609</v>
      </c>
      <c r="E29">
        <f>TrimCalc!T29</f>
        <v>5.8102419579666336</v>
      </c>
      <c r="F29">
        <f>TrimCalc!U29</f>
        <v>1.295415634301414</v>
      </c>
      <c r="G29">
        <f>TrimCalc!V29</f>
        <v>4.5148263236652202</v>
      </c>
      <c r="H29">
        <f>TrimCalc!S29</f>
        <v>0.4633922788906672</v>
      </c>
      <c r="I29">
        <f>D_VStab!I29</f>
        <v>0.2855149495885469</v>
      </c>
      <c r="J29">
        <f>D_Fuselage!H29</f>
        <v>0.18749673611851353</v>
      </c>
      <c r="K29">
        <f t="shared" si="0"/>
        <v>2.5902928273888605E-2</v>
      </c>
      <c r="L29">
        <f t="shared" si="1"/>
        <v>2.3435982723994449E-2</v>
      </c>
      <c r="M29" s="1">
        <f>SUM(E29,H29,I29) / (0.5*1.225*A29^2*'AC Param'!$B$8)</f>
        <v>2.398386410420084E-2</v>
      </c>
      <c r="N29">
        <f t="shared" si="3"/>
        <v>90.515025690900231</v>
      </c>
    </row>
    <row r="30" spans="1:14" x14ac:dyDescent="0.2">
      <c r="A30">
        <f>TrimCalc!A30</f>
        <v>13.2813</v>
      </c>
      <c r="B30">
        <f>(9.807*'AC Param'!$B$2)/('AC Param'!$B$8*0.5*1.225*Totals!A30^2)</f>
        <v>0.46106559338124004</v>
      </c>
      <c r="C30">
        <f>(D30)/('AC Param'!$B$8*0.5*1.225*Totals!A30^2)</f>
        <v>2.4894042412269522E-2</v>
      </c>
      <c r="D30">
        <f t="shared" si="2"/>
        <v>6.6717448791809257</v>
      </c>
      <c r="E30">
        <f>TrimCalc!T30</f>
        <v>5.7550655679396874</v>
      </c>
      <c r="F30">
        <f>TrimCalc!U30</f>
        <v>1.317970385065222</v>
      </c>
      <c r="G30">
        <f>TrimCalc!V30</f>
        <v>4.437095182874466</v>
      </c>
      <c r="H30">
        <f>TrimCalc!S30</f>
        <v>0.45233731761499651</v>
      </c>
      <c r="I30">
        <f>D_VStab!I30</f>
        <v>0.28033394609240703</v>
      </c>
      <c r="J30">
        <f>D_Fuselage!H30</f>
        <v>0.1840080475338339</v>
      </c>
      <c r="K30">
        <f t="shared" si="0"/>
        <v>2.6138744532883E-2</v>
      </c>
      <c r="L30">
        <f t="shared" si="1"/>
        <v>2.3649340291656044E-2</v>
      </c>
      <c r="M30" s="1">
        <f>SUM(E30,H30,I30) / (0.5*1.225*A30^2*'AC Param'!$B$8)</f>
        <v>2.4207459783218432E-2</v>
      </c>
      <c r="N30">
        <f t="shared" si="3"/>
        <v>88.609445263865624</v>
      </c>
    </row>
    <row r="31" spans="1:14" x14ac:dyDescent="0.2">
      <c r="A31">
        <f>TrimCalc!A31</f>
        <v>13.1502</v>
      </c>
      <c r="B31">
        <f>(9.807*'AC Param'!$B$2)/('AC Param'!$B$8*0.5*1.225*Totals!A31^2)</f>
        <v>0.47030454090750384</v>
      </c>
      <c r="C31">
        <f>(D31)/('AC Param'!$B$8*0.5*1.225*Totals!A31^2)</f>
        <v>2.5123944346195779E-2</v>
      </c>
      <c r="D31">
        <f t="shared" si="2"/>
        <v>6.6010857002764176</v>
      </c>
      <c r="E31">
        <f>TrimCalc!T31</f>
        <v>5.7032924063588935</v>
      </c>
      <c r="F31">
        <f>TrimCalc!U31</f>
        <v>1.3405923252282874</v>
      </c>
      <c r="G31">
        <f>TrimCalc!V31</f>
        <v>4.3627000811306083</v>
      </c>
      <c r="H31">
        <f>TrimCalc!S31</f>
        <v>0.44179180837840754</v>
      </c>
      <c r="I31">
        <f>D_VStab!I31</f>
        <v>0.27535237773829846</v>
      </c>
      <c r="J31">
        <f>D_Fuselage!H31</f>
        <v>0.18064910780081578</v>
      </c>
      <c r="K31">
        <f t="shared" si="0"/>
        <v>2.6380141563505568E-2</v>
      </c>
      <c r="L31">
        <f t="shared" si="1"/>
        <v>2.386774712888599E-2</v>
      </c>
      <c r="M31" s="1">
        <f>SUM(E31,H31,I31) / (0.5*1.225*A31^2*'AC Param'!$B$8)</f>
        <v>2.443638803551379E-2</v>
      </c>
      <c r="N31">
        <f t="shared" si="3"/>
        <v>86.805597175774949</v>
      </c>
    </row>
    <row r="32" spans="1:14" x14ac:dyDescent="0.2">
      <c r="A32">
        <f>TrimCalc!A32</f>
        <v>13.023</v>
      </c>
      <c r="B32">
        <f>(9.807*'AC Param'!$B$2)/('AC Param'!$B$8*0.5*1.225*Totals!A32^2)</f>
        <v>0.47953665208838697</v>
      </c>
      <c r="C32">
        <f>(D32)/('AC Param'!$B$8*0.5*1.225*Totals!A32^2)</f>
        <v>2.5362605843079099E-2</v>
      </c>
      <c r="D32">
        <f t="shared" si="2"/>
        <v>6.5354995028849512</v>
      </c>
      <c r="E32">
        <f>TrimCalc!T32</f>
        <v>5.6556685806564921</v>
      </c>
      <c r="F32">
        <f>TrimCalc!U32</f>
        <v>1.3632473615081684</v>
      </c>
      <c r="G32">
        <f>TrimCalc!V32</f>
        <v>4.29234481022407</v>
      </c>
      <c r="H32">
        <f>TrimCalc!S32</f>
        <v>0.43166562244717466</v>
      </c>
      <c r="I32">
        <f>D_VStab!I32</f>
        <v>0.27082430015393827</v>
      </c>
      <c r="J32">
        <f>D_Fuselage!H32</f>
        <v>0.1774174085516001</v>
      </c>
      <c r="K32">
        <f t="shared" si="0"/>
        <v>2.6630736135233056E-2</v>
      </c>
      <c r="L32">
        <f t="shared" si="1"/>
        <v>2.4094475550925143E-2</v>
      </c>
      <c r="M32" s="1">
        <f>SUM(E32,H32,I32) / (0.5*1.225*A32^2*'AC Param'!$B$8)</f>
        <v>2.4674390677370563E-2</v>
      </c>
      <c r="N32">
        <f t="shared" si="3"/>
        <v>85.111810026070714</v>
      </c>
    </row>
    <row r="33" spans="1:14" x14ac:dyDescent="0.2">
      <c r="A33">
        <f>TrimCalc!A33</f>
        <v>12.8995</v>
      </c>
      <c r="B33">
        <f>(9.807*'AC Param'!$B$2)/('AC Param'!$B$8*0.5*1.225*Totals!A33^2)</f>
        <v>0.48876278897639741</v>
      </c>
      <c r="C33">
        <f>(D33)/('AC Param'!$B$8*0.5*1.225*Totals!A33^2)</f>
        <v>2.5607563390682774E-2</v>
      </c>
      <c r="D33">
        <f t="shared" si="2"/>
        <v>6.4740618270049435</v>
      </c>
      <c r="E33">
        <f>TrimCalc!T33</f>
        <v>5.6117335844486584</v>
      </c>
      <c r="F33">
        <f>TrimCalc!U33</f>
        <v>1.3858341862159214</v>
      </c>
      <c r="G33">
        <f>TrimCalc!V33</f>
        <v>4.2257126663771682</v>
      </c>
      <c r="H33">
        <f>TrimCalc!S33</f>
        <v>0.4219917641564398</v>
      </c>
      <c r="I33">
        <f>D_VStab!I33</f>
        <v>0.2662177185634384</v>
      </c>
      <c r="J33">
        <f>D_Fuselage!H33</f>
        <v>0.17430549169197546</v>
      </c>
      <c r="K33">
        <f t="shared" si="0"/>
        <v>2.6887941560216913E-2</v>
      </c>
      <c r="L33">
        <f t="shared" si="1"/>
        <v>2.4327185221148635E-2</v>
      </c>
      <c r="M33" s="1">
        <f>SUM(E33,H33,I33) / (0.5*1.225*A33^2*'AC Param'!$B$8)</f>
        <v>2.4918852454772451E-2</v>
      </c>
      <c r="N33">
        <f t="shared" si="3"/>
        <v>83.512160537450271</v>
      </c>
    </row>
    <row r="34" spans="1:14" x14ac:dyDescent="0.2">
      <c r="A34">
        <f>TrimCalc!A34</f>
        <v>12.779400000000001</v>
      </c>
      <c r="B34">
        <f>(9.807*'AC Param'!$B$2)/('AC Param'!$B$8*0.5*1.225*Totals!A34^2)</f>
        <v>0.49799268120092227</v>
      </c>
      <c r="C34">
        <f>(D34)/('AC Param'!$B$8*0.5*1.225*Totals!A34^2)</f>
        <v>2.5857012988289154E-2</v>
      </c>
      <c r="D34">
        <f t="shared" si="2"/>
        <v>6.4159668865703701</v>
      </c>
      <c r="E34">
        <f>TrimCalc!T34</f>
        <v>5.5699541846870293</v>
      </c>
      <c r="F34">
        <f>TrimCalc!U34</f>
        <v>1.4084931236159142</v>
      </c>
      <c r="G34">
        <f>TrimCalc!V34</f>
        <v>4.1614610610711136</v>
      </c>
      <c r="H34">
        <f>TrimCalc!S34</f>
        <v>0.41268107694129913</v>
      </c>
      <c r="I34">
        <f>D_VStab!I34</f>
        <v>0.26202798580357634</v>
      </c>
      <c r="J34">
        <f>D_Fuselage!H34</f>
        <v>0.17130363913846716</v>
      </c>
      <c r="K34">
        <f t="shared" ref="K34:K65" si="4">C34+(0.05*C34)</f>
        <v>2.7149863637703612E-2</v>
      </c>
      <c r="L34">
        <f t="shared" ref="L34:L65" si="5">C34-(0.05*C34)</f>
        <v>2.4564162338874696E-2</v>
      </c>
      <c r="M34" s="1">
        <f>SUM(E34,H34,I34) / (0.5*1.225*A34^2*'AC Param'!$B$8)</f>
        <v>2.5166641529013711E-2</v>
      </c>
      <c r="N34">
        <f t="shared" si="3"/>
        <v>81.992207230237398</v>
      </c>
    </row>
    <row r="35" spans="1:14" x14ac:dyDescent="0.2">
      <c r="A35">
        <f>TrimCalc!A35</f>
        <v>12.662699999999999</v>
      </c>
      <c r="B35">
        <f>(9.807*'AC Param'!$B$2)/('AC Param'!$B$8*0.5*1.225*Totals!A35^2)</f>
        <v>0.50721402333663757</v>
      </c>
      <c r="C35">
        <f>(D35)/('AC Param'!$B$8*0.5*1.225*Totals!A35^2)</f>
        <v>2.6108521820200414E-2</v>
      </c>
      <c r="D35">
        <f t="shared" si="2"/>
        <v>6.3605951285808073</v>
      </c>
      <c r="E35">
        <f>TrimCalc!T35</f>
        <v>5.5306471363657135</v>
      </c>
      <c r="F35">
        <f>TrimCalc!U35</f>
        <v>1.4312103127644911</v>
      </c>
      <c r="G35">
        <f>TrimCalc!V35</f>
        <v>4.0994368236012226</v>
      </c>
      <c r="H35">
        <f>TrimCalc!S35</f>
        <v>0.4037866921180478</v>
      </c>
      <c r="I35">
        <f>D_VStab!I35</f>
        <v>0.25775146108929869</v>
      </c>
      <c r="J35">
        <f>D_Fuselage!H35</f>
        <v>0.16840983900774706</v>
      </c>
      <c r="K35">
        <f t="shared" si="4"/>
        <v>2.7413947911210435E-2</v>
      </c>
      <c r="L35">
        <f t="shared" si="5"/>
        <v>2.4803095729190393E-2</v>
      </c>
      <c r="M35" s="1">
        <f>SUM(E35,H35,I35) / (0.5*1.225*A35^2*'AC Param'!$B$8)</f>
        <v>2.5417245002923843E-2</v>
      </c>
      <c r="N35">
        <f t="shared" si="3"/>
        <v>80.542307934680181</v>
      </c>
    </row>
    <row r="36" spans="1:14" x14ac:dyDescent="0.2">
      <c r="A36">
        <f>TrimCalc!A36</f>
        <v>12.549099999999999</v>
      </c>
      <c r="B36">
        <f>(9.807*'AC Param'!$B$2)/('AC Param'!$B$8*0.5*1.225*Totals!A36^2)</f>
        <v>0.51643863891883035</v>
      </c>
      <c r="C36">
        <f>(D36)/('AC Param'!$B$8*0.5*1.225*Totals!A36^2)</f>
        <v>2.6362829801808579E-2</v>
      </c>
      <c r="D36">
        <f t="shared" si="2"/>
        <v>6.3078305533754744</v>
      </c>
      <c r="E36">
        <f>TrimCalc!T36</f>
        <v>5.4934084439722808</v>
      </c>
      <c r="F36">
        <f>TrimCalc!U36</f>
        <v>1.4538075803560191</v>
      </c>
      <c r="G36">
        <f>TrimCalc!V36</f>
        <v>4.0395636002855086</v>
      </c>
      <c r="H36">
        <f>TrimCalc!S36</f>
        <v>0.39521854341154233</v>
      </c>
      <c r="I36">
        <f>D_VStab!I36</f>
        <v>0.25362604989086995</v>
      </c>
      <c r="J36">
        <f>D_Fuselage!H36</f>
        <v>0.16561477943153441</v>
      </c>
      <c r="K36">
        <f t="shared" si="4"/>
        <v>2.7680971291899007E-2</v>
      </c>
      <c r="L36">
        <f t="shared" si="5"/>
        <v>2.504468831171815E-2</v>
      </c>
      <c r="M36" s="1">
        <f>SUM(E36,H36,I36) / (0.5*1.225*A36^2*'AC Param'!$B$8)</f>
        <v>2.567081820780099E-2</v>
      </c>
      <c r="N36">
        <f t="shared" si="3"/>
        <v>79.157596397364159</v>
      </c>
    </row>
    <row r="37" spans="1:14" x14ac:dyDescent="0.2">
      <c r="A37">
        <f>TrimCalc!A37</f>
        <v>12.438499999999999</v>
      </c>
      <c r="B37">
        <f>(9.807*'AC Param'!$B$2)/('AC Param'!$B$8*0.5*1.225*Totals!A37^2)</f>
        <v>0.52566355404248477</v>
      </c>
      <c r="C37">
        <f>(D37)/('AC Param'!$B$8*0.5*1.225*Totals!A37^2)</f>
        <v>2.6620659983310663E-2</v>
      </c>
      <c r="D37">
        <f t="shared" si="2"/>
        <v>6.2577422605255792</v>
      </c>
      <c r="E37">
        <f>TrimCalc!T37</f>
        <v>5.458342840116031</v>
      </c>
      <c r="F37">
        <f>TrimCalc!U37</f>
        <v>1.4764811372260254</v>
      </c>
      <c r="G37">
        <f>TrimCalc!V37</f>
        <v>3.9816832312045851</v>
      </c>
      <c r="H37">
        <f>TrimCalc!S37</f>
        <v>0.38701831754899374</v>
      </c>
      <c r="I37">
        <f>D_VStab!I37</f>
        <v>0.24964528621170856</v>
      </c>
      <c r="J37">
        <f>D_Fuselage!H37</f>
        <v>0.16291428833426647</v>
      </c>
      <c r="K37">
        <f t="shared" si="4"/>
        <v>2.7951692982476198E-2</v>
      </c>
      <c r="L37">
        <f t="shared" si="5"/>
        <v>2.5289626984145129E-2</v>
      </c>
      <c r="M37" s="1">
        <f>SUM(E37,H37,I37) / (0.5*1.225*A37^2*'AC Param'!$B$8)</f>
        <v>2.5928375983465732E-2</v>
      </c>
      <c r="N37">
        <f t="shared" si="3"/>
        <v>77.83692710754741</v>
      </c>
    </row>
    <row r="38" spans="1:14" x14ac:dyDescent="0.2">
      <c r="A38">
        <f>TrimCalc!A38</f>
        <v>12.3308</v>
      </c>
      <c r="B38">
        <f>(9.807*'AC Param'!$B$2)/('AC Param'!$B$8*0.5*1.225*Totals!A38^2)</f>
        <v>0.53488618426368195</v>
      </c>
      <c r="C38">
        <f>(D38)/('AC Param'!$B$8*0.5*1.225*Totals!A38^2)</f>
        <v>2.6884673302360679E-2</v>
      </c>
      <c r="D38">
        <f t="shared" si="2"/>
        <v>6.2108365953289963</v>
      </c>
      <c r="E38">
        <f>TrimCalc!T38</f>
        <v>5.42540400846101</v>
      </c>
      <c r="F38">
        <f>TrimCalc!U38</f>
        <v>1.499230439076765</v>
      </c>
      <c r="G38">
        <f>TrimCalc!V38</f>
        <v>3.9263848857014563</v>
      </c>
      <c r="H38">
        <f>TrimCalc!S38</f>
        <v>0.379114080229212</v>
      </c>
      <c r="I38">
        <f>D_VStab!I38</f>
        <v>0.24580288044079687</v>
      </c>
      <c r="J38">
        <f>D_Fuselage!H38</f>
        <v>0.16030430988076644</v>
      </c>
      <c r="K38">
        <f t="shared" si="4"/>
        <v>2.8228906967478713E-2</v>
      </c>
      <c r="L38">
        <f t="shared" si="5"/>
        <v>2.5540439637242646E-2</v>
      </c>
      <c r="M38" s="1">
        <f>SUM(E38,H38,I38) / (0.5*1.225*A38^2*'AC Param'!$B$8)</f>
        <v>2.6189853835768696E-2</v>
      </c>
      <c r="N38">
        <f t="shared" si="3"/>
        <v>76.58458388968279</v>
      </c>
    </row>
    <row r="39" spans="1:14" x14ac:dyDescent="0.2">
      <c r="A39">
        <f>TrimCalc!A39</f>
        <v>12.225899999999999</v>
      </c>
      <c r="B39">
        <f>(9.807*'AC Param'!$B$2)/('AC Param'!$B$8*0.5*1.225*Totals!A39^2)</f>
        <v>0.54410436449168442</v>
      </c>
      <c r="C39">
        <f>(D39)/('AC Param'!$B$8*0.5*1.225*Totals!A39^2)</f>
        <v>2.7151855639918995E-2</v>
      </c>
      <c r="D39">
        <f t="shared" si="2"/>
        <v>6.1662911511821097</v>
      </c>
      <c r="E39">
        <f>TrimCalc!T39</f>
        <v>5.3946367894506482</v>
      </c>
      <c r="F39">
        <f>TrimCalc!U39</f>
        <v>1.5218483553722462</v>
      </c>
      <c r="G39">
        <f>TrimCalc!V39</f>
        <v>3.872788434078402</v>
      </c>
      <c r="H39">
        <f>TrimCalc!S39</f>
        <v>0.37155364591310913</v>
      </c>
      <c r="I39">
        <f>D_VStab!I39</f>
        <v>0.24231981583749135</v>
      </c>
      <c r="J39">
        <f>D_Fuselage!H39</f>
        <v>0.15778089998086128</v>
      </c>
      <c r="K39">
        <f t="shared" si="4"/>
        <v>2.8509448421914944E-2</v>
      </c>
      <c r="L39">
        <f t="shared" si="5"/>
        <v>2.5794262857923047E-2</v>
      </c>
      <c r="M39" s="1">
        <f>SUM(E39,H39,I39) / (0.5*1.225*A39^2*'AC Param'!$B$8)</f>
        <v>2.6457103460045761E-2</v>
      </c>
      <c r="N39">
        <f t="shared" si="3"/>
        <v>75.388458985237349</v>
      </c>
    </row>
    <row r="40" spans="1:14" x14ac:dyDescent="0.2">
      <c r="A40">
        <f>TrimCalc!A40</f>
        <v>12.123699999999999</v>
      </c>
      <c r="B40">
        <f>(9.807*'AC Param'!$B$2)/('AC Param'!$B$8*0.5*1.225*Totals!A40^2)</f>
        <v>0.55331637817063561</v>
      </c>
      <c r="C40">
        <f>(D40)/('AC Param'!$B$8*0.5*1.225*Totals!A40^2)</f>
        <v>2.7421815913665722E-2</v>
      </c>
      <c r="D40">
        <f t="shared" si="2"/>
        <v>6.1239185515995516</v>
      </c>
      <c r="E40">
        <f>TrimCalc!T40</f>
        <v>5.3655815055607325</v>
      </c>
      <c r="F40">
        <f>TrimCalc!U40</f>
        <v>1.5445602003550367</v>
      </c>
      <c r="G40">
        <f>TrimCalc!V40</f>
        <v>3.8210213052056958</v>
      </c>
      <c r="H40">
        <f>TrimCalc!S40</f>
        <v>0.36426467915391514</v>
      </c>
      <c r="I40">
        <f>D_VStab!I40</f>
        <v>0.2387321449560704</v>
      </c>
      <c r="J40">
        <f>D_Fuselage!H40</f>
        <v>0.15534022192883418</v>
      </c>
      <c r="K40">
        <f t="shared" si="4"/>
        <v>2.8792906709349007E-2</v>
      </c>
      <c r="L40">
        <f t="shared" si="5"/>
        <v>2.6050725117982437E-2</v>
      </c>
      <c r="M40" s="1">
        <f>SUM(E40,H40,I40) / (0.5*1.225*A40^2*'AC Param'!$B$8)</f>
        <v>2.6726230083477333E-2</v>
      </c>
      <c r="N40">
        <f t="shared" si="3"/>
        <v>74.244551344027485</v>
      </c>
    </row>
    <row r="41" spans="1:14" x14ac:dyDescent="0.2">
      <c r="A41">
        <f>TrimCalc!A41</f>
        <v>12.023999999999999</v>
      </c>
      <c r="B41">
        <f>(9.807*'AC Param'!$B$2)/('AC Param'!$B$8*0.5*1.225*Totals!A41^2)</f>
        <v>0.5625303423687058</v>
      </c>
      <c r="C41">
        <f>(D41)/('AC Param'!$B$8*0.5*1.225*Totals!A41^2)</f>
        <v>2.7694950685391562E-2</v>
      </c>
      <c r="D41">
        <f t="shared" si="2"/>
        <v>6.0836099807031205</v>
      </c>
      <c r="E41">
        <f>TrimCalc!T41</f>
        <v>5.3380915095083727</v>
      </c>
      <c r="F41">
        <f>TrimCalc!U41</f>
        <v>1.5671536776905961</v>
      </c>
      <c r="G41">
        <f>TrimCalc!V41</f>
        <v>3.7709378318177786</v>
      </c>
      <c r="H41">
        <f>TrimCalc!S41</f>
        <v>0.35728112944159834</v>
      </c>
      <c r="I41">
        <f>D_VStab!I41</f>
        <v>0.23526116234501313</v>
      </c>
      <c r="J41">
        <f>D_Fuselage!H41</f>
        <v>0.15297617940813432</v>
      </c>
      <c r="K41">
        <f t="shared" si="4"/>
        <v>2.9079698219661141E-2</v>
      </c>
      <c r="L41">
        <f t="shared" si="5"/>
        <v>2.6310203151121984E-2</v>
      </c>
      <c r="M41" s="1">
        <f>SUM(E41,H41,I41) / (0.5*1.225*A41^2*'AC Param'!$B$8)</f>
        <v>2.6998543822001824E-2</v>
      </c>
      <c r="N41">
        <f t="shared" si="3"/>
        <v>73.149326407974314</v>
      </c>
    </row>
    <row r="42" spans="1:14" x14ac:dyDescent="0.2">
      <c r="A42">
        <f>TrimCalc!A42</f>
        <v>11.9267</v>
      </c>
      <c r="B42">
        <f>(9.807*'AC Param'!$B$2)/('AC Param'!$B$8*0.5*1.225*Totals!A42^2)</f>
        <v>0.571746213929195</v>
      </c>
      <c r="C42">
        <f>(D42)/('AC Param'!$B$8*0.5*1.225*Totals!A42^2)</f>
        <v>2.7971879392258158E-2</v>
      </c>
      <c r="D42">
        <f t="shared" si="2"/>
        <v>6.045400394284866</v>
      </c>
      <c r="E42">
        <f>TrimCalc!T42</f>
        <v>5.3122754531136573</v>
      </c>
      <c r="F42">
        <f>TrimCalc!U42</f>
        <v>1.5898213828757135</v>
      </c>
      <c r="G42">
        <f>TrimCalc!V42</f>
        <v>3.7224540702379421</v>
      </c>
      <c r="H42">
        <f>TrimCalc!S42</f>
        <v>0.35053847450846465</v>
      </c>
      <c r="I42">
        <f>D_VStab!I42</f>
        <v>0.23190127957090398</v>
      </c>
      <c r="J42">
        <f>D_Fuselage!H42</f>
        <v>0.15068518709184159</v>
      </c>
      <c r="K42">
        <f t="shared" si="4"/>
        <v>2.9370473361871065E-2</v>
      </c>
      <c r="L42">
        <f t="shared" si="5"/>
        <v>2.6573285422645251E-2</v>
      </c>
      <c r="M42" s="1">
        <f>SUM(E42,H42,I42) / (0.5*1.225*A42^2*'AC Param'!$B$8)</f>
        <v>2.7274663723380797E-2</v>
      </c>
      <c r="N42">
        <f t="shared" si="3"/>
        <v>72.10167688251731</v>
      </c>
    </row>
    <row r="43" spans="1:14" x14ac:dyDescent="0.2">
      <c r="A43">
        <f>TrimCalc!A43</f>
        <v>11.831799999999999</v>
      </c>
      <c r="B43">
        <f>(9.807*'AC Param'!$B$2)/('AC Param'!$B$8*0.5*1.225*Totals!A43^2)</f>
        <v>0.58095467142603741</v>
      </c>
      <c r="C43">
        <f>(D43)/('AC Param'!$B$8*0.5*1.225*Totals!A43^2)</f>
        <v>2.8253641635341699E-2</v>
      </c>
      <c r="D43">
        <f t="shared" si="2"/>
        <v>6.0095078188362736</v>
      </c>
      <c r="E43">
        <f>TrimCalc!T43</f>
        <v>5.2881356649824651</v>
      </c>
      <c r="F43">
        <f>TrimCalc!U43</f>
        <v>1.6125803886255266</v>
      </c>
      <c r="G43">
        <f>TrimCalc!V43</f>
        <v>3.6757484600300869</v>
      </c>
      <c r="H43">
        <f>TrimCalc!S43</f>
        <v>0.34406197609742994</v>
      </c>
      <c r="I43">
        <f>D_VStab!I43</f>
        <v>0.22865091122158568</v>
      </c>
      <c r="J43">
        <f>D_Fuselage!H43</f>
        <v>0.14846608286164473</v>
      </c>
      <c r="K43">
        <f t="shared" si="4"/>
        <v>2.9666323717108783E-2</v>
      </c>
      <c r="L43">
        <f t="shared" si="5"/>
        <v>2.6840959553574614E-2</v>
      </c>
      <c r="M43" s="1">
        <f>SUM(E43,H43,I43) / (0.5*1.225*A43^2*'AC Param'!$B$8)</f>
        <v>2.755472156250616E-2</v>
      </c>
      <c r="N43">
        <f t="shared" si="3"/>
        <v>71.103294610907014</v>
      </c>
    </row>
    <row r="44" spans="1:14" x14ac:dyDescent="0.2">
      <c r="A44">
        <f>TrimCalc!A44</f>
        <v>11.7392</v>
      </c>
      <c r="B44">
        <f>(9.807*'AC Param'!$B$2)/('AC Param'!$B$8*0.5*1.225*Totals!A44^2)</f>
        <v>0.59015607838960971</v>
      </c>
      <c r="C44">
        <f>(D44)/('AC Param'!$B$8*0.5*1.225*Totals!A44^2)</f>
        <v>2.8538236878978104E-2</v>
      </c>
      <c r="D44">
        <f t="shared" si="2"/>
        <v>5.9753998839284481</v>
      </c>
      <c r="E44">
        <f>TrimCalc!T44</f>
        <v>5.2659577457519644</v>
      </c>
      <c r="F44">
        <f>TrimCalc!U44</f>
        <v>1.6352456871848837</v>
      </c>
      <c r="G44">
        <f>TrimCalc!V44</f>
        <v>3.630738687480966</v>
      </c>
      <c r="H44">
        <f>TrimCalc!S44</f>
        <v>0.33780480552102221</v>
      </c>
      <c r="I44">
        <f>D_VStab!I44</f>
        <v>0.22529528724471232</v>
      </c>
      <c r="J44">
        <f>D_Fuselage!H44</f>
        <v>0.14631541649686294</v>
      </c>
      <c r="K44">
        <f t="shared" si="4"/>
        <v>2.996514872292701E-2</v>
      </c>
      <c r="L44">
        <f t="shared" si="5"/>
        <v>2.7111325035029197E-2</v>
      </c>
      <c r="M44" s="1">
        <f>SUM(E44,H44,I44) / (0.5*1.225*A44^2*'AC Param'!$B$8)</f>
        <v>2.7839313955255643E-2</v>
      </c>
      <c r="N44">
        <f t="shared" si="3"/>
        <v>70.146414317412834</v>
      </c>
    </row>
    <row r="45" spans="1:14" x14ac:dyDescent="0.2">
      <c r="A45">
        <f>TrimCalc!A45</f>
        <v>11.6487</v>
      </c>
      <c r="B45">
        <f>(9.807*'AC Param'!$B$2)/('AC Param'!$B$8*0.5*1.225*Totals!A45^2)</f>
        <v>0.59936167140953756</v>
      </c>
      <c r="C45">
        <f>(D45)/('AC Param'!$B$8*0.5*1.225*Totals!A45^2)</f>
        <v>2.8828730958146091E-2</v>
      </c>
      <c r="D45">
        <f t="shared" si="2"/>
        <v>5.9435138459968284</v>
      </c>
      <c r="E45">
        <f>TrimCalc!T45</f>
        <v>5.2450488221032474</v>
      </c>
      <c r="F45">
        <f>TrimCalc!U45</f>
        <v>1.6579454177104389</v>
      </c>
      <c r="G45">
        <f>TrimCalc!V45</f>
        <v>3.5871034043928076</v>
      </c>
      <c r="H45">
        <f>TrimCalc!S45</f>
        <v>0.33178402071618862</v>
      </c>
      <c r="I45">
        <f>D_VStab!I45</f>
        <v>0.22245347702405369</v>
      </c>
      <c r="J45">
        <f>D_Fuselage!H45</f>
        <v>0.14422752615333936</v>
      </c>
      <c r="K45">
        <f t="shared" si="4"/>
        <v>3.0270167506053394E-2</v>
      </c>
      <c r="L45">
        <f t="shared" si="5"/>
        <v>2.7387294410238787E-2</v>
      </c>
      <c r="M45" s="1">
        <f>SUM(E45,H45,I45) / (0.5*1.225*A45^2*'AC Param'!$B$8)</f>
        <v>2.8129162208754846E-2</v>
      </c>
      <c r="N45">
        <f t="shared" si="3"/>
        <v>69.234209737863253</v>
      </c>
    </row>
    <row r="46" spans="1:14" x14ac:dyDescent="0.2">
      <c r="A46">
        <f>TrimCalc!A46</f>
        <v>11.5603</v>
      </c>
      <c r="B46">
        <f>(9.807*'AC Param'!$B$2)/('AC Param'!$B$8*0.5*1.225*Totals!A46^2)</f>
        <v>0.60856318879927662</v>
      </c>
      <c r="C46">
        <f>(D46)/('AC Param'!$B$8*0.5*1.225*Totals!A46^2)</f>
        <v>2.9121210734973285E-2</v>
      </c>
      <c r="D46">
        <f t="shared" si="2"/>
        <v>5.9130352584112851</v>
      </c>
      <c r="E46">
        <f>TrimCalc!T46</f>
        <v>5.2255392109653469</v>
      </c>
      <c r="F46">
        <f>TrimCalc!U46</f>
        <v>1.680563812955711</v>
      </c>
      <c r="G46">
        <f>TrimCalc!V46</f>
        <v>3.5448125941606636</v>
      </c>
      <c r="H46">
        <f>TrimCalc!S46</f>
        <v>0.32596132500070502</v>
      </c>
      <c r="I46">
        <f>D_VStab!I46</f>
        <v>0.21949606328235841</v>
      </c>
      <c r="J46">
        <f>D_Fuselage!H46</f>
        <v>0.14220146301184663</v>
      </c>
      <c r="K46">
        <f t="shared" si="4"/>
        <v>3.057727127172195E-2</v>
      </c>
      <c r="L46">
        <f t="shared" si="5"/>
        <v>2.766515019822462E-2</v>
      </c>
      <c r="M46" s="1">
        <f>SUM(E46,H46,I46) / (0.5*1.225*A46^2*'AC Param'!$B$8)</f>
        <v>2.842168205888241E-2</v>
      </c>
      <c r="N46">
        <f t="shared" si="3"/>
        <v>68.356461497811978</v>
      </c>
    </row>
    <row r="47" spans="1:14" x14ac:dyDescent="0.2">
      <c r="A47">
        <f>TrimCalc!A47</f>
        <v>11.4739</v>
      </c>
      <c r="B47">
        <f>(9.807*'AC Param'!$B$2)/('AC Param'!$B$8*0.5*1.225*Totals!A47^2)</f>
        <v>0.61776282034493313</v>
      </c>
      <c r="C47">
        <f>(D47)/('AC Param'!$B$8*0.5*1.225*Totals!A47^2)</f>
        <v>2.9417457850792843E-2</v>
      </c>
      <c r="D47">
        <f t="shared" si="2"/>
        <v>5.8842361428754684</v>
      </c>
      <c r="E47">
        <f>TrimCalc!T47</f>
        <v>5.2072104816439113</v>
      </c>
      <c r="F47">
        <f>TrimCalc!U47</f>
        <v>1.7032193751971543</v>
      </c>
      <c r="G47">
        <f>TrimCalc!V47</f>
        <v>3.5037910811361845</v>
      </c>
      <c r="H47">
        <f>TrimCalc!S47</f>
        <v>0.32036424632411459</v>
      </c>
      <c r="I47">
        <f>D_VStab!I47</f>
        <v>0.21662741135065089</v>
      </c>
      <c r="J47">
        <f>D_Fuselage!H47</f>
        <v>0.14023402886736422</v>
      </c>
      <c r="K47">
        <f t="shared" si="4"/>
        <v>3.0888330743332484E-2</v>
      </c>
      <c r="L47">
        <f t="shared" si="5"/>
        <v>2.7946584958253202E-2</v>
      </c>
      <c r="M47" s="1">
        <f>SUM(E47,H47,I47) / (0.5*1.225*A47^2*'AC Param'!$B$8)</f>
        <v>2.8717376430318683E-2</v>
      </c>
      <c r="N47">
        <f t="shared" si="3"/>
        <v>67.515137079738835</v>
      </c>
    </row>
    <row r="48" spans="1:14" x14ac:dyDescent="0.2">
      <c r="A48">
        <f>TrimCalc!A48</f>
        <v>11.3894</v>
      </c>
      <c r="B48">
        <f>(9.807*'AC Param'!$B$2)/('AC Param'!$B$8*0.5*1.225*Totals!A48^2)</f>
        <v>0.62696341079784523</v>
      </c>
      <c r="C48">
        <f>(D48)/('AC Param'!$B$8*0.5*1.225*Totals!A48^2)</f>
        <v>2.971722925741668E-2</v>
      </c>
      <c r="D48">
        <f t="shared" si="2"/>
        <v>5.8569678311105298</v>
      </c>
      <c r="E48">
        <f>TrimCalc!T48</f>
        <v>5.1901059329694723</v>
      </c>
      <c r="F48">
        <f>TrimCalc!U48</f>
        <v>1.7259405235972631</v>
      </c>
      <c r="G48">
        <f>TrimCalc!V48</f>
        <v>3.4641123202289053</v>
      </c>
      <c r="H48">
        <f>TrimCalc!S48</f>
        <v>0.31494735622968439</v>
      </c>
      <c r="I48">
        <f>D_VStab!I48</f>
        <v>0.21364552778214552</v>
      </c>
      <c r="J48">
        <f>D_Fuselage!H48</f>
        <v>0.13832210327253144</v>
      </c>
      <c r="K48">
        <f t="shared" si="4"/>
        <v>3.1203090720287513E-2</v>
      </c>
      <c r="L48">
        <f t="shared" si="5"/>
        <v>2.8231367794545846E-2</v>
      </c>
      <c r="M48" s="1">
        <f>SUM(E48,H48,I48) / (0.5*1.225*A48^2*'AC Param'!$B$8)</f>
        <v>2.9015676489745745E-2</v>
      </c>
      <c r="N48">
        <f t="shared" si="3"/>
        <v>66.70734941565027</v>
      </c>
    </row>
    <row r="49" spans="1:14" x14ac:dyDescent="0.2">
      <c r="A49">
        <f>TrimCalc!A49</f>
        <v>11.306800000000001</v>
      </c>
      <c r="B49">
        <f>(9.807*'AC Param'!$B$2)/('AC Param'!$B$8*0.5*1.225*Totals!A49^2)</f>
        <v>0.63615723029769522</v>
      </c>
      <c r="C49">
        <f>(D49)/('AC Param'!$B$8*0.5*1.225*Totals!A49^2)</f>
        <v>3.0022882705115547E-2</v>
      </c>
      <c r="D49">
        <f t="shared" si="2"/>
        <v>5.8316928551549934</v>
      </c>
      <c r="E49">
        <f>TrimCalc!T49</f>
        <v>5.1745418227608857</v>
      </c>
      <c r="F49">
        <f>TrimCalc!U49</f>
        <v>1.7486088722338213</v>
      </c>
      <c r="G49">
        <f>TrimCalc!V49</f>
        <v>3.4259329505270646</v>
      </c>
      <c r="H49">
        <f>TrimCalc!S49</f>
        <v>0.30973976993381558</v>
      </c>
      <c r="I49">
        <f>D_VStab!I49</f>
        <v>0.2109463805625573</v>
      </c>
      <c r="J49">
        <f>D_Fuselage!H49</f>
        <v>0.13646488189773492</v>
      </c>
      <c r="K49">
        <f t="shared" si="4"/>
        <v>3.1524026840371325E-2</v>
      </c>
      <c r="L49">
        <f t="shared" si="5"/>
        <v>2.8521738569859768E-2</v>
      </c>
      <c r="M49" s="1">
        <f>SUM(E49,H49,I49) / (0.5*1.225*A49^2*'AC Param'!$B$8)</f>
        <v>2.9320330419811035E-2</v>
      </c>
      <c r="N49">
        <f t="shared" si="3"/>
        <v>65.937784774666483</v>
      </c>
    </row>
    <row r="50" spans="1:14" x14ac:dyDescent="0.2">
      <c r="A50">
        <f>TrimCalc!A50</f>
        <v>11.226000000000001</v>
      </c>
      <c r="B50">
        <f>(9.807*'AC Param'!$B$2)/('AC Param'!$B$8*0.5*1.225*Totals!A50^2)</f>
        <v>0.64534776786257131</v>
      </c>
      <c r="C50">
        <f>(D50)/('AC Param'!$B$8*0.5*1.225*Totals!A50^2)</f>
        <v>3.0332560699933647E-2</v>
      </c>
      <c r="D50">
        <f t="shared" si="2"/>
        <v>5.8079381594447828</v>
      </c>
      <c r="E50">
        <f>TrimCalc!T50</f>
        <v>5.1602548552029424</v>
      </c>
      <c r="F50">
        <f>TrimCalc!U50</f>
        <v>1.7712944683792646</v>
      </c>
      <c r="G50">
        <f>TrimCalc!V50</f>
        <v>3.388960386823678</v>
      </c>
      <c r="H50">
        <f>TrimCalc!S50</f>
        <v>0.30469875661883533</v>
      </c>
      <c r="I50">
        <f>D_VStab!I50</f>
        <v>0.20832519812578035</v>
      </c>
      <c r="J50">
        <f>D_Fuselage!H50</f>
        <v>0.13465934949722536</v>
      </c>
      <c r="K50">
        <f t="shared" si="4"/>
        <v>3.1849188734930332E-2</v>
      </c>
      <c r="L50">
        <f t="shared" si="5"/>
        <v>2.8815932664936966E-2</v>
      </c>
      <c r="M50" s="1">
        <f>SUM(E50,H50,I50) / (0.5*1.225*A50^2*'AC Param'!$B$8)</f>
        <v>2.9629288251036116E-2</v>
      </c>
      <c r="N50">
        <f t="shared" si="3"/>
        <v>65.199913777927136</v>
      </c>
    </row>
    <row r="51" spans="1:14" x14ac:dyDescent="0.2">
      <c r="A51">
        <f>TrimCalc!A51</f>
        <v>11.1469</v>
      </c>
      <c r="B51">
        <f>(9.807*'AC Param'!$B$2)/('AC Param'!$B$8*0.5*1.225*Totals!A51^2)</f>
        <v>0.65453922501782635</v>
      </c>
      <c r="C51">
        <f>(D51)/('AC Param'!$B$8*0.5*1.225*Totals!A51^2)</f>
        <v>3.0646205266436008E-2</v>
      </c>
      <c r="D51">
        <f t="shared" si="2"/>
        <v>5.7855912630765278</v>
      </c>
      <c r="E51">
        <f>TrimCalc!T51</f>
        <v>5.1470649888657904</v>
      </c>
      <c r="F51">
        <f>TrimCalc!U51</f>
        <v>1.7939254832793941</v>
      </c>
      <c r="G51">
        <f>TrimCalc!V51</f>
        <v>3.3531395055863964</v>
      </c>
      <c r="H51">
        <f>TrimCalc!S51</f>
        <v>0.29984637682475396</v>
      </c>
      <c r="I51">
        <f>D_VStab!I51</f>
        <v>0.20577733595161055</v>
      </c>
      <c r="J51">
        <f>D_Fuselage!H51</f>
        <v>0.13290256143437243</v>
      </c>
      <c r="K51">
        <f t="shared" si="4"/>
        <v>3.2178515529757812E-2</v>
      </c>
      <c r="L51">
        <f t="shared" si="5"/>
        <v>2.9113895003114208E-2</v>
      </c>
      <c r="M51" s="1">
        <f>SUM(E51,H51,I51) / (0.5*1.225*A51^2*'AC Param'!$B$8)</f>
        <v>2.9942222044505626E-2</v>
      </c>
      <c r="N51">
        <f t="shared" si="3"/>
        <v>64.491407250387752</v>
      </c>
    </row>
    <row r="52" spans="1:14" x14ac:dyDescent="0.2">
      <c r="A52">
        <f>TrimCalc!A52</f>
        <v>11.0695</v>
      </c>
      <c r="B52">
        <f>(9.807*'AC Param'!$B$2)/('AC Param'!$B$8*0.5*1.225*Totals!A52^2)</f>
        <v>0.66372454553851834</v>
      </c>
      <c r="C52">
        <f>(D52)/('AC Param'!$B$8*0.5*1.225*Totals!A52^2)</f>
        <v>3.0962618525358077E-2</v>
      </c>
      <c r="D52">
        <f t="shared" si="2"/>
        <v>5.7644320436588643</v>
      </c>
      <c r="E52">
        <f>TrimCalc!T52</f>
        <v>5.1349744354370657</v>
      </c>
      <c r="F52">
        <f>TrimCalc!U52</f>
        <v>1.8165705897737638</v>
      </c>
      <c r="G52">
        <f>TrimCalc!V52</f>
        <v>3.3184038456633016</v>
      </c>
      <c r="H52">
        <f>TrimCalc!S52</f>
        <v>0.29514802027556003</v>
      </c>
      <c r="I52">
        <f>D_VStab!I52</f>
        <v>0.20311574599161258</v>
      </c>
      <c r="J52">
        <f>D_Fuselage!H52</f>
        <v>0.13119384195462599</v>
      </c>
      <c r="K52">
        <f t="shared" si="4"/>
        <v>3.2510749451625978E-2</v>
      </c>
      <c r="L52">
        <f t="shared" si="5"/>
        <v>2.9414487599090173E-2</v>
      </c>
      <c r="M52" s="1">
        <f>SUM(E52,H52,I52) / (0.5*1.225*A52^2*'AC Param'!$B$8)</f>
        <v>3.0257934204239976E-2</v>
      </c>
      <c r="N52">
        <f t="shared" si="3"/>
        <v>63.809380507281794</v>
      </c>
    </row>
    <row r="53" spans="1:14" x14ac:dyDescent="0.2">
      <c r="A53">
        <f>TrimCalc!A53</f>
        <v>10.9937</v>
      </c>
      <c r="B53">
        <f>(9.807*'AC Param'!$B$2)/('AC Param'!$B$8*0.5*1.225*Totals!A53^2)</f>
        <v>0.67290867132128229</v>
      </c>
      <c r="C53">
        <f>(D53)/('AC Param'!$B$8*0.5*1.225*Totals!A53^2)</f>
        <v>3.1285002166499584E-2</v>
      </c>
      <c r="D53">
        <f t="shared" si="2"/>
        <v>5.7449570342432121</v>
      </c>
      <c r="E53">
        <f>TrimCalc!T53</f>
        <v>5.1238071999762713</v>
      </c>
      <c r="F53">
        <f>TrimCalc!U53</f>
        <v>1.8392856055650584</v>
      </c>
      <c r="G53">
        <f>TrimCalc!V53</f>
        <v>3.2846229994199692</v>
      </c>
      <c r="H53">
        <f>TrimCalc!S53</f>
        <v>0.29062364845522115</v>
      </c>
      <c r="I53">
        <f>D_VStab!I53</f>
        <v>0.20089444015420616</v>
      </c>
      <c r="J53">
        <f>D_Fuselage!H53</f>
        <v>0.12953034064875754</v>
      </c>
      <c r="K53">
        <f t="shared" si="4"/>
        <v>3.2849252274824561E-2</v>
      </c>
      <c r="L53">
        <f t="shared" si="5"/>
        <v>2.9720752058174604E-2</v>
      </c>
      <c r="M53" s="1">
        <f>SUM(E53,H53,I53) / (0.5*1.225*A53^2*'AC Param'!$B$8)</f>
        <v>3.05790735721569E-2</v>
      </c>
      <c r="N53">
        <f t="shared" si="3"/>
        <v>63.158334147359604</v>
      </c>
    </row>
    <row r="54" spans="1:14" x14ac:dyDescent="0.2">
      <c r="A54">
        <f>TrimCalc!A54</f>
        <v>10.919499999999999</v>
      </c>
      <c r="B54">
        <f>(9.807*'AC Param'!$B$2)/('AC Param'!$B$8*0.5*1.225*Totals!A54^2)</f>
        <v>0.682084817583273</v>
      </c>
      <c r="C54">
        <f>(D54)/('AC Param'!$B$8*0.5*1.225*Totals!A54^2)</f>
        <v>3.1609141686981153E-2</v>
      </c>
      <c r="D54">
        <f t="shared" si="2"/>
        <v>5.7263915588157337</v>
      </c>
      <c r="E54">
        <f>TrimCalc!T54</f>
        <v>5.1137775284002265</v>
      </c>
      <c r="F54">
        <f>TrimCalc!U54</f>
        <v>1.861983307744941</v>
      </c>
      <c r="G54">
        <f>TrimCalc!V54</f>
        <v>3.2518818340552613</v>
      </c>
      <c r="H54">
        <f>TrimCalc!S54</f>
        <v>0.28624201796264098</v>
      </c>
      <c r="I54">
        <f>D_VStab!I54</f>
        <v>0.19837295232492214</v>
      </c>
      <c r="J54">
        <f>D_Fuselage!H54</f>
        <v>0.12791144672796856</v>
      </c>
      <c r="K54">
        <f t="shared" si="4"/>
        <v>3.3189598771330209E-2</v>
      </c>
      <c r="L54">
        <f t="shared" si="5"/>
        <v>3.0028684602632097E-2</v>
      </c>
      <c r="M54" s="1">
        <f>SUM(E54,H54,I54) / (0.5*1.225*A54^2*'AC Param'!$B$8)</f>
        <v>3.090259893910428E-2</v>
      </c>
      <c r="N54">
        <f t="shared" si="3"/>
        <v>62.529332626488397</v>
      </c>
    </row>
    <row r="55" spans="1:14" x14ac:dyDescent="0.2">
      <c r="A55">
        <f>TrimCalc!A55</f>
        <v>10.8468</v>
      </c>
      <c r="B55">
        <f>(9.807*'AC Param'!$B$2)/('AC Param'!$B$8*0.5*1.225*Totals!A55^2)</f>
        <v>0.69125872048959791</v>
      </c>
      <c r="C55">
        <f>(D55)/('AC Param'!$B$8*0.5*1.225*Totals!A55^2)</f>
        <v>3.1939754737724667E-2</v>
      </c>
      <c r="D55">
        <f t="shared" si="2"/>
        <v>5.7094947006046484</v>
      </c>
      <c r="E55">
        <f>TrimCalc!T55</f>
        <v>5.1049429779399942</v>
      </c>
      <c r="F55">
        <f>TrimCalc!U55</f>
        <v>1.8846702722179871</v>
      </c>
      <c r="G55">
        <f>TrimCalc!V55</f>
        <v>3.2203586150261527</v>
      </c>
      <c r="H55">
        <f>TrimCalc!S55</f>
        <v>0.28203361346728489</v>
      </c>
      <c r="I55">
        <f>D_VStab!I55</f>
        <v>0.19609780156406709</v>
      </c>
      <c r="J55">
        <f>D_Fuselage!H55</f>
        <v>0.12633439832915561</v>
      </c>
      <c r="K55">
        <f t="shared" si="4"/>
        <v>3.3536742474610901E-2</v>
      </c>
      <c r="L55">
        <f t="shared" si="5"/>
        <v>3.0342767000838433E-2</v>
      </c>
      <c r="M55" s="1">
        <f>SUM(E55,H55,I55) / (0.5*1.225*A55^2*'AC Param'!$B$8)</f>
        <v>3.1232540906832109E-2</v>
      </c>
      <c r="N55">
        <f t="shared" si="3"/>
        <v>61.929747118518499</v>
      </c>
    </row>
    <row r="56" spans="1:14" x14ac:dyDescent="0.2">
      <c r="A56">
        <f>TrimCalc!A56</f>
        <v>10.775499999999999</v>
      </c>
      <c r="B56">
        <f>(9.807*'AC Param'!$B$2)/('AC Param'!$B$8*0.5*1.225*Totals!A56^2)</f>
        <v>0.70043691334930047</v>
      </c>
      <c r="C56">
        <f>(D56)/('AC Param'!$B$8*0.5*1.225*Totals!A56^2)</f>
        <v>3.2274737927668308E-2</v>
      </c>
      <c r="D56">
        <f t="shared" si="2"/>
        <v>5.6937765488736662</v>
      </c>
      <c r="E56">
        <f>TrimCalc!T56</f>
        <v>5.097044876290858</v>
      </c>
      <c r="F56">
        <f>TrimCalc!U56</f>
        <v>1.9073245639440486</v>
      </c>
      <c r="G56">
        <f>TrimCalc!V56</f>
        <v>3.1898182711999077</v>
      </c>
      <c r="H56">
        <f>TrimCalc!S56</f>
        <v>0.27795615862059542</v>
      </c>
      <c r="I56">
        <f>D_VStab!I56</f>
        <v>0.1938810608233566</v>
      </c>
      <c r="J56">
        <f>D_Fuselage!H56</f>
        <v>0.12479649428575759</v>
      </c>
      <c r="K56">
        <f t="shared" si="4"/>
        <v>3.3888474824051724E-2</v>
      </c>
      <c r="L56">
        <f t="shared" si="5"/>
        <v>3.0661001031284892E-2</v>
      </c>
      <c r="M56" s="1">
        <f>SUM(E56,H56,I56) / (0.5*1.225*A56^2*'AC Param'!$B$8)</f>
        <v>3.1566783249595561E-2</v>
      </c>
      <c r="N56">
        <f t="shared" si="3"/>
        <v>61.353289202388183</v>
      </c>
    </row>
    <row r="57" spans="1:14" x14ac:dyDescent="0.2">
      <c r="A57">
        <f>TrimCalc!A57</f>
        <v>10.7056</v>
      </c>
      <c r="B57">
        <f>(9.807*'AC Param'!$B$2)/('AC Param'!$B$8*0.5*1.225*Totals!A57^2)</f>
        <v>0.70961348992631124</v>
      </c>
      <c r="C57">
        <f>(D57)/('AC Param'!$B$8*0.5*1.225*Totals!A57^2)</f>
        <v>3.2612047164493334E-2</v>
      </c>
      <c r="D57">
        <f t="shared" si="2"/>
        <v>5.6788829745190093</v>
      </c>
      <c r="E57">
        <f>TrimCalc!T57</f>
        <v>5.0900109011621391</v>
      </c>
      <c r="F57">
        <f>TrimCalc!U57</f>
        <v>1.9299546837898569</v>
      </c>
      <c r="G57">
        <f>TrimCalc!V57</f>
        <v>3.1600562173722819</v>
      </c>
      <c r="H57">
        <f>TrimCalc!S57</f>
        <v>0.27402687757510857</v>
      </c>
      <c r="I57">
        <f>D_VStab!I57</f>
        <v>0.1915479650959214</v>
      </c>
      <c r="J57">
        <f>D_Fuselage!H57</f>
        <v>0.1232972306858406</v>
      </c>
      <c r="K57">
        <f t="shared" si="4"/>
        <v>3.4242649522718001E-2</v>
      </c>
      <c r="L57">
        <f t="shared" si="5"/>
        <v>3.0981444806268667E-2</v>
      </c>
      <c r="M57" s="1">
        <f>SUM(E57,H57,I57) / (0.5*1.225*A57^2*'AC Param'!$B$8)</f>
        <v>3.190398976651207E-2</v>
      </c>
      <c r="N57">
        <f t="shared" si="3"/>
        <v>60.795849572010709</v>
      </c>
    </row>
    <row r="58" spans="1:14" x14ac:dyDescent="0.2">
      <c r="A58">
        <f>TrimCalc!A58</f>
        <v>10.6371</v>
      </c>
      <c r="B58">
        <f>(9.807*'AC Param'!$B$2)/('AC Param'!$B$8*0.5*1.225*Totals!A58^2)</f>
        <v>0.71878234926325479</v>
      </c>
      <c r="C58">
        <f>(D58)/('AC Param'!$B$8*0.5*1.225*Totals!A58^2)</f>
        <v>3.2954672218267755E-2</v>
      </c>
      <c r="D58">
        <f t="shared" si="2"/>
        <v>5.6653443587968866</v>
      </c>
      <c r="E58">
        <f>TrimCalc!T58</f>
        <v>5.0838414599738435</v>
      </c>
      <c r="F58">
        <f>TrimCalc!U58</f>
        <v>1.9525957320472678</v>
      </c>
      <c r="G58">
        <f>TrimCalc!V58</f>
        <v>3.1312457279265766</v>
      </c>
      <c r="H58">
        <f>TrimCalc!S58</f>
        <v>0.27021839941379189</v>
      </c>
      <c r="I58">
        <f>D_VStab!I58</f>
        <v>0.18944838662159061</v>
      </c>
      <c r="J58">
        <f>D_Fuselage!H58</f>
        <v>0.1218361127876602</v>
      </c>
      <c r="K58">
        <f t="shared" si="4"/>
        <v>3.4602405829181143E-2</v>
      </c>
      <c r="L58">
        <f t="shared" si="5"/>
        <v>3.1306938607354368E-2</v>
      </c>
      <c r="M58" s="1">
        <f>SUM(E58,H58,I58) / (0.5*1.225*A58^2*'AC Param'!$B$8)</f>
        <v>3.2245965225897406E-2</v>
      </c>
      <c r="N58">
        <f t="shared" si="3"/>
        <v>60.262834478958361</v>
      </c>
    </row>
    <row r="59" spans="1:14" x14ac:dyDescent="0.2">
      <c r="A59">
        <f>TrimCalc!A59</f>
        <v>10.57</v>
      </c>
      <c r="B59">
        <f>(9.807*'AC Param'!$B$2)/('AC Param'!$B$8*0.5*1.225*Totals!A59^2)</f>
        <v>0.72793719927943723</v>
      </c>
      <c r="C59">
        <f>(D59)/('AC Param'!$B$8*0.5*1.225*Totals!A59^2)</f>
        <v>3.3300180827653007E-2</v>
      </c>
      <c r="D59">
        <f t="shared" si="2"/>
        <v>5.6527450563328134</v>
      </c>
      <c r="E59">
        <f>TrimCalc!T59</f>
        <v>5.0785568416932554</v>
      </c>
      <c r="F59">
        <f>TrimCalc!U59</f>
        <v>1.9752354848345768</v>
      </c>
      <c r="G59">
        <f>TrimCalc!V59</f>
        <v>3.1033213568586793</v>
      </c>
      <c r="H59">
        <f>TrimCalc!S59</f>
        <v>0.26654000583706094</v>
      </c>
      <c r="I59">
        <f>D_VStab!I59</f>
        <v>0.18723555374682727</v>
      </c>
      <c r="J59">
        <f>D_Fuselage!H59</f>
        <v>0.12041265505566885</v>
      </c>
      <c r="K59">
        <f t="shared" si="4"/>
        <v>3.4965189869035657E-2</v>
      </c>
      <c r="L59">
        <f t="shared" si="5"/>
        <v>3.1635171786270358E-2</v>
      </c>
      <c r="M59" s="1">
        <f>SUM(E59,H59,I59) / (0.5*1.225*A59^2*'AC Param'!$B$8)</f>
        <v>3.2590832865321072E-2</v>
      </c>
      <c r="N59">
        <f t="shared" si="3"/>
        <v>59.749515245437841</v>
      </c>
    </row>
    <row r="60" spans="1:14" x14ac:dyDescent="0.2">
      <c r="A60">
        <f>TrimCalc!A60</f>
        <v>10.504099999999999</v>
      </c>
      <c r="B60">
        <f>(9.807*'AC Param'!$B$2)/('AC Param'!$B$8*0.5*1.225*Totals!A60^2)</f>
        <v>0.73709962927029704</v>
      </c>
      <c r="C60">
        <f>(D60)/('AC Param'!$B$8*0.5*1.225*Totals!A60^2)</f>
        <v>3.365106752309667E-2</v>
      </c>
      <c r="D60">
        <f t="shared" si="2"/>
        <v>5.6413023108205724</v>
      </c>
      <c r="E60">
        <f>TrimCalc!T60</f>
        <v>5.0740739773810448</v>
      </c>
      <c r="F60">
        <f>TrimCalc!U60</f>
        <v>1.9978636956062981</v>
      </c>
      <c r="G60">
        <f>TrimCalc!V60</f>
        <v>3.0762102817747481</v>
      </c>
      <c r="H60">
        <f>TrimCalc!S60</f>
        <v>0.26296273443940116</v>
      </c>
      <c r="I60">
        <f>D_VStab!I60</f>
        <v>0.18524342650283634</v>
      </c>
      <c r="J60">
        <f>D_Fuselage!H60</f>
        <v>0.11902217249728975</v>
      </c>
      <c r="K60">
        <f t="shared" si="4"/>
        <v>3.5333620899251503E-2</v>
      </c>
      <c r="L60">
        <f t="shared" si="5"/>
        <v>3.1968514146941837E-2</v>
      </c>
      <c r="M60" s="1">
        <f>SUM(E60,H60,I60) / (0.5*1.225*A60^2*'AC Param'!$B$8)</f>
        <v>3.2941085511359852E-2</v>
      </c>
      <c r="N60">
        <f t="shared" si="3"/>
        <v>59.256803603090368</v>
      </c>
    </row>
    <row r="61" spans="1:14" x14ac:dyDescent="0.2">
      <c r="A61">
        <f>TrimCalc!A61</f>
        <v>10.439399999999999</v>
      </c>
      <c r="B61">
        <f>(9.807*'AC Param'!$B$2)/('AC Param'!$B$8*0.5*1.225*Totals!A61^2)</f>
        <v>0.74626454883027737</v>
      </c>
      <c r="C61">
        <f>(D61)/('AC Param'!$B$8*0.5*1.225*Totals!A61^2)</f>
        <v>3.4008216294365984E-2</v>
      </c>
      <c r="D61">
        <f t="shared" si="2"/>
        <v>5.6311586545178498</v>
      </c>
      <c r="E61">
        <f>TrimCalc!T61</f>
        <v>5.0705558424369226</v>
      </c>
      <c r="F61">
        <f>TrimCalc!U61</f>
        <v>2.0204291535939611</v>
      </c>
      <c r="G61">
        <f>TrimCalc!V61</f>
        <v>3.050082813214595</v>
      </c>
      <c r="H61">
        <f>TrimCalc!S61</f>
        <v>0.2595172353290473</v>
      </c>
      <c r="I61">
        <f>D_VStab!I61</f>
        <v>0.1834651878004972</v>
      </c>
      <c r="J61">
        <f>D_Fuselage!H61</f>
        <v>0.11766426457974845</v>
      </c>
      <c r="K61">
        <f t="shared" si="4"/>
        <v>3.5708627109084283E-2</v>
      </c>
      <c r="L61">
        <f t="shared" si="5"/>
        <v>3.2307805479647685E-2</v>
      </c>
      <c r="M61" s="1">
        <f>SUM(E61,H61,I61) / (0.5*1.225*A61^2*'AC Param'!$B$8)</f>
        <v>3.3297872318375034E-2</v>
      </c>
      <c r="N61">
        <f t="shared" si="3"/>
        <v>58.785917657973634</v>
      </c>
    </row>
    <row r="62" spans="1:14" x14ac:dyDescent="0.2">
      <c r="A62">
        <f>TrimCalc!A62</f>
        <v>10.3759</v>
      </c>
      <c r="B62">
        <f>(9.807*'AC Param'!$B$2)/('AC Param'!$B$8*0.5*1.225*Totals!A62^2)</f>
        <v>0.7554267042780286</v>
      </c>
      <c r="C62">
        <f>(D62)/('AC Param'!$B$8*0.5*1.225*Totals!A62^2)</f>
        <v>3.4367425097602544E-2</v>
      </c>
      <c r="D62">
        <f t="shared" si="2"/>
        <v>5.6216186612097836</v>
      </c>
      <c r="E62">
        <f>TrimCalc!T62</f>
        <v>5.0678263799680021</v>
      </c>
      <c r="F62">
        <f>TrimCalc!U62</f>
        <v>2.0430248368048485</v>
      </c>
      <c r="G62">
        <f>TrimCalc!V62</f>
        <v>3.024675416469722</v>
      </c>
      <c r="H62">
        <f>TrimCalc!S62</f>
        <v>0.25617625703735103</v>
      </c>
      <c r="I62">
        <f>D_VStab!I62</f>
        <v>0.18140361338029223</v>
      </c>
      <c r="J62">
        <f>D_Fuselage!H62</f>
        <v>0.1163385375175698</v>
      </c>
      <c r="K62">
        <f t="shared" si="4"/>
        <v>3.6085796352482671E-2</v>
      </c>
      <c r="L62">
        <f t="shared" si="5"/>
        <v>3.2649053842722417E-2</v>
      </c>
      <c r="M62" s="1">
        <f>SUM(E62,H62,I62) / (0.5*1.225*A62^2*'AC Param'!$B$8)</f>
        <v>3.3656967564798128E-2</v>
      </c>
      <c r="N62">
        <f t="shared" si="3"/>
        <v>58.329353066846593</v>
      </c>
    </row>
    <row r="63" spans="1:14" x14ac:dyDescent="0.2">
      <c r="A63">
        <f>TrimCalc!A63</f>
        <v>10.313599999999999</v>
      </c>
      <c r="B63">
        <f>(9.807*'AC Param'!$B$2)/('AC Param'!$B$8*0.5*1.225*Totals!A63^2)</f>
        <v>0.76458068107571175</v>
      </c>
      <c r="C63">
        <f>(D63)/('AC Param'!$B$8*0.5*1.225*Totals!A63^2)</f>
        <v>3.4731039766782636E-2</v>
      </c>
      <c r="D63">
        <f t="shared" si="2"/>
        <v>5.6130793967638501</v>
      </c>
      <c r="E63">
        <f>TrimCalc!T63</f>
        <v>5.0657272832211415</v>
      </c>
      <c r="F63">
        <f>TrimCalc!U63</f>
        <v>2.0655809628436748</v>
      </c>
      <c r="G63">
        <f>TrimCalc!V63</f>
        <v>3.0001151507842452</v>
      </c>
      <c r="H63">
        <f>TrimCalc!S63</f>
        <v>0.25294531278174681</v>
      </c>
      <c r="I63">
        <f>D_VStab!I63</f>
        <v>0.17939336605657477</v>
      </c>
      <c r="J63">
        <f>D_Fuselage!H63</f>
        <v>0.11504460429760828</v>
      </c>
      <c r="K63">
        <f t="shared" si="4"/>
        <v>3.6467591755121764E-2</v>
      </c>
      <c r="L63">
        <f t="shared" si="5"/>
        <v>3.2994487778443507E-2</v>
      </c>
      <c r="M63" s="1">
        <f>SUM(E63,H63,I63) / (0.5*1.225*A63^2*'AC Param'!$B$8)</f>
        <v>3.4019391865145014E-2</v>
      </c>
      <c r="N63">
        <f t="shared" si="3"/>
        <v>57.891055666463643</v>
      </c>
    </row>
    <row r="64" spans="1:14" x14ac:dyDescent="0.2">
      <c r="A64">
        <f>TrimCalc!A64</f>
        <v>10.2525</v>
      </c>
      <c r="B64">
        <f>(9.807*'AC Param'!$B$2)/('AC Param'!$B$8*0.5*1.225*Totals!A64^2)</f>
        <v>0.77372090673217853</v>
      </c>
      <c r="C64">
        <f>(D64)/('AC Param'!$B$8*0.5*1.225*Totals!A64^2)</f>
        <v>3.5098789428265248E-2</v>
      </c>
      <c r="D64">
        <f t="shared" si="2"/>
        <v>5.605502183141911</v>
      </c>
      <c r="E64">
        <f>TrimCalc!T64</f>
        <v>5.0644535724165349</v>
      </c>
      <c r="F64">
        <f>TrimCalc!U64</f>
        <v>2.0882290810326003</v>
      </c>
      <c r="G64">
        <f>TrimCalc!V64</f>
        <v>2.9760898124084565</v>
      </c>
      <c r="H64">
        <f>TrimCalc!S64</f>
        <v>0.24980766034216983</v>
      </c>
      <c r="I64">
        <f>D_VStab!I64</f>
        <v>0.17759354465467944</v>
      </c>
      <c r="J64">
        <f>D_Fuselage!H64</f>
        <v>0.11378208470400511</v>
      </c>
      <c r="K64">
        <f t="shared" si="4"/>
        <v>3.6853728899678508E-2</v>
      </c>
      <c r="L64">
        <f t="shared" si="5"/>
        <v>3.3343849956851988E-2</v>
      </c>
      <c r="M64" s="1">
        <f>SUM(E64,H64,I64) / (0.5*1.225*A64^2*'AC Param'!$B$8)</f>
        <v>3.4387187464264515E-2</v>
      </c>
      <c r="N64">
        <f t="shared" si="3"/>
        <v>57.470411132662441</v>
      </c>
    </row>
    <row r="65" spans="1:18" x14ac:dyDescent="0.2">
      <c r="A65">
        <f>TrimCalc!A65</f>
        <v>10.192399999999999</v>
      </c>
      <c r="B65">
        <f>(9.807*'AC Param'!$B$2)/('AC Param'!$B$8*0.5*1.225*Totals!A65^2)</f>
        <v>0.78287237707043167</v>
      </c>
      <c r="C65">
        <f>(D65)/('AC Param'!$B$8*0.5*1.225*Totals!A65^2)</f>
        <v>3.5471411579754378E-2</v>
      </c>
      <c r="D65">
        <f t="shared" si="2"/>
        <v>5.5987905675909078</v>
      </c>
      <c r="E65">
        <f>TrimCalc!T65</f>
        <v>5.0636341241701324</v>
      </c>
      <c r="F65">
        <f>TrimCalc!U65</f>
        <v>2.11088541911024</v>
      </c>
      <c r="G65">
        <f>TrimCalc!V65</f>
        <v>2.952748705059892</v>
      </c>
      <c r="H65">
        <f>TrimCalc!S65</f>
        <v>0.24677671453050659</v>
      </c>
      <c r="I65">
        <f>D_VStab!I65</f>
        <v>0.1758332249697141</v>
      </c>
      <c r="J65">
        <f>D_Fuselage!H65</f>
        <v>0.11254650392055485</v>
      </c>
      <c r="K65">
        <f t="shared" si="4"/>
        <v>3.7244982158742099E-2</v>
      </c>
      <c r="L65">
        <f t="shared" si="5"/>
        <v>3.3697841000766657E-2</v>
      </c>
      <c r="M65" s="1">
        <f>SUM(E65,H65,I65) / (0.5*1.225*A65^2*'AC Param'!$B$8)</f>
        <v>3.4758367697467096E-2</v>
      </c>
      <c r="N65">
        <f t="shared" si="3"/>
        <v>57.065112981113565</v>
      </c>
    </row>
    <row r="66" spans="1:18" x14ac:dyDescent="0.2">
      <c r="A66">
        <f>TrimCalc!A66</f>
        <v>10.1334</v>
      </c>
      <c r="B66">
        <f>(9.807*'AC Param'!$B$2)/('AC Param'!$B$8*0.5*1.225*Totals!A66^2)</f>
        <v>0.79201519891087846</v>
      </c>
      <c r="C66">
        <f>(D66)/('AC Param'!$B$8*0.5*1.225*Totals!A66^2)</f>
        <v>3.5847587395609115E-2</v>
      </c>
      <c r="D66">
        <f t="shared" si="2"/>
        <v>5.5928495499952522</v>
      </c>
      <c r="E66">
        <f>TrimCalc!T66</f>
        <v>5.0637279560460078</v>
      </c>
      <c r="F66">
        <f>TrimCalc!U66</f>
        <v>2.133473267470027</v>
      </c>
      <c r="G66">
        <f>TrimCalc!V66</f>
        <v>2.930241523602128</v>
      </c>
      <c r="H66">
        <f>TrimCalc!S66</f>
        <v>0.24383569360402349</v>
      </c>
      <c r="I66">
        <f>D_VStab!I66</f>
        <v>0.17395946844134147</v>
      </c>
      <c r="J66">
        <f>D_Fuselage!H66</f>
        <v>0.11133959687773233</v>
      </c>
      <c r="K66">
        <f t="shared" ref="K66:K97" si="6">C66+(0.05*C66)</f>
        <v>3.7639966765389568E-2</v>
      </c>
      <c r="L66">
        <f t="shared" ref="L66:L97" si="7">C66-(0.05*C66)</f>
        <v>3.4055208025828662E-2</v>
      </c>
      <c r="M66" s="1">
        <f>SUM(E66,H66,I66) / (0.5*1.225*A66^2*'AC Param'!$B$8)</f>
        <v>3.5134036286922667E-2</v>
      </c>
      <c r="N66">
        <f t="shared" si="3"/>
        <v>56.674581629921889</v>
      </c>
    </row>
    <row r="67" spans="1:18" x14ac:dyDescent="0.2">
      <c r="A67">
        <f>TrimCalc!A67</f>
        <v>10.0754</v>
      </c>
      <c r="B67">
        <f>(9.807*'AC Param'!$B$2)/('AC Param'!$B$8*0.5*1.225*Totals!A67^2)</f>
        <v>0.80116006691698349</v>
      </c>
      <c r="C67">
        <f>(D67)/('AC Param'!$B$8*0.5*1.225*Totals!A67^2)</f>
        <v>3.6227893522161908E-2</v>
      </c>
      <c r="D67">
        <f t="shared" ref="D67:D128" si="8">SUM(F67:J67)</f>
        <v>5.5876669060055333</v>
      </c>
      <c r="E67">
        <f>TrimCalc!T67</f>
        <v>5.0643753216287539</v>
      </c>
      <c r="F67">
        <f>TrimCalc!U67</f>
        <v>2.1559737572338769</v>
      </c>
      <c r="G67">
        <f>TrimCalc!V67</f>
        <v>2.9082547516086463</v>
      </c>
      <c r="H67">
        <f>TrimCalc!S67</f>
        <v>0.24099711948408986</v>
      </c>
      <c r="I67">
        <f>D_VStab!I67</f>
        <v>0.17228227553970468</v>
      </c>
      <c r="J67">
        <f>D_Fuselage!H67</f>
        <v>0.11015900213921448</v>
      </c>
      <c r="K67">
        <f t="shared" si="6"/>
        <v>3.8039288198270002E-2</v>
      </c>
      <c r="L67">
        <f t="shared" si="7"/>
        <v>3.4416498846053814E-2</v>
      </c>
      <c r="M67" s="1">
        <f>SUM(E67,H67,I67) / (0.5*1.225*A67^2*'AC Param'!$B$8)</f>
        <v>3.55146244692525E-2</v>
      </c>
      <c r="N67">
        <f t="shared" ref="N67:N128" si="9">D67*A67</f>
        <v>56.297979144768149</v>
      </c>
    </row>
    <row r="68" spans="1:18" x14ac:dyDescent="0.2">
      <c r="A68">
        <f>TrimCalc!A68</f>
        <v>10.0185</v>
      </c>
      <c r="B68">
        <f>(9.807*'AC Param'!$B$2)/('AC Param'!$B$8*0.5*1.225*Totals!A68^2)</f>
        <v>0.81028627553349997</v>
      </c>
      <c r="C68">
        <f>(D68)/('AC Param'!$B$8*0.5*1.225*Totals!A68^2)</f>
        <v>3.6613830391110325E-2</v>
      </c>
      <c r="D68">
        <f t="shared" si="8"/>
        <v>5.5835884836577723</v>
      </c>
      <c r="E68">
        <f>TrimCalc!T68</f>
        <v>5.0656899866398257</v>
      </c>
      <c r="F68">
        <f>TrimCalc!U68</f>
        <v>2.1785819044798824</v>
      </c>
      <c r="G68">
        <f>TrimCalc!V68</f>
        <v>2.8871080821599442</v>
      </c>
      <c r="H68">
        <f>TrimCalc!S68</f>
        <v>0.23824518347468013</v>
      </c>
      <c r="I68">
        <f>D_VStab!I68</f>
        <v>0.17064686885997135</v>
      </c>
      <c r="J68">
        <f>D_Fuselage!H68</f>
        <v>0.10900644468329414</v>
      </c>
      <c r="K68">
        <f t="shared" si="6"/>
        <v>3.8444521910665844E-2</v>
      </c>
      <c r="L68">
        <f t="shared" si="7"/>
        <v>3.4783138871554806E-2</v>
      </c>
      <c r="M68" s="1">
        <f>SUM(E68,H68,I68) / (0.5*1.225*A68^2*'AC Param'!$B$8)</f>
        <v>3.5899031388846189E-2</v>
      </c>
      <c r="N68">
        <f t="shared" si="9"/>
        <v>55.939181223525388</v>
      </c>
    </row>
    <row r="69" spans="1:18" x14ac:dyDescent="0.2">
      <c r="A69">
        <f>TrimCalc!A69</f>
        <v>9.9625000000000004</v>
      </c>
      <c r="B69">
        <f>(9.807*'AC Param'!$B$2)/('AC Param'!$B$8*0.5*1.225*Totals!A69^2)</f>
        <v>0.81942124417783957</v>
      </c>
      <c r="C69">
        <f>(D69)/('AC Param'!$B$8*0.5*1.225*Totals!A69^2)</f>
        <v>3.7001932196280798E-2</v>
      </c>
      <c r="D69">
        <f t="shared" si="8"/>
        <v>5.5798677304296787</v>
      </c>
      <c r="E69">
        <f>TrimCalc!T69</f>
        <v>5.0674927973561861</v>
      </c>
      <c r="F69">
        <f>TrimCalc!U69</f>
        <v>2.2012350261259028</v>
      </c>
      <c r="G69">
        <f>TrimCalc!V69</f>
        <v>2.8662577712302837</v>
      </c>
      <c r="H69">
        <f>TrimCalc!S69</f>
        <v>0.23560206621545474</v>
      </c>
      <c r="I69">
        <f>D_VStab!I69</f>
        <v>0.16889528430381195</v>
      </c>
      <c r="J69">
        <f>D_Fuselage!H69</f>
        <v>0.10787758255422612</v>
      </c>
      <c r="K69">
        <f t="shared" si="6"/>
        <v>3.885202880609484E-2</v>
      </c>
      <c r="L69">
        <f t="shared" si="7"/>
        <v>3.5151835586466756E-2</v>
      </c>
      <c r="M69" s="1">
        <f>SUM(E69,H69,I69) / (0.5*1.225*A69^2*'AC Param'!$B$8)</f>
        <v>3.6286560580319073E-2</v>
      </c>
      <c r="N69">
        <f t="shared" si="9"/>
        <v>55.589432264405673</v>
      </c>
    </row>
    <row r="70" spans="1:18" x14ac:dyDescent="0.2">
      <c r="A70">
        <f>TrimCalc!A70</f>
        <v>9.9075000000000006</v>
      </c>
      <c r="B70">
        <f>(9.807*'AC Param'!$B$2)/('AC Param'!$B$8*0.5*1.225*Totals!A70^2)</f>
        <v>0.82854428490817555</v>
      </c>
      <c r="C70">
        <f>(D70)/('AC Param'!$B$8*0.5*1.225*Totals!A70^2)</f>
        <v>3.7393929855411394E-2</v>
      </c>
      <c r="D70">
        <f t="shared" si="8"/>
        <v>5.5768903211631482</v>
      </c>
      <c r="E70">
        <f>TrimCalc!T70</f>
        <v>5.0697466826579181</v>
      </c>
      <c r="F70">
        <f>TrimCalc!U70</f>
        <v>2.2238389595837433</v>
      </c>
      <c r="G70">
        <f>TrimCalc!V70</f>
        <v>2.846047799852919</v>
      </c>
      <c r="H70">
        <f>TrimCalc!S70</f>
        <v>0.23304467211707025</v>
      </c>
      <c r="I70">
        <f>D_VStab!I70</f>
        <v>0.16718472955896635</v>
      </c>
      <c r="J70">
        <f>D_Fuselage!H70</f>
        <v>0.10677416005044921</v>
      </c>
      <c r="K70">
        <f t="shared" si="6"/>
        <v>3.9263626348181965E-2</v>
      </c>
      <c r="L70">
        <f t="shared" si="7"/>
        <v>3.5524233362640822E-2</v>
      </c>
      <c r="M70" s="1">
        <f>SUM(E70,H70,I70) / (0.5*1.225*A70^2*'AC Param'!$B$8)</f>
        <v>3.6677053022212011E-2</v>
      </c>
      <c r="N70">
        <f t="shared" si="9"/>
        <v>55.253040856923896</v>
      </c>
    </row>
    <row r="71" spans="1:18" x14ac:dyDescent="0.2">
      <c r="A71">
        <f>TrimCalc!A71</f>
        <v>9.8533000000000008</v>
      </c>
      <c r="B71">
        <f>(9.807*'AC Param'!$B$2)/('AC Param'!$B$8*0.5*1.225*Totals!A71^2)</f>
        <v>0.8376844938488075</v>
      </c>
      <c r="C71">
        <f>(D71)/('AC Param'!$B$8*0.5*1.225*Totals!A71^2)</f>
        <v>3.7791759366121426E-2</v>
      </c>
      <c r="D71">
        <f t="shared" si="8"/>
        <v>5.5747237939772845</v>
      </c>
      <c r="E71">
        <f>TrimCalc!T71</f>
        <v>5.0727895448188551</v>
      </c>
      <c r="F71">
        <f>TrimCalc!U71</f>
        <v>2.2463139919358435</v>
      </c>
      <c r="G71">
        <f>TrimCalc!V71</f>
        <v>2.8264898792924775</v>
      </c>
      <c r="H71">
        <f>TrimCalc!S71</f>
        <v>0.23057245757487885</v>
      </c>
      <c r="I71">
        <f>D_VStab!I71</f>
        <v>0.16565555363502599</v>
      </c>
      <c r="J71">
        <f>D_Fuselage!H71</f>
        <v>0.10569191153905846</v>
      </c>
      <c r="K71">
        <f t="shared" si="6"/>
        <v>3.9681347334427498E-2</v>
      </c>
      <c r="L71">
        <f t="shared" si="7"/>
        <v>3.5902171397815354E-2</v>
      </c>
      <c r="M71" s="1">
        <f>SUM(E71,H71,I71) / (0.5*1.225*A71^2*'AC Param'!$B$8)</f>
        <v>3.7075163377569588E-2</v>
      </c>
      <c r="N71">
        <f t="shared" si="9"/>
        <v>54.929425959196379</v>
      </c>
    </row>
    <row r="72" spans="1:18" x14ac:dyDescent="0.2">
      <c r="A72">
        <f>TrimCalc!A72</f>
        <v>9.8001000000000005</v>
      </c>
      <c r="B72">
        <f>(9.807*'AC Param'!$B$2)/('AC Param'!$B$8*0.5*1.225*Totals!A72^2)</f>
        <v>0.84680394680936477</v>
      </c>
      <c r="C72">
        <f>(D72)/('AC Param'!$B$8*0.5*1.225*Totals!A72^2)</f>
        <v>3.8197779542167014E-2</v>
      </c>
      <c r="D72">
        <f t="shared" si="8"/>
        <v>5.5739358322629435</v>
      </c>
      <c r="E72">
        <f>TrimCalc!T72</f>
        <v>5.0768356527782199</v>
      </c>
      <c r="F72">
        <f>TrimCalc!U72</f>
        <v>2.2688897124660343</v>
      </c>
      <c r="G72">
        <f>TrimCalc!V72</f>
        <v>2.8080723794528395</v>
      </c>
      <c r="H72">
        <f>TrimCalc!S72</f>
        <v>0.2281757472373237</v>
      </c>
      <c r="I72">
        <f>D_VStab!I72</f>
        <v>0.16416341175993057</v>
      </c>
      <c r="J72">
        <f>D_Fuselage!H72</f>
        <v>0.10463458134681476</v>
      </c>
      <c r="K72">
        <f t="shared" si="6"/>
        <v>4.0107668519275365E-2</v>
      </c>
      <c r="L72">
        <f t="shared" si="7"/>
        <v>3.6287890565058663E-2</v>
      </c>
      <c r="M72" s="1">
        <f>SUM(E72,H72,I72) / (0.5*1.225*A72^2*'AC Param'!$B$8)</f>
        <v>3.7479859837740104E-2</v>
      </c>
      <c r="N72">
        <f t="shared" si="9"/>
        <v>54.625128549760078</v>
      </c>
    </row>
    <row r="73" spans="1:18" x14ac:dyDescent="0.2">
      <c r="A73">
        <f>TrimCalc!A73</f>
        <v>9.7477999999999998</v>
      </c>
      <c r="B73">
        <f>(9.807*'AC Param'!$B$2)/('AC Param'!$B$8*0.5*1.225*Totals!A73^2)</f>
        <v>0.85591506018912211</v>
      </c>
      <c r="C73">
        <f>(D73)/('AC Param'!$B$8*0.5*1.225*Totals!A73^2)</f>
        <v>3.8606387188530558E-2</v>
      </c>
      <c r="D73">
        <f t="shared" si="8"/>
        <v>5.5735925155186461</v>
      </c>
      <c r="E73">
        <f>TrimCalc!T73</f>
        <v>5.081542030775581</v>
      </c>
      <c r="F73">
        <f>TrimCalc!U73</f>
        <v>2.291422005517862</v>
      </c>
      <c r="G73">
        <f>TrimCalc!V73</f>
        <v>2.7901445578086959</v>
      </c>
      <c r="H73">
        <f>TrimCalc!S73</f>
        <v>0.2258657477995813</v>
      </c>
      <c r="I73">
        <f>D_VStab!I73</f>
        <v>0.16256028158828809</v>
      </c>
      <c r="J73">
        <f>D_Fuselage!H73</f>
        <v>0.10359992280422002</v>
      </c>
      <c r="K73">
        <f t="shared" si="6"/>
        <v>4.0536706547957088E-2</v>
      </c>
      <c r="L73">
        <f t="shared" si="7"/>
        <v>3.6676067829104028E-2</v>
      </c>
      <c r="M73" s="1">
        <f>SUM(E73,H73,I73) / (0.5*1.225*A73^2*'AC Param'!$B$8)</f>
        <v>3.7888615691151734E-2</v>
      </c>
      <c r="N73">
        <f t="shared" si="9"/>
        <v>54.330265122772659</v>
      </c>
    </row>
    <row r="74" spans="1:18" x14ac:dyDescent="0.2">
      <c r="A74">
        <f>TrimCalc!A74</f>
        <v>9.6963000000000008</v>
      </c>
      <c r="B74">
        <f>(9.807*'AC Param'!$B$2)/('AC Param'!$B$8*0.5*1.225*Totals!A74^2)</f>
        <v>0.8650312562128627</v>
      </c>
      <c r="C74">
        <f>(D74)/('AC Param'!$B$8*0.5*1.225*Totals!A74^2)</f>
        <v>3.9020223983729715E-2</v>
      </c>
      <c r="D74">
        <f t="shared" si="8"/>
        <v>5.5739706590206959</v>
      </c>
      <c r="E74">
        <f>TrimCalc!T74</f>
        <v>5.0867755035892461</v>
      </c>
      <c r="F74">
        <f>TrimCalc!U74</f>
        <v>2.3139719091121833</v>
      </c>
      <c r="G74">
        <f>TrimCalc!V74</f>
        <v>2.7728035944770628</v>
      </c>
      <c r="H74">
        <f>TrimCalc!S74</f>
        <v>0.22361944946537307</v>
      </c>
      <c r="I74">
        <f>D_VStab!I74</f>
        <v>0.16098997625784242</v>
      </c>
      <c r="J74">
        <f>D_Fuselage!H74</f>
        <v>0.10258572970823482</v>
      </c>
      <c r="K74">
        <f t="shared" si="6"/>
        <v>4.0971235182916205E-2</v>
      </c>
      <c r="L74">
        <f t="shared" si="7"/>
        <v>3.7069212784543226E-2</v>
      </c>
      <c r="M74" s="1">
        <f>SUM(E74,H74,I74) / (0.5*1.225*A74^2*'AC Param'!$B$8)</f>
        <v>3.8302079164601273E-2</v>
      </c>
      <c r="N74">
        <f t="shared" si="9"/>
        <v>54.046891701062378</v>
      </c>
    </row>
    <row r="75" spans="1:18" x14ac:dyDescent="0.2">
      <c r="A75">
        <f>TrimCalc!A75</f>
        <v>9.6456</v>
      </c>
      <c r="B75">
        <f>(9.807*'AC Param'!$B$2)/('AC Param'!$B$8*0.5*1.225*Totals!A75^2)</f>
        <v>0.87414885331554615</v>
      </c>
      <c r="C75">
        <f>(D75)/('AC Param'!$B$8*0.5*1.225*Totals!A75^2)</f>
        <v>3.9439266010754898E-2</v>
      </c>
      <c r="D75">
        <f t="shared" si="8"/>
        <v>5.5750677836912654</v>
      </c>
      <c r="E75">
        <f>TrimCalc!T75</f>
        <v>5.0924394730298452</v>
      </c>
      <c r="F75">
        <f>TrimCalc!U75</f>
        <v>2.3364645876976491</v>
      </c>
      <c r="G75">
        <f>TrimCalc!V75</f>
        <v>2.7559748853321957</v>
      </c>
      <c r="H75">
        <f>TrimCalc!S75</f>
        <v>0.22144299365788889</v>
      </c>
      <c r="I75">
        <f>D_VStab!I75</f>
        <v>0.15959352605778759</v>
      </c>
      <c r="J75">
        <f>D_Fuselage!H75</f>
        <v>0.10159179094574362</v>
      </c>
      <c r="K75">
        <f t="shared" si="6"/>
        <v>4.1411229311292645E-2</v>
      </c>
      <c r="L75">
        <f t="shared" si="7"/>
        <v>3.746730271021715E-2</v>
      </c>
      <c r="M75" s="1">
        <f>SUM(E75,H75,I75) / (0.5*1.225*A75^2*'AC Param'!$B$8)</f>
        <v>3.8720583149294628E-2</v>
      </c>
      <c r="N75">
        <f t="shared" si="9"/>
        <v>53.774873814372469</v>
      </c>
      <c r="Q75" t="s">
        <v>19</v>
      </c>
    </row>
    <row r="76" spans="1:18" x14ac:dyDescent="0.2">
      <c r="A76">
        <f>TrimCalc!A76</f>
        <v>9.5958000000000006</v>
      </c>
      <c r="B76">
        <f>(9.807*'AC Param'!$B$2)/('AC Param'!$B$8*0.5*1.225*Totals!A76^2)</f>
        <v>0.8832456613004448</v>
      </c>
      <c r="C76">
        <f>(D76)/('AC Param'!$B$8*0.5*1.225*Totals!A76^2)</f>
        <v>3.9863975190766225E-2</v>
      </c>
      <c r="D76">
        <f t="shared" si="8"/>
        <v>5.5770663531083438</v>
      </c>
      <c r="E76">
        <f>TrimCalc!T76</f>
        <v>5.0990287301814634</v>
      </c>
      <c r="F76">
        <f>TrimCalc!U76</f>
        <v>2.3590384850073463</v>
      </c>
      <c r="G76">
        <f>TrimCalc!V76</f>
        <v>2.7399902451741172</v>
      </c>
      <c r="H76">
        <f>TrimCalc!S76</f>
        <v>0.2193280495291601</v>
      </c>
      <c r="I76">
        <f>D_VStab!I76</f>
        <v>0.15808972760128015</v>
      </c>
      <c r="J76">
        <f>D_Fuselage!H76</f>
        <v>0.10061984579644037</v>
      </c>
      <c r="K76">
        <f t="shared" si="6"/>
        <v>4.1857173950304534E-2</v>
      </c>
      <c r="L76">
        <f t="shared" si="7"/>
        <v>3.7870776431227916E-2</v>
      </c>
      <c r="M76" s="1">
        <f>SUM(E76,H76,I76) / (0.5*1.225*A76^2*'AC Param'!$B$8)</f>
        <v>3.9144760682175629E-2</v>
      </c>
      <c r="N76">
        <f t="shared" si="9"/>
        <v>53.516413311157045</v>
      </c>
    </row>
    <row r="77" spans="1:18" x14ac:dyDescent="0.2">
      <c r="A77">
        <f>TrimCalc!A77</f>
        <v>9.5466999999999995</v>
      </c>
      <c r="B77">
        <f>(9.807*'AC Param'!$B$2)/('AC Param'!$B$8*0.5*1.225*Totals!A77^2)</f>
        <v>0.89235433427511168</v>
      </c>
      <c r="C77">
        <f>(D77)/('AC Param'!$B$8*0.5*1.225*Totals!A77^2)</f>
        <v>4.0298377527347072E-2</v>
      </c>
      <c r="D77">
        <f t="shared" si="8"/>
        <v>5.5802922479441053</v>
      </c>
      <c r="E77">
        <f>TrimCalc!T77</f>
        <v>5.1066273226460686</v>
      </c>
      <c r="F77">
        <f>TrimCalc!U77</f>
        <v>2.3815354825108206</v>
      </c>
      <c r="G77">
        <f>TrimCalc!V77</f>
        <v>2.7251865507711224</v>
      </c>
      <c r="H77">
        <f>TrimCalc!S77</f>
        <v>0.21728992161995048</v>
      </c>
      <c r="I77">
        <f>D_VStab!I77</f>
        <v>0.15661450707641605</v>
      </c>
      <c r="J77">
        <f>D_Fuselage!H77</f>
        <v>9.9665785965796616E-2</v>
      </c>
      <c r="K77">
        <f t="shared" si="6"/>
        <v>4.2313296403714423E-2</v>
      </c>
      <c r="L77">
        <f t="shared" si="7"/>
        <v>3.8283458650979721E-2</v>
      </c>
      <c r="M77" s="1">
        <f>SUM(E77,H77,I77) / (0.5*1.225*A77^2*'AC Param'!$B$8)</f>
        <v>3.9577951790531786E-2</v>
      </c>
      <c r="N77">
        <f t="shared" si="9"/>
        <v>53.273376003447986</v>
      </c>
      <c r="Q77" t="s">
        <v>20</v>
      </c>
      <c r="R77" t="s">
        <v>104</v>
      </c>
    </row>
    <row r="78" spans="1:18" x14ac:dyDescent="0.2">
      <c r="A78">
        <f>TrimCalc!A78</f>
        <v>9.4984000000000002</v>
      </c>
      <c r="B78">
        <f>(9.807*'AC Param'!$B$2)/('AC Param'!$B$8*0.5*1.225*Totals!A78^2)</f>
        <v>0.90145277177083583</v>
      </c>
      <c r="C78">
        <f>(D78)/('AC Param'!$B$8*0.5*1.225*Totals!A78^2)</f>
        <v>4.0739546529351175E-2</v>
      </c>
      <c r="D78">
        <f t="shared" si="8"/>
        <v>5.5844439011031479</v>
      </c>
      <c r="E78">
        <f>TrimCalc!T78</f>
        <v>5.1150427964315339</v>
      </c>
      <c r="F78">
        <f>TrimCalc!U78</f>
        <v>2.4039838489222261</v>
      </c>
      <c r="G78">
        <f>TrimCalc!V78</f>
        <v>2.711107291394665</v>
      </c>
      <c r="H78">
        <f>TrimCalc!S78</f>
        <v>0.21531345793012613</v>
      </c>
      <c r="I78">
        <f>D_VStab!I78</f>
        <v>0.15530793734759438</v>
      </c>
      <c r="J78">
        <f>D_Fuselage!H78</f>
        <v>9.8731365508535868E-2</v>
      </c>
      <c r="K78">
        <f t="shared" si="6"/>
        <v>4.2776523855818732E-2</v>
      </c>
      <c r="L78">
        <f t="shared" si="7"/>
        <v>3.8702569202883619E-2</v>
      </c>
      <c r="M78" s="1">
        <f>SUM(E78,H78,I78) / (0.5*1.225*A78^2*'AC Param'!$B$8)</f>
        <v>4.001893036088839E-2</v>
      </c>
      <c r="N78">
        <f t="shared" si="9"/>
        <v>53.043281950238139</v>
      </c>
      <c r="Q78" t="s">
        <v>21</v>
      </c>
      <c r="R78" t="s">
        <v>88</v>
      </c>
    </row>
    <row r="79" spans="1:18" x14ac:dyDescent="0.2">
      <c r="A79">
        <f>TrimCalc!A79</f>
        <v>9.4507999999999992</v>
      </c>
      <c r="B79">
        <f>(9.807*'AC Param'!$B$2)/('AC Param'!$B$8*0.5*1.225*Totals!A79^2)</f>
        <v>0.91055617260087374</v>
      </c>
      <c r="C79">
        <f>(D79)/('AC Param'!$B$8*0.5*1.225*Totals!A79^2)</f>
        <v>4.1184182547991222E-2</v>
      </c>
      <c r="D79">
        <f t="shared" si="8"/>
        <v>5.5889526193540915</v>
      </c>
      <c r="E79">
        <f>TrimCalc!T79</f>
        <v>5.1238494578887828</v>
      </c>
      <c r="F79">
        <f>TrimCalc!U79</f>
        <v>2.4264293433298949</v>
      </c>
      <c r="G79">
        <f>TrimCalc!V79</f>
        <v>2.6974201145588892</v>
      </c>
      <c r="H79">
        <f>TrimCalc!S79</f>
        <v>0.21339776524856838</v>
      </c>
      <c r="I79">
        <f>D_VStab!I79</f>
        <v>0.15389093283476254</v>
      </c>
      <c r="J79">
        <f>D_Fuselage!H79</f>
        <v>9.7814463381976177E-2</v>
      </c>
      <c r="K79">
        <f t="shared" si="6"/>
        <v>4.3243391675390784E-2</v>
      </c>
      <c r="L79">
        <f t="shared" si="7"/>
        <v>3.9124973420591659E-2</v>
      </c>
      <c r="M79" s="1">
        <f>SUM(E79,H79,I79) / (0.5*1.225*A79^2*'AC Param'!$B$8)</f>
        <v>4.0463401931278342E-2</v>
      </c>
      <c r="N79">
        <f t="shared" si="9"/>
        <v>52.82007341499164</v>
      </c>
      <c r="Q79" t="s">
        <v>23</v>
      </c>
      <c r="R79" t="s">
        <v>24</v>
      </c>
    </row>
    <row r="80" spans="1:18" x14ac:dyDescent="0.2">
      <c r="A80">
        <f>TrimCalc!A80</f>
        <v>9.4039999999999999</v>
      </c>
      <c r="B80">
        <f>(9.807*'AC Param'!$B$2)/('AC Param'!$B$8*0.5*1.225*Totals!A80^2)</f>
        <v>0.91964168206221364</v>
      </c>
      <c r="C80">
        <f>(D80)/('AC Param'!$B$8*0.5*1.225*Totals!A80^2)</f>
        <v>4.1633942264840788E-2</v>
      </c>
      <c r="D80">
        <f t="shared" si="8"/>
        <v>5.5941693432532631</v>
      </c>
      <c r="E80">
        <f>TrimCalc!T80</f>
        <v>5.1331552634541699</v>
      </c>
      <c r="F80">
        <f>TrimCalc!U80</f>
        <v>2.448897847415517</v>
      </c>
      <c r="G80">
        <f>TrimCalc!V80</f>
        <v>2.6841802931877585</v>
      </c>
      <c r="H80">
        <f>TrimCalc!S80</f>
        <v>0.21153506677698658</v>
      </c>
      <c r="I80">
        <f>D_VStab!I80</f>
        <v>0.15263931370011946</v>
      </c>
      <c r="J80">
        <f>D_Fuselage!H80</f>
        <v>9.6916822172880737E-2</v>
      </c>
      <c r="K80">
        <f t="shared" si="6"/>
        <v>4.371563937808283E-2</v>
      </c>
      <c r="L80">
        <f t="shared" si="7"/>
        <v>3.9552245151598747E-2</v>
      </c>
      <c r="M80" s="1">
        <f>SUM(E80,H80,I80) / (0.5*1.225*A80^2*'AC Param'!$B$8)</f>
        <v>4.0913224280967352E-2</v>
      </c>
      <c r="N80">
        <f t="shared" si="9"/>
        <v>52.607568503953686</v>
      </c>
    </row>
    <row r="81" spans="1:29" x14ac:dyDescent="0.2">
      <c r="A81">
        <f>TrimCalc!A81</f>
        <v>9.3579000000000008</v>
      </c>
      <c r="B81">
        <f>(9.807*'AC Param'!$B$2)/('AC Param'!$B$8*0.5*1.225*Totals!A81^2)</f>
        <v>0.92872489696617633</v>
      </c>
      <c r="C81">
        <f>(D81)/('AC Param'!$B$8*0.5*1.225*Totals!A81^2)</f>
        <v>4.2087663032583947E-2</v>
      </c>
      <c r="D81">
        <f t="shared" si="8"/>
        <v>5.5998248567814013</v>
      </c>
      <c r="E81">
        <f>TrimCalc!T81</f>
        <v>5.1428304608869464</v>
      </c>
      <c r="F81">
        <f>TrimCalc!U81</f>
        <v>2.4713693927457339</v>
      </c>
      <c r="G81">
        <f>TrimCalc!V81</f>
        <v>2.6713994910758037</v>
      </c>
      <c r="H81">
        <f>TrimCalc!S81</f>
        <v>0.20974012440170714</v>
      </c>
      <c r="I81">
        <f>D_VStab!I81</f>
        <v>0.15127950575994595</v>
      </c>
      <c r="J81">
        <f>D_Fuselage!H81</f>
        <v>9.6036342798211938E-2</v>
      </c>
      <c r="K81">
        <f t="shared" si="6"/>
        <v>4.4192046184213143E-2</v>
      </c>
      <c r="L81">
        <f t="shared" si="7"/>
        <v>3.998327988095475E-2</v>
      </c>
      <c r="M81" s="1">
        <f>SUM(E81,H81,I81) / (0.5*1.225*A81^2*'AC Param'!$B$8)</f>
        <v>4.1366327329575014E-2</v>
      </c>
      <c r="N81">
        <f t="shared" si="9"/>
        <v>52.402601027274677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</row>
    <row r="82" spans="1:29" x14ac:dyDescent="0.2">
      <c r="A82">
        <f>TrimCalc!A82</f>
        <v>9.3125</v>
      </c>
      <c r="B82">
        <f>(9.807*'AC Param'!$B$2)/('AC Param'!$B$8*0.5*1.225*Totals!A82^2)</f>
        <v>0.9378023496112089</v>
      </c>
      <c r="C82">
        <f>(D82)/('AC Param'!$B$8*0.5*1.225*Totals!A82^2)</f>
        <v>4.254708812316943E-2</v>
      </c>
      <c r="D82">
        <f t="shared" si="8"/>
        <v>5.6061568802861803</v>
      </c>
      <c r="E82">
        <f>TrimCalc!T82</f>
        <v>5.1530406995584359</v>
      </c>
      <c r="F82">
        <f>TrimCalc!U82</f>
        <v>2.4938469388427982</v>
      </c>
      <c r="G82">
        <f>TrimCalc!V82</f>
        <v>2.6591937607156373</v>
      </c>
      <c r="H82">
        <f>TrimCalc!S82</f>
        <v>0.20799636160242127</v>
      </c>
      <c r="I82">
        <f>D_VStab!I82</f>
        <v>0.14994696020787115</v>
      </c>
      <c r="J82">
        <f>D_Fuselage!H82</f>
        <v>9.5172858917452779E-2</v>
      </c>
      <c r="K82">
        <f t="shared" si="6"/>
        <v>4.4674442529327903E-2</v>
      </c>
      <c r="L82">
        <f t="shared" si="7"/>
        <v>4.0419733717010957E-2</v>
      </c>
      <c r="M82" s="1">
        <f>SUM(E82,H82,I82) / (0.5*1.225*A82^2*'AC Param'!$B$8)</f>
        <v>4.1824787962513196E-2</v>
      </c>
      <c r="N82">
        <f t="shared" si="9"/>
        <v>52.207335947665051</v>
      </c>
      <c r="Q82">
        <v>4.681</v>
      </c>
      <c r="R82">
        <v>0</v>
      </c>
      <c r="S82">
        <v>1.327264</v>
      </c>
      <c r="T82">
        <v>3.8233999999999997E-2</v>
      </c>
      <c r="U82">
        <v>3.3439000000000003E-2</v>
      </c>
      <c r="V82">
        <v>7.1673000000000001E-2</v>
      </c>
      <c r="W82">
        <v>1.189E-3</v>
      </c>
      <c r="X82">
        <v>-1.5E-5</v>
      </c>
      <c r="Y82">
        <v>-1.176E-3</v>
      </c>
      <c r="Z82">
        <v>-3.4099999999999999E-4</v>
      </c>
      <c r="AA82">
        <v>-3.4099999999999999E-4</v>
      </c>
      <c r="AB82">
        <v>7.8330000000000002</v>
      </c>
      <c r="AC82">
        <v>0.12859999999999999</v>
      </c>
    </row>
    <row r="83" spans="1:29" x14ac:dyDescent="0.2">
      <c r="A83">
        <f>TrimCalc!A83</f>
        <v>9.2676999999999996</v>
      </c>
      <c r="B83">
        <f>(9.807*'AC Param'!$B$2)/('AC Param'!$B$8*0.5*1.225*Totals!A83^2)</f>
        <v>0.94689092430857769</v>
      </c>
      <c r="C83">
        <f>(D83)/('AC Param'!$B$8*0.5*1.225*Totals!A83^2)</f>
        <v>4.3012318156969424E-2</v>
      </c>
      <c r="D83">
        <f t="shared" si="8"/>
        <v>5.6130591138203423</v>
      </c>
      <c r="E83">
        <f>TrimCalc!T83</f>
        <v>5.1637740556999328</v>
      </c>
      <c r="F83">
        <f>TrimCalc!U83</f>
        <v>2.5162823307231066</v>
      </c>
      <c r="G83">
        <f>TrimCalc!V83</f>
        <v>2.6474917249768275</v>
      </c>
      <c r="H83">
        <f>TrimCalc!S83</f>
        <v>0.20632252356612918</v>
      </c>
      <c r="I83">
        <f>D_VStab!I83</f>
        <v>0.14863821817995673</v>
      </c>
      <c r="J83">
        <f>D_Fuselage!H83</f>
        <v>9.4324316374322412E-2</v>
      </c>
      <c r="K83">
        <f t="shared" si="6"/>
        <v>4.5162934064817896E-2</v>
      </c>
      <c r="L83">
        <f t="shared" si="7"/>
        <v>4.0861702249120953E-2</v>
      </c>
      <c r="M83" s="1">
        <f>SUM(E83,H83,I83) / (0.5*1.225*A83^2*'AC Param'!$B$8)</f>
        <v>4.2289520227433701E-2</v>
      </c>
      <c r="N83">
        <f t="shared" si="9"/>
        <v>52.020147949152786</v>
      </c>
      <c r="Q83">
        <v>3.7480000000000002</v>
      </c>
      <c r="R83">
        <v>0</v>
      </c>
      <c r="S83">
        <v>1.2425870000000001</v>
      </c>
      <c r="T83">
        <v>3.3612000000000003E-2</v>
      </c>
      <c r="U83">
        <v>2.8042000000000001E-2</v>
      </c>
      <c r="V83">
        <v>6.1654E-2</v>
      </c>
      <c r="W83">
        <v>-6.0000000000000002E-6</v>
      </c>
      <c r="X83">
        <v>0</v>
      </c>
      <c r="Y83">
        <v>-8.6300000000000005E-4</v>
      </c>
      <c r="Z83">
        <v>5.0000000000000004E-6</v>
      </c>
      <c r="AA83">
        <v>5.0000000000000004E-6</v>
      </c>
      <c r="AB83">
        <v>8.093</v>
      </c>
      <c r="AC83">
        <v>0.1285</v>
      </c>
    </row>
    <row r="84" spans="1:29" x14ac:dyDescent="0.2">
      <c r="A84">
        <f>TrimCalc!A84</f>
        <v>9.2235999999999994</v>
      </c>
      <c r="B84">
        <f>(9.807*'AC Param'!$B$2)/('AC Param'!$B$8*0.5*1.225*Totals!A84^2)</f>
        <v>0.95596714540516503</v>
      </c>
      <c r="C84">
        <f>(D84)/('AC Param'!$B$8*0.5*1.225*Totals!A84^2)</f>
        <v>4.3483352944970341E-2</v>
      </c>
      <c r="D84">
        <f t="shared" si="8"/>
        <v>5.6206530519387172</v>
      </c>
      <c r="E84">
        <f>TrimCalc!T84</f>
        <v>5.1749728941450313</v>
      </c>
      <c r="F84">
        <f>TrimCalc!U84</f>
        <v>2.5386884060607247</v>
      </c>
      <c r="G84">
        <f>TrimCalc!V84</f>
        <v>2.6362844880843057</v>
      </c>
      <c r="H84">
        <f>TrimCalc!S84</f>
        <v>0.2047021738261742</v>
      </c>
      <c r="I84">
        <f>D_VStab!I84</f>
        <v>0.14748552487150962</v>
      </c>
      <c r="J84">
        <f>D_Fuselage!H84</f>
        <v>9.3492459096003719E-2</v>
      </c>
      <c r="K84">
        <f t="shared" si="6"/>
        <v>4.5657520592218857E-2</v>
      </c>
      <c r="L84">
        <f t="shared" si="7"/>
        <v>4.1309185297721825E-2</v>
      </c>
      <c r="M84" s="1">
        <f>SUM(E84,H84,I84) / (0.5*1.225*A84^2*'AC Param'!$B$8)</f>
        <v>4.2760062331050952E-2</v>
      </c>
      <c r="N84">
        <f t="shared" si="9"/>
        <v>51.842655489861947</v>
      </c>
      <c r="Q84">
        <v>2.8119999999999998</v>
      </c>
      <c r="R84">
        <v>0</v>
      </c>
      <c r="S84">
        <v>1.1571370000000001</v>
      </c>
      <c r="T84">
        <v>2.9229000000000002E-2</v>
      </c>
      <c r="U84">
        <v>2.6276000000000001E-2</v>
      </c>
      <c r="V84">
        <v>5.5506E-2</v>
      </c>
      <c r="W84">
        <v>1.1E-5</v>
      </c>
      <c r="X84">
        <v>0</v>
      </c>
      <c r="Y84">
        <v>-6.5799999999999995E-4</v>
      </c>
      <c r="Z84">
        <v>0</v>
      </c>
      <c r="AA84">
        <v>0</v>
      </c>
      <c r="AB84">
        <v>8.3848000000000003</v>
      </c>
      <c r="AC84">
        <v>0.12839999999999999</v>
      </c>
    </row>
    <row r="85" spans="1:29" x14ac:dyDescent="0.2">
      <c r="A85">
        <f>TrimCalc!A85</f>
        <v>9.1801999999999992</v>
      </c>
      <c r="B85">
        <f>(9.807*'AC Param'!$B$2)/('AC Param'!$B$8*0.5*1.225*Totals!A85^2)</f>
        <v>0.96502730641236001</v>
      </c>
      <c r="C85">
        <f>(D85)/('AC Param'!$B$8*0.5*1.225*Totals!A85^2)</f>
        <v>4.3957713415262521E-2</v>
      </c>
      <c r="D85">
        <f t="shared" si="8"/>
        <v>5.6286236531827454</v>
      </c>
      <c r="E85">
        <f>TrimCalc!T85</f>
        <v>5.1865722341414688</v>
      </c>
      <c r="F85">
        <f>TrimCalc!U85</f>
        <v>2.5611030129831569</v>
      </c>
      <c r="G85">
        <f>TrimCalc!V85</f>
        <v>2.6254692211583115</v>
      </c>
      <c r="H85">
        <f>TrimCalc!S85</f>
        <v>0.20314538857285608</v>
      </c>
      <c r="I85">
        <f>D_VStab!I85</f>
        <v>0.14622890301893857</v>
      </c>
      <c r="J85">
        <f>D_Fuselage!H85</f>
        <v>9.2677127449482144E-2</v>
      </c>
      <c r="K85">
        <f t="shared" si="6"/>
        <v>4.615559908602565E-2</v>
      </c>
      <c r="L85">
        <f t="shared" si="7"/>
        <v>4.1759827744499392E-2</v>
      </c>
      <c r="M85" s="1">
        <f>SUM(E85,H85,I85) / (0.5*1.225*A85^2*'AC Param'!$B$8)</f>
        <v>4.3233935301891867E-2</v>
      </c>
      <c r="N85">
        <f t="shared" si="9"/>
        <v>51.671890860948238</v>
      </c>
      <c r="Q85">
        <v>1.8740000000000001</v>
      </c>
      <c r="R85">
        <v>0</v>
      </c>
      <c r="S85">
        <v>1.0710189999999999</v>
      </c>
      <c r="T85">
        <v>2.5125999999999999E-2</v>
      </c>
      <c r="U85">
        <v>2.4566000000000001E-2</v>
      </c>
      <c r="V85">
        <v>4.9690999999999999E-2</v>
      </c>
      <c r="W85">
        <v>1.5999999999999999E-5</v>
      </c>
      <c r="X85">
        <v>0</v>
      </c>
      <c r="Y85">
        <v>-5.4500000000000002E-4</v>
      </c>
      <c r="Z85">
        <v>-1.9999999999999999E-6</v>
      </c>
      <c r="AA85">
        <v>-1.9999999999999999E-6</v>
      </c>
      <c r="AB85">
        <v>8.7144999999999992</v>
      </c>
      <c r="AC85">
        <v>0.1283</v>
      </c>
    </row>
    <row r="86" spans="1:29" x14ac:dyDescent="0.2">
      <c r="A86">
        <f>TrimCalc!A86</f>
        <v>9.1373999999999995</v>
      </c>
      <c r="B86">
        <f>(9.807*'AC Param'!$B$2)/('AC Param'!$B$8*0.5*1.225*Totals!A86^2)</f>
        <v>0.97408894356980313</v>
      </c>
      <c r="C86">
        <f>(D86)/('AC Param'!$B$8*0.5*1.225*Totals!A86^2)</f>
        <v>4.4437449735097223E-2</v>
      </c>
      <c r="D86">
        <f t="shared" si="8"/>
        <v>5.6371193951068106</v>
      </c>
      <c r="E86">
        <f>TrimCalc!T86</f>
        <v>5.1984890586177972</v>
      </c>
      <c r="F86">
        <f>TrimCalc!U86</f>
        <v>2.5835486807270072</v>
      </c>
      <c r="G86">
        <f>TrimCalc!V86</f>
        <v>2.6149403778907891</v>
      </c>
      <c r="H86">
        <f>TrimCalc!S86</f>
        <v>0.20163174696603237</v>
      </c>
      <c r="I86">
        <f>D_VStab!I86</f>
        <v>0.14512229271583957</v>
      </c>
      <c r="J86">
        <f>D_Fuselage!H86</f>
        <v>9.1876296807142876E-2</v>
      </c>
      <c r="K86">
        <f t="shared" si="6"/>
        <v>4.6659322221852081E-2</v>
      </c>
      <c r="L86">
        <f t="shared" si="7"/>
        <v>4.2215577248342365E-2</v>
      </c>
      <c r="M86" s="1">
        <f>SUM(E86,H86,I86) / (0.5*1.225*A86^2*'AC Param'!$B$8)</f>
        <v>4.3713188275466233E-2</v>
      </c>
      <c r="N86">
        <f t="shared" si="9"/>
        <v>51.508614760848971</v>
      </c>
      <c r="Q86">
        <v>0.93500000000000005</v>
      </c>
      <c r="R86">
        <v>0</v>
      </c>
      <c r="S86">
        <v>0.98445300000000002</v>
      </c>
      <c r="T86">
        <v>2.1319000000000001E-2</v>
      </c>
      <c r="U86">
        <v>2.3434E-2</v>
      </c>
      <c r="V86">
        <v>4.4753000000000001E-2</v>
      </c>
      <c r="W86">
        <v>1.8E-5</v>
      </c>
      <c r="X86">
        <v>0</v>
      </c>
      <c r="Y86">
        <v>-2.8800000000000001E-4</v>
      </c>
      <c r="Z86">
        <v>-1.9999999999999999E-6</v>
      </c>
      <c r="AA86">
        <v>-1.9999999999999999E-6</v>
      </c>
      <c r="AB86">
        <v>9.0896000000000008</v>
      </c>
      <c r="AC86">
        <v>0.12809999999999999</v>
      </c>
    </row>
    <row r="87" spans="1:29" x14ac:dyDescent="0.2">
      <c r="A87">
        <f>TrimCalc!A87</f>
        <v>9.0952000000000002</v>
      </c>
      <c r="B87">
        <f>(9.807*'AC Param'!$B$2)/('AC Param'!$B$8*0.5*1.225*Totals!A87^2)</f>
        <v>0.98314908885911034</v>
      </c>
      <c r="C87">
        <f>(D87)/('AC Param'!$B$8*0.5*1.225*Totals!A87^2)</f>
        <v>4.4922333473643106E-2</v>
      </c>
      <c r="D87">
        <f t="shared" si="8"/>
        <v>5.6461140533420213</v>
      </c>
      <c r="E87">
        <f>TrimCalc!T87</f>
        <v>5.2108124173186736</v>
      </c>
      <c r="F87">
        <f>TrimCalc!U87</f>
        <v>2.6058920518526443</v>
      </c>
      <c r="G87">
        <f>TrimCalc!V87</f>
        <v>2.604920365466028</v>
      </c>
      <c r="H87">
        <f>TrimCalc!S87</f>
        <v>0.20017550152345501</v>
      </c>
      <c r="I87">
        <f>D_VStab!I87</f>
        <v>0.14403630009394575</v>
      </c>
      <c r="J87">
        <f>D_Fuselage!H87</f>
        <v>9.108983440594752E-2</v>
      </c>
      <c r="K87">
        <f t="shared" si="6"/>
        <v>4.7168450147325264E-2</v>
      </c>
      <c r="L87">
        <f t="shared" si="7"/>
        <v>4.2676216799960948E-2</v>
      </c>
      <c r="M87" s="1">
        <f>SUM(E87,H87,I87) / (0.5*1.225*A87^2*'AC Param'!$B$8)</f>
        <v>4.4197592903653958E-2</v>
      </c>
      <c r="N87">
        <f t="shared" si="9"/>
        <v>51.352536537956354</v>
      </c>
      <c r="Q87">
        <v>-1E-3</v>
      </c>
      <c r="R87">
        <v>0</v>
      </c>
      <c r="S87">
        <v>0.89777700000000005</v>
      </c>
      <c r="T87">
        <v>1.7829000000000001E-2</v>
      </c>
      <c r="U87">
        <v>2.2266999999999999E-2</v>
      </c>
      <c r="V87">
        <v>4.0096E-2</v>
      </c>
      <c r="W87">
        <v>1.9000000000000001E-5</v>
      </c>
      <c r="X87">
        <v>0</v>
      </c>
      <c r="Y87">
        <v>-1.54E-4</v>
      </c>
      <c r="Z87">
        <v>-3.0000000000000001E-6</v>
      </c>
      <c r="AA87">
        <v>-3.0000000000000001E-6</v>
      </c>
      <c r="AB87">
        <v>9.5193999999999992</v>
      </c>
      <c r="AC87">
        <v>0.128</v>
      </c>
    </row>
    <row r="88" spans="1:29" x14ac:dyDescent="0.2">
      <c r="A88">
        <f>TrimCalc!A88</f>
        <v>9.0535999999999994</v>
      </c>
      <c r="B88">
        <f>(9.807*'AC Param'!$B$2)/('AC Param'!$B$8*0.5*1.225*Totals!A88^2)</f>
        <v>0.99220470532893379</v>
      </c>
      <c r="C88">
        <f>(D88)/('AC Param'!$B$8*0.5*1.225*Totals!A88^2)</f>
        <v>4.541190794824998E-2</v>
      </c>
      <c r="D88">
        <f t="shared" si="8"/>
        <v>5.6555544370963657</v>
      </c>
      <c r="E88">
        <f>TrimCalc!T88</f>
        <v>5.2237889469511751</v>
      </c>
      <c r="F88">
        <f>TrimCalc!U88</f>
        <v>2.6282669040327167</v>
      </c>
      <c r="G88">
        <f>TrimCalc!V88</f>
        <v>2.5954872995726204</v>
      </c>
      <c r="H88">
        <f>TrimCalc!S88</f>
        <v>0.19876090925867901</v>
      </c>
      <c r="I88">
        <f>D_VStab!I88</f>
        <v>0.14272171502457665</v>
      </c>
      <c r="J88">
        <f>D_Fuselage!H88</f>
        <v>9.031760920777368E-2</v>
      </c>
      <c r="K88">
        <f t="shared" si="6"/>
        <v>4.7682503345662479E-2</v>
      </c>
      <c r="L88">
        <f t="shared" si="7"/>
        <v>4.3141312550837481E-2</v>
      </c>
      <c r="M88" s="1">
        <f>SUM(E88,H88,I88) / (0.5*1.225*A88^2*'AC Param'!$B$8)</f>
        <v>4.4686971562361115E-2</v>
      </c>
      <c r="N88">
        <f t="shared" si="9"/>
        <v>51.203127651695652</v>
      </c>
      <c r="Q88">
        <v>-0.93</v>
      </c>
      <c r="R88">
        <v>0</v>
      </c>
      <c r="S88">
        <v>0.81133</v>
      </c>
      <c r="T88">
        <v>1.4668E-2</v>
      </c>
      <c r="U88">
        <v>2.1430000000000001E-2</v>
      </c>
      <c r="V88">
        <v>3.6097999999999998E-2</v>
      </c>
      <c r="W88">
        <v>2.0000000000000002E-5</v>
      </c>
      <c r="X88">
        <v>0</v>
      </c>
      <c r="Y88">
        <v>4.3999999999999999E-5</v>
      </c>
      <c r="Z88">
        <v>-3.0000000000000001E-6</v>
      </c>
      <c r="AA88">
        <v>-3.0000000000000001E-6</v>
      </c>
      <c r="AB88">
        <v>10.0158</v>
      </c>
      <c r="AC88">
        <v>0.12790000000000001</v>
      </c>
    </row>
    <row r="89" spans="1:29" x14ac:dyDescent="0.2">
      <c r="A89">
        <f>TrimCalc!A89</f>
        <v>9.0124999999999993</v>
      </c>
      <c r="B89">
        <f>(9.807*'AC Param'!$B$2)/('AC Param'!$B$8*0.5*1.225*Totals!A89^2)</f>
        <v>1.0012749073138927</v>
      </c>
      <c r="C89">
        <f>(D89)/('AC Param'!$B$8*0.5*1.225*Totals!A89^2)</f>
        <v>4.5908572458046214E-2</v>
      </c>
      <c r="D89">
        <f t="shared" si="8"/>
        <v>5.6656165272620278</v>
      </c>
      <c r="E89">
        <f>TrimCalc!T89</f>
        <v>5.2370788429303472</v>
      </c>
      <c r="F89">
        <f>TrimCalc!U89</f>
        <v>2.6505699215282661</v>
      </c>
      <c r="G89">
        <f>TrimCalc!V89</f>
        <v>2.5864153710172277</v>
      </c>
      <c r="H89">
        <f>TrimCalc!S89</f>
        <v>0.19739791802108508</v>
      </c>
      <c r="I89">
        <f>D_VStab!I89</f>
        <v>0.14167567025179484</v>
      </c>
      <c r="J89">
        <f>D_Fuselage!H89</f>
        <v>8.955764644365348E-2</v>
      </c>
      <c r="K89">
        <f t="shared" si="6"/>
        <v>4.8204001080948522E-2</v>
      </c>
      <c r="L89">
        <f t="shared" si="7"/>
        <v>4.3613143835143905E-2</v>
      </c>
      <c r="M89" s="1">
        <f>SUM(E89,H89,I89) / (0.5*1.225*A89^2*'AC Param'!$B$8)</f>
        <v>4.5183643596986518E-2</v>
      </c>
      <c r="N89">
        <f t="shared" si="9"/>
        <v>51.061368951949021</v>
      </c>
      <c r="Q89">
        <v>-1.8520000000000001</v>
      </c>
      <c r="R89">
        <v>0</v>
      </c>
      <c r="S89">
        <v>0.72526999999999997</v>
      </c>
      <c r="T89">
        <v>1.1839000000000001E-2</v>
      </c>
      <c r="U89">
        <v>2.0656000000000001E-2</v>
      </c>
      <c r="V89">
        <v>3.2495999999999997E-2</v>
      </c>
      <c r="W89">
        <v>2.0000000000000002E-5</v>
      </c>
      <c r="X89">
        <v>0</v>
      </c>
      <c r="Y89">
        <v>1.7699999999999999E-4</v>
      </c>
      <c r="Z89">
        <v>-3.0000000000000001E-6</v>
      </c>
      <c r="AA89">
        <v>-3.0000000000000001E-6</v>
      </c>
      <c r="AB89">
        <v>10.5967</v>
      </c>
      <c r="AC89">
        <v>0.12770000000000001</v>
      </c>
    </row>
    <row r="90" spans="1:29" x14ac:dyDescent="0.2">
      <c r="A90">
        <f>TrimCalc!A90</f>
        <v>8.9720999999999993</v>
      </c>
      <c r="B90">
        <f>(9.807*'AC Param'!$B$2)/('AC Param'!$B$8*0.5*1.225*Totals!A90^2)</f>
        <v>1.0103123856616092</v>
      </c>
      <c r="C90">
        <f>(D90)/('AC Param'!$B$8*0.5*1.225*Totals!A90^2)</f>
        <v>4.6409623317070096E-2</v>
      </c>
      <c r="D90">
        <f t="shared" si="8"/>
        <v>5.6762182641292114</v>
      </c>
      <c r="E90">
        <f>TrimCalc!T90</f>
        <v>5.2507946316559178</v>
      </c>
      <c r="F90">
        <f>TrimCalc!U90</f>
        <v>2.6729804078935402</v>
      </c>
      <c r="G90">
        <f>TrimCalc!V90</f>
        <v>2.5778142237623776</v>
      </c>
      <c r="H90">
        <f>TrimCalc!S90</f>
        <v>0.19607946043602806</v>
      </c>
      <c r="I90">
        <f>D_VStab!I90</f>
        <v>0.14053065548337637</v>
      </c>
      <c r="J90">
        <f>D_Fuselage!H90</f>
        <v>8.881351655388961E-2</v>
      </c>
      <c r="K90">
        <f t="shared" si="6"/>
        <v>4.87301044829236E-2</v>
      </c>
      <c r="L90">
        <f t="shared" si="7"/>
        <v>4.4089142151216593E-2</v>
      </c>
      <c r="M90" s="1">
        <f>SUM(E90,H90,I90) / (0.5*1.225*A90^2*'AC Param'!$B$8)</f>
        <v>4.5683470506002549E-2</v>
      </c>
      <c r="N90">
        <f t="shared" si="9"/>
        <v>50.927597887593691</v>
      </c>
      <c r="Q90">
        <v>-2.7669999999999999</v>
      </c>
      <c r="R90">
        <v>0</v>
      </c>
      <c r="S90">
        <v>0.63957600000000003</v>
      </c>
      <c r="T90">
        <v>9.3380000000000008E-3</v>
      </c>
      <c r="U90">
        <v>2.0046000000000001E-2</v>
      </c>
      <c r="V90">
        <v>2.9384E-2</v>
      </c>
      <c r="W90">
        <v>2.0999999999999999E-5</v>
      </c>
      <c r="X90">
        <v>0</v>
      </c>
      <c r="Y90">
        <v>3.5300000000000002E-4</v>
      </c>
      <c r="Z90">
        <v>-3.9999999999999998E-6</v>
      </c>
      <c r="AA90">
        <v>-3.9999999999999998E-6</v>
      </c>
      <c r="AB90">
        <v>11.2889</v>
      </c>
      <c r="AC90">
        <v>0.12759999999999999</v>
      </c>
    </row>
    <row r="91" spans="1:29" x14ac:dyDescent="0.2">
      <c r="A91">
        <f>TrimCalc!A91</f>
        <v>8.9321999999999999</v>
      </c>
      <c r="B91">
        <f>(9.807*'AC Param'!$B$2)/('AC Param'!$B$8*0.5*1.225*Totals!A91^2)</f>
        <v>1.0193586451571679</v>
      </c>
      <c r="C91">
        <f>(D91)/('AC Param'!$B$8*0.5*1.225*Totals!A91^2)</f>
        <v>4.6915349919585403E-2</v>
      </c>
      <c r="D91">
        <f t="shared" si="8"/>
        <v>5.6871498264867073</v>
      </c>
      <c r="E91">
        <f>TrimCalc!T91</f>
        <v>5.2648525053390802</v>
      </c>
      <c r="F91">
        <f>TrimCalc!U91</f>
        <v>2.695305424649511</v>
      </c>
      <c r="G91">
        <f>TrimCalc!V91</f>
        <v>2.5695470806895679</v>
      </c>
      <c r="H91">
        <f>TrimCalc!S91</f>
        <v>0.1948111684098654</v>
      </c>
      <c r="I91">
        <f>D_VStab!I91</f>
        <v>0.13940474304614331</v>
      </c>
      <c r="J91">
        <f>D_Fuselage!H91</f>
        <v>8.8081409691619872E-2</v>
      </c>
      <c r="K91">
        <f t="shared" si="6"/>
        <v>4.9261117415564673E-2</v>
      </c>
      <c r="L91">
        <f t="shared" si="7"/>
        <v>4.4569582423606133E-2</v>
      </c>
      <c r="M91" s="1">
        <f>SUM(E91,H91,I91) / (0.5*1.225*A91^2*'AC Param'!$B$8)</f>
        <v>4.6188734605558154E-2</v>
      </c>
      <c r="N91">
        <f t="shared" si="9"/>
        <v>50.798759680144563</v>
      </c>
      <c r="Q91">
        <v>-3.677</v>
      </c>
      <c r="R91">
        <v>0</v>
      </c>
      <c r="S91">
        <v>0.55420100000000005</v>
      </c>
      <c r="T91">
        <v>7.1590000000000004E-3</v>
      </c>
      <c r="U91">
        <v>1.9376999999999998E-2</v>
      </c>
      <c r="V91">
        <v>2.6535E-2</v>
      </c>
      <c r="W91">
        <v>2.0999999999999999E-5</v>
      </c>
      <c r="X91">
        <v>0</v>
      </c>
      <c r="Y91">
        <v>4.6099999999999998E-4</v>
      </c>
      <c r="Z91">
        <v>-3.9999999999999998E-6</v>
      </c>
      <c r="AA91">
        <v>-3.9999999999999998E-6</v>
      </c>
      <c r="AB91">
        <v>12.1335</v>
      </c>
      <c r="AC91">
        <v>0.12740000000000001</v>
      </c>
    </row>
    <row r="92" spans="1:29" x14ac:dyDescent="0.2">
      <c r="A92">
        <f>TrimCalc!A92</f>
        <v>8.8928999999999991</v>
      </c>
      <c r="B92">
        <f>(9.807*'AC Param'!$B$2)/('AC Param'!$B$8*0.5*1.225*Totals!A92^2)</f>
        <v>1.0283881662818135</v>
      </c>
      <c r="C92">
        <f>(D92)/('AC Param'!$B$8*0.5*1.225*Totals!A92^2)</f>
        <v>4.7425427540609008E-2</v>
      </c>
      <c r="D92">
        <f t="shared" si="8"/>
        <v>5.6985046187487605</v>
      </c>
      <c r="E92">
        <f>TrimCalc!T92</f>
        <v>5.2792589105683554</v>
      </c>
      <c r="F92">
        <f>TrimCalc!U92</f>
        <v>2.7176330230364609</v>
      </c>
      <c r="G92">
        <f>TrimCalc!V92</f>
        <v>2.5616258875318931</v>
      </c>
      <c r="H92">
        <f>TrimCalc!S92</f>
        <v>0.19358177170606297</v>
      </c>
      <c r="I92">
        <f>D_VStab!I92</f>
        <v>0.13830088955051711</v>
      </c>
      <c r="J92">
        <f>D_Fuselage!H92</f>
        <v>8.7363046923827542E-2</v>
      </c>
      <c r="K92">
        <f t="shared" si="6"/>
        <v>4.9796698917639458E-2</v>
      </c>
      <c r="L92">
        <f t="shared" si="7"/>
        <v>4.5054156163578558E-2</v>
      </c>
      <c r="M92" s="1">
        <f>SUM(E92,H92,I92) / (0.5*1.225*A92^2*'AC Param'!$B$8)</f>
        <v>4.6698354364607543E-2</v>
      </c>
      <c r="N92">
        <f t="shared" si="9"/>
        <v>50.676231724070846</v>
      </c>
      <c r="Q92">
        <v>-4.5810000000000004</v>
      </c>
      <c r="R92">
        <v>0</v>
      </c>
      <c r="S92">
        <v>0.469138</v>
      </c>
      <c r="T92">
        <v>5.2969999999999996E-3</v>
      </c>
      <c r="U92">
        <v>1.8717999999999999E-2</v>
      </c>
      <c r="V92">
        <v>2.4015000000000002E-2</v>
      </c>
      <c r="W92">
        <v>2.4000000000000001E-5</v>
      </c>
      <c r="X92">
        <v>9.9999999999999995E-7</v>
      </c>
      <c r="Y92">
        <v>5.3600000000000002E-4</v>
      </c>
      <c r="Z92">
        <v>-3.9999999999999998E-6</v>
      </c>
      <c r="AA92">
        <v>-5.0000000000000004E-6</v>
      </c>
      <c r="AB92">
        <v>13.1957</v>
      </c>
      <c r="AC92">
        <v>0.12720000000000001</v>
      </c>
    </row>
    <row r="93" spans="1:29" x14ac:dyDescent="0.2">
      <c r="A93">
        <f>TrimCalc!A93</f>
        <v>8.8541000000000007</v>
      </c>
      <c r="B93">
        <f>(9.807*'AC Param'!$B$2)/('AC Param'!$B$8*0.5*1.225*Totals!A93^2)</f>
        <v>1.0374210183973032</v>
      </c>
      <c r="C93">
        <f>(D93)/('AC Param'!$B$8*0.5*1.225*Totals!A93^2)</f>
        <v>4.7943110923689213E-2</v>
      </c>
      <c r="D93">
        <f t="shared" si="8"/>
        <v>5.7105493470653723</v>
      </c>
      <c r="E93">
        <f>TrimCalc!T93</f>
        <v>5.2942796677456547</v>
      </c>
      <c r="F93">
        <f>TrimCalc!U93</f>
        <v>2.7399819945908939</v>
      </c>
      <c r="G93">
        <f>TrimCalc!V93</f>
        <v>2.5542976731547595</v>
      </c>
      <c r="H93">
        <f>TrimCalc!S93</f>
        <v>0.19239738032704287</v>
      </c>
      <c r="I93">
        <f>D_VStab!I93</f>
        <v>0.13721581101172922</v>
      </c>
      <c r="J93">
        <f>D_Fuselage!H93</f>
        <v>8.6656487980946661E-2</v>
      </c>
      <c r="K93">
        <f t="shared" si="6"/>
        <v>5.0340266469873676E-2</v>
      </c>
      <c r="L93">
        <f t="shared" si="7"/>
        <v>4.5545955377504749E-2</v>
      </c>
      <c r="M93" s="1">
        <f>SUM(E93,H93,I93) / (0.5*1.225*A93^2*'AC Param'!$B$8)</f>
        <v>4.7215583436747373E-2</v>
      </c>
      <c r="N93">
        <f t="shared" si="9"/>
        <v>50.56177497385152</v>
      </c>
      <c r="Q93">
        <v>-5.4809999999999999</v>
      </c>
      <c r="R93">
        <v>0</v>
      </c>
      <c r="S93">
        <v>0.38441399999999998</v>
      </c>
      <c r="T93">
        <v>3.751E-3</v>
      </c>
      <c r="U93">
        <v>1.8270000000000002E-2</v>
      </c>
      <c r="V93">
        <v>2.2020999999999999E-2</v>
      </c>
      <c r="W93">
        <v>2.1999999999999999E-5</v>
      </c>
      <c r="X93">
        <v>9.9999999999999995E-7</v>
      </c>
      <c r="Y93">
        <v>7.0200000000000004E-4</v>
      </c>
      <c r="Z93">
        <v>-3.9999999999999998E-6</v>
      </c>
      <c r="AA93">
        <v>-3.9999999999999998E-6</v>
      </c>
      <c r="AB93">
        <v>14.5878</v>
      </c>
      <c r="AC93">
        <v>0.127</v>
      </c>
    </row>
    <row r="94" spans="1:29" x14ac:dyDescent="0.2">
      <c r="A94">
        <f>TrimCalc!A94</f>
        <v>8.8157999999999994</v>
      </c>
      <c r="B94">
        <f>(9.807*'AC Param'!$B$2)/('AC Param'!$B$8*0.5*1.225*Totals!A94^2)</f>
        <v>1.0464546931528109</v>
      </c>
      <c r="C94">
        <f>(D94)/('AC Param'!$B$8*0.5*1.225*Totals!A94^2)</f>
        <v>4.846914761242116E-2</v>
      </c>
      <c r="D94">
        <f t="shared" si="8"/>
        <v>5.7233680207945588</v>
      </c>
      <c r="E94">
        <f>TrimCalc!T94</f>
        <v>5.309888261337333</v>
      </c>
      <c r="F94">
        <f>TrimCalc!U94</f>
        <v>2.7621691453848332</v>
      </c>
      <c r="G94">
        <f>TrimCalc!V94</f>
        <v>2.5477257199493581</v>
      </c>
      <c r="H94">
        <f>TrimCalc!S94</f>
        <v>0.19124408266134751</v>
      </c>
      <c r="I94">
        <f>D_VStab!I94</f>
        <v>0.13626744065753479</v>
      </c>
      <c r="J94">
        <f>D_Fuselage!H94</f>
        <v>8.5961632141485042E-2</v>
      </c>
      <c r="K94">
        <f t="shared" si="6"/>
        <v>5.0892604993042219E-2</v>
      </c>
      <c r="L94">
        <f t="shared" si="7"/>
        <v>4.60456902318001E-2</v>
      </c>
      <c r="M94" s="1">
        <f>SUM(E94,H94,I94) / (0.5*1.225*A94^2*'AC Param'!$B$8)</f>
        <v>4.7741113505190988E-2</v>
      </c>
      <c r="N94">
        <f t="shared" si="9"/>
        <v>50.456067797720671</v>
      </c>
      <c r="Q94">
        <v>-6.375</v>
      </c>
      <c r="R94">
        <v>0</v>
      </c>
      <c r="S94">
        <v>0.30006699999999997</v>
      </c>
      <c r="T94">
        <v>2.5149999999999999E-3</v>
      </c>
      <c r="U94">
        <v>1.7763999999999999E-2</v>
      </c>
      <c r="V94">
        <v>2.0278999999999998E-2</v>
      </c>
      <c r="W94">
        <v>2.5999999999999998E-5</v>
      </c>
      <c r="X94">
        <v>9.9999999999999995E-7</v>
      </c>
      <c r="Y94">
        <v>8.3100000000000003E-4</v>
      </c>
      <c r="Z94">
        <v>-3.9999999999999998E-6</v>
      </c>
      <c r="AA94">
        <v>-3.9999999999999998E-6</v>
      </c>
      <c r="AB94">
        <v>16.524699999999999</v>
      </c>
      <c r="AC94">
        <v>0.12659999999999999</v>
      </c>
    </row>
    <row r="95" spans="1:29" x14ac:dyDescent="0.2">
      <c r="A95">
        <f>TrimCalc!A95</f>
        <v>8.7780000000000005</v>
      </c>
      <c r="B95">
        <f>(9.807*'AC Param'!$B$2)/('AC Param'!$B$8*0.5*1.225*Totals!A95^2)</f>
        <v>1.0554866265761649</v>
      </c>
      <c r="C95">
        <f>(D95)/('AC Param'!$B$8*0.5*1.225*Totals!A95^2)</f>
        <v>4.9001789512232552E-2</v>
      </c>
      <c r="D95">
        <f t="shared" si="8"/>
        <v>5.7367500206489019</v>
      </c>
      <c r="E95">
        <f>TrimCalc!T95</f>
        <v>5.3260036371741979</v>
      </c>
      <c r="F95">
        <f>TrimCalc!U95</f>
        <v>2.7845245845997413</v>
      </c>
      <c r="G95">
        <f>TrimCalc!V95</f>
        <v>2.5415939356443187</v>
      </c>
      <c r="H95">
        <f>TrimCalc!S95</f>
        <v>0.19013466544273921</v>
      </c>
      <c r="I95">
        <f>D_VStab!I95</f>
        <v>0.13521845507694027</v>
      </c>
      <c r="J95">
        <f>D_Fuselage!H95</f>
        <v>8.527837988516089E-2</v>
      </c>
      <c r="K95">
        <f t="shared" si="6"/>
        <v>5.1451878987844181E-2</v>
      </c>
      <c r="L95">
        <f t="shared" si="7"/>
        <v>4.6551700036620923E-2</v>
      </c>
      <c r="M95" s="1">
        <f>SUM(E95,H95,I95) / (0.5*1.225*A95^2*'AC Param'!$B$8)</f>
        <v>4.827238302214263E-2</v>
      </c>
      <c r="N95">
        <f t="shared" si="9"/>
        <v>50.357191681256062</v>
      </c>
      <c r="Q95">
        <v>-7.2640000000000002</v>
      </c>
      <c r="R95">
        <v>0</v>
      </c>
      <c r="S95">
        <v>0.21613199999999999</v>
      </c>
      <c r="T95">
        <v>1.586E-3</v>
      </c>
      <c r="U95">
        <v>1.7167000000000002E-2</v>
      </c>
      <c r="V95">
        <v>1.8752999999999999E-2</v>
      </c>
      <c r="W95">
        <v>2.5999999999999998E-5</v>
      </c>
      <c r="X95">
        <v>9.9999999999999995E-7</v>
      </c>
      <c r="Y95">
        <v>8.7100000000000003E-4</v>
      </c>
      <c r="Z95">
        <v>-6.0000000000000002E-6</v>
      </c>
      <c r="AA95">
        <v>-6.0000000000000002E-6</v>
      </c>
      <c r="AB95">
        <v>19.488800000000001</v>
      </c>
      <c r="AC95">
        <v>0.126</v>
      </c>
    </row>
    <row r="96" spans="1:29" x14ac:dyDescent="0.2">
      <c r="A96">
        <f>TrimCalc!A96</f>
        <v>8.7407000000000004</v>
      </c>
      <c r="B96">
        <f>(9.807*'AC Param'!$B$2)/('AC Param'!$B$8*0.5*1.225*Totals!A96^2)</f>
        <v>1.0645141996661254</v>
      </c>
      <c r="C96">
        <f>(D96)/('AC Param'!$B$8*0.5*1.225*Totals!A96^2)</f>
        <v>4.9537329857643912E-2</v>
      </c>
      <c r="D96">
        <f t="shared" si="8"/>
        <v>5.7502649426707348</v>
      </c>
      <c r="E96">
        <f>TrimCalc!T96</f>
        <v>5.3424126203437297</v>
      </c>
      <c r="F96">
        <f>TrimCalc!U96</f>
        <v>2.806729299051876</v>
      </c>
      <c r="G96">
        <f>TrimCalc!V96</f>
        <v>2.5356854769985069</v>
      </c>
      <c r="H96">
        <f>TrimCalc!S96</f>
        <v>0.18905571429945939</v>
      </c>
      <c r="I96">
        <f>D_VStab!I96</f>
        <v>0.13418781942486296</v>
      </c>
      <c r="J96">
        <f>D_Fuselage!H96</f>
        <v>8.4606632896029599E-2</v>
      </c>
      <c r="K96">
        <f t="shared" si="6"/>
        <v>5.2014196350526107E-2</v>
      </c>
      <c r="L96">
        <f t="shared" si="7"/>
        <v>4.7060463364761718E-2</v>
      </c>
      <c r="M96" s="1">
        <f>SUM(E96,H96,I96) / (0.5*1.225*A96^2*'AC Param'!$B$8)</f>
        <v>4.8808442839105931E-2</v>
      </c>
      <c r="N96">
        <f t="shared" si="9"/>
        <v>50.261340784402094</v>
      </c>
      <c r="Q96">
        <v>-8.1479999999999997</v>
      </c>
      <c r="R96">
        <v>0</v>
      </c>
      <c r="S96">
        <v>0.13264100000000001</v>
      </c>
      <c r="T96">
        <v>9.5699999999999995E-4</v>
      </c>
      <c r="U96">
        <v>1.6431000000000001E-2</v>
      </c>
      <c r="V96">
        <v>1.7389000000000002E-2</v>
      </c>
      <c r="W96">
        <v>2.5999999999999998E-5</v>
      </c>
      <c r="X96">
        <v>9.9999999999999995E-7</v>
      </c>
      <c r="Y96">
        <v>9.5399999999999999E-4</v>
      </c>
      <c r="Z96">
        <v>-6.0000000000000002E-6</v>
      </c>
      <c r="AA96">
        <v>-6.0000000000000002E-6</v>
      </c>
      <c r="AB96">
        <v>24.904699999999998</v>
      </c>
      <c r="AC96">
        <v>0.1246</v>
      </c>
    </row>
    <row r="97" spans="1:29" x14ac:dyDescent="0.2">
      <c r="A97">
        <f>TrimCalc!A97</f>
        <v>8.7039000000000009</v>
      </c>
      <c r="B97">
        <f>(9.807*'AC Param'!$B$2)/('AC Param'!$B$8*0.5*1.225*Totals!A97^2)</f>
        <v>1.0735347390661749</v>
      </c>
      <c r="C97">
        <f>(D97)/('AC Param'!$B$8*0.5*1.225*Totals!A97^2)</f>
        <v>5.0079616272880746E-2</v>
      </c>
      <c r="D97">
        <f t="shared" si="8"/>
        <v>5.7643668288866863</v>
      </c>
      <c r="E97">
        <f>TrimCalc!T97</f>
        <v>5.3592177398944942</v>
      </c>
      <c r="F97">
        <f>TrimCalc!U97</f>
        <v>2.8290026127607106</v>
      </c>
      <c r="G97">
        <f>TrimCalc!V97</f>
        <v>2.5302151271337845</v>
      </c>
      <c r="H97">
        <f>TrimCalc!S97</f>
        <v>0.18802740506974669</v>
      </c>
      <c r="I97">
        <f>D_VStab!I97</f>
        <v>0.13317538985684088</v>
      </c>
      <c r="J97">
        <f>D_Fuselage!H97</f>
        <v>8.3946294065603971E-2</v>
      </c>
      <c r="K97">
        <f t="shared" si="6"/>
        <v>5.2583597086524783E-2</v>
      </c>
      <c r="L97">
        <f t="shared" si="7"/>
        <v>4.7575635459236709E-2</v>
      </c>
      <c r="M97" s="1">
        <f>SUM(E97,H97,I97) / (0.5*1.225*A97^2*'AC Param'!$B$8)</f>
        <v>4.9350308385452665E-2</v>
      </c>
      <c r="N97">
        <f t="shared" si="9"/>
        <v>50.17247244194683</v>
      </c>
    </row>
    <row r="98" spans="1:29" x14ac:dyDescent="0.2">
      <c r="A98">
        <f>TrimCalc!A98</f>
        <v>8.6676000000000002</v>
      </c>
      <c r="B98">
        <f>(9.807*'AC Param'!$B$2)/('AC Param'!$B$8*0.5*1.225*Totals!A98^2)</f>
        <v>1.0825455178216348</v>
      </c>
      <c r="C98">
        <f>(D98)/('AC Param'!$B$8*0.5*1.225*Totals!A98^2)</f>
        <v>5.0631411806965822E-2</v>
      </c>
      <c r="D98">
        <f t="shared" si="8"/>
        <v>5.7793712296136013</v>
      </c>
      <c r="E98">
        <f>TrimCalc!T98</f>
        <v>5.3767464951166657</v>
      </c>
      <c r="F98">
        <f>TrimCalc!U98</f>
        <v>2.8512576612441047</v>
      </c>
      <c r="G98">
        <f>TrimCalc!V98</f>
        <v>2.5254888338725618</v>
      </c>
      <c r="H98">
        <f>TrimCalc!S98</f>
        <v>0.18703229655105597</v>
      </c>
      <c r="I98">
        <f>D_VStab!I98</f>
        <v>0.13229517044991074</v>
      </c>
      <c r="J98">
        <f>D_Fuselage!H98</f>
        <v>8.3297267495967969E-2</v>
      </c>
      <c r="K98">
        <f t="shared" ref="K98:K128" si="10">C98+(0.05*C98)</f>
        <v>5.316298239731411E-2</v>
      </c>
      <c r="L98">
        <f t="shared" ref="L98:L128" si="11">C98-(0.05*C98)</f>
        <v>4.8099841216617534E-2</v>
      </c>
      <c r="M98" s="1">
        <f>SUM(E98,H98,I98) / (0.5*1.225*A98^2*'AC Param'!$B$8)</f>
        <v>4.9901668365088782E-2</v>
      </c>
      <c r="N98">
        <f t="shared" si="9"/>
        <v>50.093278069798849</v>
      </c>
      <c r="Q98" t="s">
        <v>19</v>
      </c>
    </row>
    <row r="99" spans="1:29" x14ac:dyDescent="0.2">
      <c r="A99">
        <f>TrimCalc!A99</f>
        <v>8.6318000000000001</v>
      </c>
      <c r="B99">
        <f>(9.807*'AC Param'!$B$2)/('AC Param'!$B$8*0.5*1.225*Totals!A99^2)</f>
        <v>1.0915437562217967</v>
      </c>
      <c r="C99">
        <f>(D99)/('AC Param'!$B$8*0.5*1.225*Totals!A99^2)</f>
        <v>5.1188059527379065E-2</v>
      </c>
      <c r="D99">
        <f t="shared" si="8"/>
        <v>5.794743766557561</v>
      </c>
      <c r="E99">
        <f>TrimCalc!T99</f>
        <v>5.3946804215290944</v>
      </c>
      <c r="F99">
        <f>TrimCalc!U99</f>
        <v>2.8734815612188456</v>
      </c>
      <c r="G99">
        <f>TrimCalc!V99</f>
        <v>2.5211988603102475</v>
      </c>
      <c r="H99">
        <f>TrimCalc!S99</f>
        <v>0.18608609813371674</v>
      </c>
      <c r="I99">
        <f>D_VStab!I99</f>
        <v>0.13131778839186939</v>
      </c>
      <c r="J99">
        <f>D_Fuselage!H99</f>
        <v>8.2659458502881519E-2</v>
      </c>
      <c r="K99">
        <f t="shared" si="10"/>
        <v>5.3747462503748018E-2</v>
      </c>
      <c r="L99">
        <f t="shared" si="11"/>
        <v>4.8628656551010112E-2</v>
      </c>
      <c r="M99" s="1">
        <f>SUM(E99,H99,I99) / (0.5*1.225*A99^2*'AC Param'!$B$8)</f>
        <v>5.0457884483787803E-2</v>
      </c>
      <c r="N99">
        <f t="shared" si="9"/>
        <v>50.019069244171554</v>
      </c>
    </row>
    <row r="100" spans="1:29" x14ac:dyDescent="0.2">
      <c r="A100">
        <f>TrimCalc!A100</f>
        <v>8.5963999999999992</v>
      </c>
      <c r="B100">
        <f>(9.807*'AC Param'!$B$2)/('AC Param'!$B$8*0.5*1.225*Totals!A100^2)</f>
        <v>1.1005522272380872</v>
      </c>
      <c r="C100">
        <f>(D100)/('AC Param'!$B$8*0.5*1.225*Totals!A100^2)</f>
        <v>5.1750454855312107E-2</v>
      </c>
      <c r="D100">
        <f t="shared" si="8"/>
        <v>5.8104562395009198</v>
      </c>
      <c r="E100">
        <f>TrimCalc!T100</f>
        <v>5.4129024590192083</v>
      </c>
      <c r="F100">
        <f>TrimCalc!U100</f>
        <v>2.8956329767365938</v>
      </c>
      <c r="G100">
        <f>TrimCalc!V100</f>
        <v>2.5172694822826132</v>
      </c>
      <c r="H100">
        <f>TrimCalc!S100</f>
        <v>0.18516760221007511</v>
      </c>
      <c r="I100">
        <f>D_VStab!I100</f>
        <v>0.13035517683702214</v>
      </c>
      <c r="J100">
        <f>D_Fuselage!H100</f>
        <v>8.2031001434615142E-2</v>
      </c>
      <c r="K100">
        <f t="shared" si="10"/>
        <v>5.4337977598077715E-2</v>
      </c>
      <c r="L100">
        <f t="shared" si="11"/>
        <v>4.9162932112546499E-2</v>
      </c>
      <c r="M100" s="1">
        <f>SUM(E100,H100,I100) / (0.5*1.225*A100^2*'AC Param'!$B$8)</f>
        <v>5.1019851016044115E-2</v>
      </c>
      <c r="N100">
        <f t="shared" si="9"/>
        <v>49.949006017245701</v>
      </c>
      <c r="Q100" t="s">
        <v>20</v>
      </c>
      <c r="R100" t="s">
        <v>105</v>
      </c>
    </row>
    <row r="101" spans="1:29" x14ac:dyDescent="0.2">
      <c r="A101">
        <f>TrimCalc!A101</f>
        <v>8.5615000000000006</v>
      </c>
      <c r="B101">
        <f>(9.807*'AC Param'!$B$2)/('AC Param'!$B$8*0.5*1.225*Totals!A101^2)</f>
        <v>1.1095430719006145</v>
      </c>
      <c r="C101">
        <f>(D101)/('AC Param'!$B$8*0.5*1.225*Totals!A101^2)</f>
        <v>5.2317780744889887E-2</v>
      </c>
      <c r="D101">
        <f t="shared" si="8"/>
        <v>5.8265552355409396</v>
      </c>
      <c r="E101">
        <f>TrimCalc!T101</f>
        <v>5.4314377705774586</v>
      </c>
      <c r="F101">
        <f>TrimCalc!U101</f>
        <v>2.9178635651913423</v>
      </c>
      <c r="G101">
        <f>TrimCalc!V101</f>
        <v>2.5135742053861163</v>
      </c>
      <c r="H101">
        <f>TrimCalc!S101</f>
        <v>0.18429362454165402</v>
      </c>
      <c r="I101">
        <f>D_VStab!I101</f>
        <v>0.12941025187426075</v>
      </c>
      <c r="J101">
        <f>D_Fuselage!H101</f>
        <v>8.1413588547565571E-2</v>
      </c>
      <c r="K101">
        <f t="shared" si="10"/>
        <v>5.4933669782134383E-2</v>
      </c>
      <c r="L101">
        <f t="shared" si="11"/>
        <v>4.9701891707645392E-2</v>
      </c>
      <c r="M101" s="1">
        <f>SUM(E101,H101,I101) / (0.5*1.225*A101^2*'AC Param'!$B$8)</f>
        <v>5.158675218631642E-2</v>
      </c>
      <c r="N101">
        <f t="shared" si="9"/>
        <v>49.884052649083756</v>
      </c>
      <c r="Q101" t="s">
        <v>21</v>
      </c>
      <c r="R101" t="s">
        <v>106</v>
      </c>
    </row>
    <row r="102" spans="1:29" x14ac:dyDescent="0.2">
      <c r="A102">
        <f>TrimCalc!A102</f>
        <v>8.5269999999999992</v>
      </c>
      <c r="B102">
        <f>(9.807*'AC Param'!$B$2)/('AC Param'!$B$8*0.5*1.225*Totals!A102^2)</f>
        <v>1.1185395945537799</v>
      </c>
      <c r="C102">
        <f>(D102)/('AC Param'!$B$8*0.5*1.225*Totals!A102^2)</f>
        <v>5.2893589524459834E-2</v>
      </c>
      <c r="D102">
        <f t="shared" si="8"/>
        <v>5.8433028932549833</v>
      </c>
      <c r="E102">
        <f>TrimCalc!T102</f>
        <v>5.450572896687099</v>
      </c>
      <c r="F102">
        <f>TrimCalc!U102</f>
        <v>2.9400445776829423</v>
      </c>
      <c r="G102">
        <f>TrimCalc!V102</f>
        <v>2.5105283190041563</v>
      </c>
      <c r="H102">
        <f>TrimCalc!S102</f>
        <v>0.18344476247728284</v>
      </c>
      <c r="I102">
        <f>D_VStab!I102</f>
        <v>0.12847986544216164</v>
      </c>
      <c r="J102">
        <f>D_Fuselage!H102</f>
        <v>8.0805368648439249E-2</v>
      </c>
      <c r="K102">
        <f t="shared" si="10"/>
        <v>5.553826900068283E-2</v>
      </c>
      <c r="L102">
        <f t="shared" si="11"/>
        <v>5.0248910048236839E-2</v>
      </c>
      <c r="M102" s="1">
        <f>SUM(E102,H102,I102) / (0.5*1.225*A102^2*'AC Param'!$B$8)</f>
        <v>5.2162139165178124E-2</v>
      </c>
      <c r="N102">
        <f t="shared" si="9"/>
        <v>49.825843770785241</v>
      </c>
      <c r="Q102" t="s">
        <v>23</v>
      </c>
      <c r="R102" t="s">
        <v>24</v>
      </c>
    </row>
    <row r="103" spans="1:29" x14ac:dyDescent="0.2">
      <c r="A103">
        <f>TrimCalc!A103</f>
        <v>8.4930000000000003</v>
      </c>
      <c r="B103">
        <f>(9.807*'AC Param'!$B$2)/('AC Param'!$B$8*0.5*1.225*Totals!A103^2)</f>
        <v>1.1275132127327745</v>
      </c>
      <c r="C103">
        <f>(D103)/('AC Param'!$B$8*0.5*1.225*Totals!A103^2)</f>
        <v>5.3478124301424006E-2</v>
      </c>
      <c r="D103">
        <f t="shared" si="8"/>
        <v>5.8608586442076511</v>
      </c>
      <c r="E103">
        <f>TrimCalc!T103</f>
        <v>5.4704447075565632</v>
      </c>
      <c r="F103">
        <f>TrimCalc!U103</f>
        <v>2.9622331054926954</v>
      </c>
      <c r="G103">
        <f>TrimCalc!V103</f>
        <v>2.5082116020638674</v>
      </c>
      <c r="H103">
        <f>TrimCalc!S103</f>
        <v>0.18263899570573069</v>
      </c>
      <c r="I103">
        <f>D_VStab!I103</f>
        <v>0.1275669173325146</v>
      </c>
      <c r="J103">
        <f>D_Fuselage!H103</f>
        <v>8.0208023612842613E-2</v>
      </c>
      <c r="K103">
        <f t="shared" si="10"/>
        <v>5.6152030516495206E-2</v>
      </c>
      <c r="L103">
        <f t="shared" si="11"/>
        <v>5.0804218086352805E-2</v>
      </c>
      <c r="M103" s="1">
        <f>SUM(E103,H103,I103) / (0.5*1.225*A103^2*'AC Param'!$B$8)</f>
        <v>5.2746256341943638E-2</v>
      </c>
      <c r="N103">
        <f t="shared" si="9"/>
        <v>49.77627246525558</v>
      </c>
    </row>
    <row r="104" spans="1:29" x14ac:dyDescent="0.2">
      <c r="A104">
        <f>TrimCalc!A104</f>
        <v>8.4594000000000005</v>
      </c>
      <c r="B104">
        <f>(9.807*'AC Param'!$B$2)/('AC Param'!$B$8*0.5*1.225*Totals!A104^2)</f>
        <v>1.1364877690378705</v>
      </c>
      <c r="C104">
        <f>(D104)/('AC Param'!$B$8*0.5*1.225*Totals!A104^2)</f>
        <v>5.4069654766096542E-2</v>
      </c>
      <c r="D104">
        <f t="shared" si="8"/>
        <v>5.8788929332026401</v>
      </c>
      <c r="E104">
        <f>TrimCalc!T104</f>
        <v>5.4907472678351867</v>
      </c>
      <c r="F104">
        <f>TrimCalc!U104</f>
        <v>2.9843649176246902</v>
      </c>
      <c r="G104">
        <f>TrimCalc!V104</f>
        <v>2.5063823502104974</v>
      </c>
      <c r="H104">
        <f>TrimCalc!S104</f>
        <v>0.18185766714749849</v>
      </c>
      <c r="I104">
        <f>D_VStab!I104</f>
        <v>0.12666828180814657</v>
      </c>
      <c r="J104">
        <f>D_Fuselage!H104</f>
        <v>7.9619716411808497E-2</v>
      </c>
      <c r="K104">
        <f t="shared" si="10"/>
        <v>5.6773137504401369E-2</v>
      </c>
      <c r="L104">
        <f t="shared" si="11"/>
        <v>5.1366172027791715E-2</v>
      </c>
      <c r="M104" s="1">
        <f>SUM(E104,H104,I104) / (0.5*1.225*A104^2*'AC Param'!$B$8)</f>
        <v>5.3337372238097563E-2</v>
      </c>
      <c r="N104">
        <f t="shared" si="9"/>
        <v>49.731906879134414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  <c r="AA104" t="s">
        <v>35</v>
      </c>
      <c r="AB104" t="s">
        <v>36</v>
      </c>
      <c r="AC104" t="s">
        <v>37</v>
      </c>
    </row>
    <row r="105" spans="1:29" x14ac:dyDescent="0.2">
      <c r="A105">
        <f>TrimCalc!A105</f>
        <v>8.4261999999999997</v>
      </c>
      <c r="B105">
        <f>(9.807*'AC Param'!$B$2)/('AC Param'!$B$8*0.5*1.225*Totals!A105^2)</f>
        <v>1.1454611441076674</v>
      </c>
      <c r="C105">
        <f>(D105)/('AC Param'!$B$8*0.5*1.225*Totals!A105^2)</f>
        <v>5.4668287677664802E-2</v>
      </c>
      <c r="D105">
        <f t="shared" si="8"/>
        <v>5.8974168963834011</v>
      </c>
      <c r="E105">
        <f>TrimCalc!T105</f>
        <v>5.5113742202055125</v>
      </c>
      <c r="F105">
        <f>TrimCalc!U105</f>
        <v>3.006527440128933</v>
      </c>
      <c r="G105">
        <f>TrimCalc!V105</f>
        <v>2.5048467800765795</v>
      </c>
      <c r="H105">
        <f>TrimCalc!S105</f>
        <v>0.18111056561856623</v>
      </c>
      <c r="I105">
        <f>D_VStab!I105</f>
        <v>0.12589173377184912</v>
      </c>
      <c r="J105">
        <f>D_Fuselage!H105</f>
        <v>7.9040376787473166E-2</v>
      </c>
      <c r="K105">
        <f t="shared" si="10"/>
        <v>5.7401702061548043E-2</v>
      </c>
      <c r="L105">
        <f t="shared" si="11"/>
        <v>5.1934873293781561E-2</v>
      </c>
      <c r="M105" s="1">
        <f>SUM(E105,H105,I105) / (0.5*1.225*A105^2*'AC Param'!$B$8)</f>
        <v>5.393559366394865E-2</v>
      </c>
      <c r="N105">
        <f t="shared" si="9"/>
        <v>49.692814252305816</v>
      </c>
      <c r="Q105">
        <v>-1.577</v>
      </c>
      <c r="R105">
        <v>0</v>
      </c>
      <c r="S105">
        <v>0.69472299999999998</v>
      </c>
      <c r="T105">
        <v>1.4347E-2</v>
      </c>
      <c r="U105">
        <v>2.0913999999999999E-2</v>
      </c>
      <c r="V105">
        <v>3.5262000000000002E-2</v>
      </c>
      <c r="W105">
        <v>1.4E-5</v>
      </c>
      <c r="X105">
        <v>0</v>
      </c>
      <c r="Y105">
        <v>3.3300000000000002E-4</v>
      </c>
      <c r="Z105">
        <v>-1.9999999999999999E-6</v>
      </c>
      <c r="AA105">
        <v>-1.9999999999999999E-6</v>
      </c>
      <c r="AB105">
        <v>10.826599999999999</v>
      </c>
      <c r="AC105">
        <v>-2.0000000000000001E-4</v>
      </c>
    </row>
    <row r="106" spans="1:29" x14ac:dyDescent="0.2">
      <c r="A106">
        <f>TrimCalc!A106</f>
        <v>8.3933999999999997</v>
      </c>
      <c r="B106">
        <f>(9.807*'AC Param'!$B$2)/('AC Param'!$B$8*0.5*1.225*Totals!A106^2)</f>
        <v>1.1544311768373137</v>
      </c>
      <c r="C106">
        <f>(D106)/('AC Param'!$B$8*0.5*1.225*Totals!A106^2)</f>
        <v>5.5264771340696121E-2</v>
      </c>
      <c r="D106">
        <f t="shared" si="8"/>
        <v>5.915439962986869</v>
      </c>
      <c r="E106">
        <f>TrimCalc!T106</f>
        <v>5.5315640743071501</v>
      </c>
      <c r="F106">
        <f>TrimCalc!U106</f>
        <v>3.0286109811267812</v>
      </c>
      <c r="G106">
        <f>TrimCalc!V106</f>
        <v>2.5029530931803685</v>
      </c>
      <c r="H106">
        <f>TrimCalc!S106</f>
        <v>0.18038537142886182</v>
      </c>
      <c r="I106">
        <f>D_VStab!I106</f>
        <v>0.1250205819938103</v>
      </c>
      <c r="J106">
        <f>D_Fuselage!H106</f>
        <v>7.8469935257046014E-2</v>
      </c>
      <c r="K106">
        <f t="shared" si="10"/>
        <v>5.8028009907730931E-2</v>
      </c>
      <c r="L106">
        <f t="shared" si="11"/>
        <v>5.2501532773661312E-2</v>
      </c>
      <c r="M106" s="1">
        <f>SUM(E106,H106,I106) / (0.5*1.225*A106^2*'AC Param'!$B$8)</f>
        <v>5.4531668975321058E-2</v>
      </c>
      <c r="N106">
        <f t="shared" si="9"/>
        <v>49.650653785333986</v>
      </c>
      <c r="Q106">
        <v>-1.9219999999999999</v>
      </c>
      <c r="R106">
        <v>0</v>
      </c>
      <c r="S106">
        <v>0.66491800000000001</v>
      </c>
      <c r="T106">
        <v>1.3299999999999999E-2</v>
      </c>
      <c r="U106">
        <v>2.0666E-2</v>
      </c>
      <c r="V106">
        <v>3.3966000000000003E-2</v>
      </c>
      <c r="W106">
        <v>1.4E-5</v>
      </c>
      <c r="X106">
        <v>0</v>
      </c>
      <c r="Y106">
        <v>4.8099999999999998E-4</v>
      </c>
      <c r="Z106">
        <v>-9.9999999999999995E-7</v>
      </c>
      <c r="AA106">
        <v>-1.9999999999999999E-6</v>
      </c>
      <c r="AB106">
        <v>11.068199999999999</v>
      </c>
      <c r="AC106">
        <v>-2.9999999999999997E-4</v>
      </c>
    </row>
    <row r="107" spans="1:29" x14ac:dyDescent="0.2">
      <c r="A107">
        <f>TrimCalc!A107</f>
        <v>8.3610000000000007</v>
      </c>
      <c r="B107">
        <f>(9.807*'AC Param'!$B$2)/('AC Param'!$B$8*0.5*1.225*Totals!A107^2)</f>
        <v>1.1633956648323003</v>
      </c>
      <c r="C107">
        <f>(D107)/('AC Param'!$B$8*0.5*1.225*Totals!A107^2)</f>
        <v>5.5850605186290918E-2</v>
      </c>
      <c r="D107">
        <f t="shared" si="8"/>
        <v>5.9320822316932418</v>
      </c>
      <c r="E107">
        <f>TrimCalc!T107</f>
        <v>5.5503729002202631</v>
      </c>
      <c r="F107">
        <f>TrimCalc!U107</f>
        <v>3.0506838302337789</v>
      </c>
      <c r="G107">
        <f>TrimCalc!V107</f>
        <v>2.4996287678149818</v>
      </c>
      <c r="H107">
        <f>TrimCalc!S107</f>
        <v>0.17969785508080424</v>
      </c>
      <c r="I107">
        <f>D_VStab!I107</f>
        <v>0.1241634554490304</v>
      </c>
      <c r="J107">
        <f>D_Fuselage!H107</f>
        <v>7.7908323114645614E-2</v>
      </c>
      <c r="K107">
        <f t="shared" si="10"/>
        <v>5.8643135445605461E-2</v>
      </c>
      <c r="L107">
        <f t="shared" si="11"/>
        <v>5.3058074926976374E-2</v>
      </c>
      <c r="M107" s="1">
        <f>SUM(E107,H107,I107) / (0.5*1.225*A107^2*'AC Param'!$B$8)</f>
        <v>5.5117665400156411E-2</v>
      </c>
      <c r="N107">
        <f t="shared" si="9"/>
        <v>49.598139539187201</v>
      </c>
      <c r="Q107">
        <v>-2.266</v>
      </c>
      <c r="R107">
        <v>0</v>
      </c>
      <c r="S107">
        <v>0.63513799999999998</v>
      </c>
      <c r="T107">
        <v>1.2296E-2</v>
      </c>
      <c r="U107">
        <v>2.0348999999999999E-2</v>
      </c>
      <c r="V107">
        <v>3.2645E-2</v>
      </c>
      <c r="W107">
        <v>1.2E-5</v>
      </c>
      <c r="X107">
        <v>0</v>
      </c>
      <c r="Y107">
        <v>5.6300000000000002E-4</v>
      </c>
      <c r="Z107">
        <v>-9.9999999999999995E-7</v>
      </c>
      <c r="AA107">
        <v>-9.9999999999999995E-7</v>
      </c>
      <c r="AB107">
        <v>11.326499999999999</v>
      </c>
      <c r="AC107">
        <v>-4.0000000000000002E-4</v>
      </c>
    </row>
    <row r="108" spans="1:29" x14ac:dyDescent="0.2">
      <c r="A108">
        <f>TrimCalc!A108</f>
        <v>8.3290000000000006</v>
      </c>
      <c r="B108">
        <f>(9.807*'AC Param'!$B$2)/('AC Param'!$B$8*0.5*1.225*Totals!A108^2)</f>
        <v>1.1723523649145942</v>
      </c>
      <c r="C108">
        <f>(D108)/('AC Param'!$B$8*0.5*1.225*Totals!A108^2)</f>
        <v>5.6427063829151802E-2</v>
      </c>
      <c r="D108">
        <f t="shared" si="8"/>
        <v>5.9475213402766913</v>
      </c>
      <c r="E108">
        <f>TrimCalc!T108</f>
        <v>5.5678614476757078</v>
      </c>
      <c r="F108">
        <f>TrimCalc!U108</f>
        <v>3.0727738915831924</v>
      </c>
      <c r="G108">
        <f>TrimCalc!V108</f>
        <v>2.4950380052388508</v>
      </c>
      <c r="H108">
        <f>TrimCalc!S108</f>
        <v>0.17903371481976163</v>
      </c>
      <c r="I108">
        <f>D_VStab!I108</f>
        <v>0.12332025620175376</v>
      </c>
      <c r="J108">
        <f>D_Fuselage!H108</f>
        <v>7.7355472433132066E-2</v>
      </c>
      <c r="K108">
        <f t="shared" si="10"/>
        <v>5.9248417020609394E-2</v>
      </c>
      <c r="L108">
        <f t="shared" si="11"/>
        <v>5.3605710637694211E-2</v>
      </c>
      <c r="M108" s="1">
        <f>SUM(E108,H108,I108) / (0.5*1.225*A108^2*'AC Param'!$B$8)</f>
        <v>5.5693624481604531E-2</v>
      </c>
      <c r="N108">
        <f t="shared" si="9"/>
        <v>49.536905243164568</v>
      </c>
      <c r="Q108">
        <v>-2.61</v>
      </c>
      <c r="R108">
        <v>0</v>
      </c>
      <c r="S108">
        <v>0.60538999999999998</v>
      </c>
      <c r="T108">
        <v>1.1335E-2</v>
      </c>
      <c r="U108">
        <v>2.0129999999999999E-2</v>
      </c>
      <c r="V108">
        <v>3.1465E-2</v>
      </c>
      <c r="W108">
        <v>7.9999999999999996E-6</v>
      </c>
      <c r="X108">
        <v>0</v>
      </c>
      <c r="Y108">
        <v>6.6E-4</v>
      </c>
      <c r="Z108">
        <v>0</v>
      </c>
      <c r="AA108">
        <v>0</v>
      </c>
      <c r="AB108">
        <v>11.603400000000001</v>
      </c>
      <c r="AC108">
        <v>-4.0000000000000002E-4</v>
      </c>
    </row>
    <row r="109" spans="1:29" x14ac:dyDescent="0.2">
      <c r="A109">
        <f>TrimCalc!A109</f>
        <v>8.2972999999999999</v>
      </c>
      <c r="B109">
        <f>(9.807*'AC Param'!$B$2)/('AC Param'!$B$8*0.5*1.225*Totals!A109^2)</f>
        <v>1.1813274681524248</v>
      </c>
      <c r="C109">
        <f>(D109)/('AC Param'!$B$8*0.5*1.225*Totals!A109^2)</f>
        <v>5.699809711399343E-2</v>
      </c>
      <c r="D109">
        <f t="shared" si="8"/>
        <v>5.9620659416450614</v>
      </c>
      <c r="E109">
        <f>TrimCalc!T109</f>
        <v>5.5844215361710647</v>
      </c>
      <c r="F109">
        <f>TrimCalc!U109</f>
        <v>3.0947640886459422</v>
      </c>
      <c r="G109">
        <f>TrimCalc!V109</f>
        <v>2.4896059957314178</v>
      </c>
      <c r="H109">
        <f>TrimCalc!S109</f>
        <v>0.17839832534424421</v>
      </c>
      <c r="I109">
        <f>D_VStab!I109</f>
        <v>0.12248793505691141</v>
      </c>
      <c r="J109">
        <f>D_Fuselage!H109</f>
        <v>7.6809596866545052E-2</v>
      </c>
      <c r="K109">
        <f t="shared" si="10"/>
        <v>5.9848001969693101E-2</v>
      </c>
      <c r="L109">
        <f t="shared" si="11"/>
        <v>5.4148192258293759E-2</v>
      </c>
      <c r="M109" s="1">
        <f>SUM(E109,H109,I109) / (0.5*1.225*A109^2*'AC Param'!$B$8)</f>
        <v>5.626427963361437E-2</v>
      </c>
      <c r="N109">
        <f t="shared" si="9"/>
        <v>49.46904973761157</v>
      </c>
      <c r="Q109">
        <v>-2.952</v>
      </c>
      <c r="R109">
        <v>0</v>
      </c>
      <c r="S109">
        <v>0.57568200000000003</v>
      </c>
      <c r="T109">
        <v>1.0416999999999999E-2</v>
      </c>
      <c r="U109">
        <v>1.9873999999999999E-2</v>
      </c>
      <c r="V109">
        <v>3.0290000000000001E-2</v>
      </c>
      <c r="W109">
        <v>3.0000000000000001E-6</v>
      </c>
      <c r="X109">
        <v>0</v>
      </c>
      <c r="Y109">
        <v>7.0600000000000003E-4</v>
      </c>
      <c r="Z109">
        <v>1.9999999999999999E-6</v>
      </c>
      <c r="AA109">
        <v>1.9999999999999999E-6</v>
      </c>
      <c r="AB109">
        <v>11.901199999999999</v>
      </c>
      <c r="AC109">
        <v>-5.0000000000000001E-4</v>
      </c>
    </row>
    <row r="110" spans="1:29" x14ac:dyDescent="0.2">
      <c r="A110">
        <f>TrimCalc!A110</f>
        <v>8.2660999999999998</v>
      </c>
      <c r="B110">
        <f>(9.807*'AC Param'!$B$2)/('AC Param'!$B$8*0.5*1.225*Totals!A110^2)</f>
        <v>1.1902620262359713</v>
      </c>
      <c r="C110">
        <f>(D110)/('AC Param'!$B$8*0.5*1.225*Totals!A110^2)</f>
        <v>5.7565936530119516E-2</v>
      </c>
      <c r="D110">
        <f t="shared" si="8"/>
        <v>5.976263210577204</v>
      </c>
      <c r="E110">
        <f>TrimCalc!T110</f>
        <v>5.6005856025861478</v>
      </c>
      <c r="F110">
        <f>TrimCalc!U110</f>
        <v>3.1168633349979329</v>
      </c>
      <c r="G110">
        <f>TrimCalc!V110</f>
        <v>2.4836655712380034</v>
      </c>
      <c r="H110">
        <f>TrimCalc!S110</f>
        <v>0.17778792021260742</v>
      </c>
      <c r="I110">
        <f>D_VStab!I110</f>
        <v>0.12167231013659907</v>
      </c>
      <c r="J110">
        <f>D_Fuselage!H110</f>
        <v>7.6274073992060265E-2</v>
      </c>
      <c r="K110">
        <f t="shared" si="10"/>
        <v>6.0444233356625493E-2</v>
      </c>
      <c r="L110">
        <f t="shared" si="11"/>
        <v>5.4687639703613539E-2</v>
      </c>
      <c r="M110" s="1">
        <f>SUM(E110,H110,I110) / (0.5*1.225*A110^2*'AC Param'!$B$8)</f>
        <v>5.683177798167114E-2</v>
      </c>
      <c r="N110">
        <f t="shared" si="9"/>
        <v>49.400389324952222</v>
      </c>
      <c r="Q110">
        <v>-3.294</v>
      </c>
      <c r="R110">
        <v>0</v>
      </c>
      <c r="S110">
        <v>0.54602300000000004</v>
      </c>
      <c r="T110">
        <v>9.5420000000000001E-3</v>
      </c>
      <c r="U110">
        <v>1.9691E-2</v>
      </c>
      <c r="V110">
        <v>2.9232000000000001E-2</v>
      </c>
      <c r="W110">
        <v>-6.9999999999999999E-6</v>
      </c>
      <c r="X110">
        <v>0</v>
      </c>
      <c r="Y110">
        <v>8.6499999999999999E-4</v>
      </c>
      <c r="Z110">
        <v>5.0000000000000004E-6</v>
      </c>
      <c r="AA110">
        <v>5.0000000000000004E-6</v>
      </c>
      <c r="AB110">
        <v>12.2226</v>
      </c>
      <c r="AC110">
        <v>-5.0000000000000001E-4</v>
      </c>
    </row>
    <row r="111" spans="1:29" x14ac:dyDescent="0.2">
      <c r="A111">
        <f>TrimCalc!A111</f>
        <v>8.2352000000000007</v>
      </c>
      <c r="B111">
        <f>(9.807*'AC Param'!$B$2)/('AC Param'!$B$8*0.5*1.225*Totals!A111^2)</f>
        <v>1.1992109522150836</v>
      </c>
      <c r="C111">
        <f>(D111)/('AC Param'!$B$8*0.5*1.225*Totals!A111^2)</f>
        <v>5.8131891329328327E-2</v>
      </c>
      <c r="D111">
        <f t="shared" si="8"/>
        <v>5.9899829641251987</v>
      </c>
      <c r="E111">
        <f>TrimCalc!T111</f>
        <v>5.6161573169126431</v>
      </c>
      <c r="F111">
        <f>TrimCalc!U111</f>
        <v>3.1388919383617688</v>
      </c>
      <c r="G111">
        <f>TrimCalc!V111</f>
        <v>2.4772653785508729</v>
      </c>
      <c r="H111">
        <f>TrimCalc!S111</f>
        <v>0.17721285133515974</v>
      </c>
      <c r="I111">
        <f>D_VStab!I111</f>
        <v>0.12086739062236605</v>
      </c>
      <c r="J111">
        <f>D_Fuselage!H111</f>
        <v>7.5745405255031401E-2</v>
      </c>
      <c r="K111">
        <f t="shared" si="10"/>
        <v>6.103848589579474E-2</v>
      </c>
      <c r="L111">
        <f t="shared" si="11"/>
        <v>5.5225296762861913E-2</v>
      </c>
      <c r="M111" s="1">
        <f>SUM(E111,H111,I111) / (0.5*1.225*A111^2*'AC Param'!$B$8)</f>
        <v>5.7396793467889846E-2</v>
      </c>
      <c r="N111">
        <f t="shared" si="9"/>
        <v>49.32870770616384</v>
      </c>
      <c r="Q111">
        <v>-3.6349999999999998</v>
      </c>
      <c r="R111">
        <v>0</v>
      </c>
      <c r="S111">
        <v>0.51642399999999999</v>
      </c>
      <c r="T111">
        <v>8.7100000000000007E-3</v>
      </c>
      <c r="U111">
        <v>1.9362999999999998E-2</v>
      </c>
      <c r="V111">
        <v>2.8073000000000001E-2</v>
      </c>
      <c r="W111">
        <v>-2.5999999999999998E-5</v>
      </c>
      <c r="X111">
        <v>-9.9999999999999995E-7</v>
      </c>
      <c r="Y111">
        <v>9.0399999999999996E-4</v>
      </c>
      <c r="Z111">
        <v>1.1E-5</v>
      </c>
      <c r="AA111">
        <v>1.1E-5</v>
      </c>
      <c r="AB111">
        <v>12.5707</v>
      </c>
      <c r="AC111">
        <v>-5.9999999999999995E-4</v>
      </c>
    </row>
    <row r="112" spans="1:29" x14ac:dyDescent="0.2">
      <c r="A112">
        <f>TrimCalc!A112</f>
        <v>8.2047000000000008</v>
      </c>
      <c r="B112">
        <f>(9.807*'AC Param'!$B$2)/('AC Param'!$B$8*0.5*1.225*Totals!A112^2)</f>
        <v>1.208143373240314</v>
      </c>
      <c r="C112">
        <f>(D112)/('AC Param'!$B$8*0.5*1.225*Totals!A112^2)</f>
        <v>5.8695335077051485E-2</v>
      </c>
      <c r="D112">
        <f t="shared" si="8"/>
        <v>6.0033246587410041</v>
      </c>
      <c r="E112">
        <f>TrimCalc!T112</f>
        <v>5.6313621929926674</v>
      </c>
      <c r="F112">
        <f>TrimCalc!U112</f>
        <v>3.1608981992862288</v>
      </c>
      <c r="G112">
        <f>TrimCalc!V112</f>
        <v>2.4704639937064385</v>
      </c>
      <c r="H112">
        <f>TrimCalc!S112</f>
        <v>0.17666118520526397</v>
      </c>
      <c r="I112">
        <f>D_VStab!I112</f>
        <v>0.12007603568682093</v>
      </c>
      <c r="J112">
        <f>D_Fuselage!H112</f>
        <v>7.5225244856251858E-2</v>
      </c>
      <c r="K112">
        <f t="shared" si="10"/>
        <v>6.163010183090406E-2</v>
      </c>
      <c r="L112">
        <f t="shared" si="11"/>
        <v>5.5760568323198909E-2</v>
      </c>
      <c r="M112" s="1">
        <f>SUM(E112,H112,I112) / (0.5*1.225*A112^2*'AC Param'!$B$8)</f>
        <v>5.7959847459092655E-2</v>
      </c>
      <c r="N112">
        <f t="shared" si="9"/>
        <v>49.255477827572321</v>
      </c>
      <c r="Q112">
        <v>-3.9740000000000002</v>
      </c>
      <c r="R112">
        <v>0</v>
      </c>
      <c r="S112">
        <v>0.4869</v>
      </c>
      <c r="T112">
        <v>7.9209999999999992E-3</v>
      </c>
      <c r="U112">
        <v>1.9200999999999999E-2</v>
      </c>
      <c r="V112">
        <v>2.7122E-2</v>
      </c>
      <c r="W112">
        <v>-8.7000000000000001E-5</v>
      </c>
      <c r="X112">
        <v>-3.0000000000000001E-6</v>
      </c>
      <c r="Y112">
        <v>1.0250000000000001E-3</v>
      </c>
      <c r="Z112">
        <v>3.0000000000000001E-5</v>
      </c>
      <c r="AA112">
        <v>3.0000000000000001E-5</v>
      </c>
      <c r="AB112">
        <v>12.9491</v>
      </c>
      <c r="AC112">
        <v>-6.9999999999999999E-4</v>
      </c>
    </row>
    <row r="113" spans="1:29" x14ac:dyDescent="0.2">
      <c r="A113">
        <f>TrimCalc!A113</f>
        <v>8.1745000000000001</v>
      </c>
      <c r="B113">
        <f>(9.807*'AC Param'!$B$2)/('AC Param'!$B$8*0.5*1.225*Totals!A113^2)</f>
        <v>1.2170866301894578</v>
      </c>
      <c r="C113">
        <f>(D113)/('AC Param'!$B$8*0.5*1.225*Totals!A113^2)</f>
        <v>5.9275365329485415E-2</v>
      </c>
      <c r="D113">
        <f t="shared" si="8"/>
        <v>6.018100944027907</v>
      </c>
      <c r="E113">
        <f>TrimCalc!T113</f>
        <v>5.6479881702578147</v>
      </c>
      <c r="F113">
        <f>TrimCalc!U113</f>
        <v>3.1828555837142845</v>
      </c>
      <c r="G113">
        <f>TrimCalc!V113</f>
        <v>2.4650981068017961</v>
      </c>
      <c r="H113">
        <f>TrimCalc!S113</f>
        <v>0.17614018775758633</v>
      </c>
      <c r="I113">
        <f>D_VStab!I113</f>
        <v>0.11929523453675511</v>
      </c>
      <c r="J113">
        <f>D_Fuselage!H113</f>
        <v>7.4711831217484273E-2</v>
      </c>
      <c r="K113">
        <f t="shared" si="10"/>
        <v>6.2239133595959686E-2</v>
      </c>
      <c r="L113">
        <f t="shared" si="11"/>
        <v>5.6311597063011143E-2</v>
      </c>
      <c r="M113" s="1">
        <f>SUM(E113,H113,I113) / (0.5*1.225*A113^2*'AC Param'!$B$8)</f>
        <v>5.853982976241319E-2</v>
      </c>
      <c r="N113">
        <f t="shared" si="9"/>
        <v>49.194966166956128</v>
      </c>
      <c r="Q113">
        <v>-4.3120000000000003</v>
      </c>
      <c r="R113">
        <v>0</v>
      </c>
      <c r="S113">
        <v>0.45746399999999998</v>
      </c>
      <c r="T113">
        <v>7.1700000000000002E-3</v>
      </c>
      <c r="U113">
        <v>1.8974999999999999E-2</v>
      </c>
      <c r="V113">
        <v>2.6145000000000002E-2</v>
      </c>
      <c r="W113">
        <v>5.5599999999999996E-4</v>
      </c>
      <c r="X113">
        <v>2.0000000000000002E-5</v>
      </c>
      <c r="Y113">
        <v>1.09E-3</v>
      </c>
      <c r="Z113">
        <v>-1.7699999999999999E-4</v>
      </c>
      <c r="AA113">
        <v>-1.7699999999999999E-4</v>
      </c>
      <c r="AB113">
        <v>13.362399999999999</v>
      </c>
      <c r="AC113">
        <v>-8.0000000000000004E-4</v>
      </c>
    </row>
    <row r="114" spans="1:29" x14ac:dyDescent="0.2">
      <c r="A114">
        <f>TrimCalc!A114</f>
        <v>8.1447000000000003</v>
      </c>
      <c r="B114">
        <f>(9.807*'AC Param'!$B$2)/('AC Param'!$B$8*0.5*1.225*Totals!A114^2)</f>
        <v>1.2260091277160929</v>
      </c>
      <c r="C114">
        <f>(D114)/('AC Param'!$B$8*0.5*1.225*Totals!A114^2)</f>
        <v>5.9904434124761131E-2</v>
      </c>
      <c r="D114">
        <f t="shared" si="8"/>
        <v>6.0377063510162188</v>
      </c>
      <c r="E114">
        <f>TrimCalc!T114</f>
        <v>5.6694023572292931</v>
      </c>
      <c r="F114">
        <f>TrimCalc!U114</f>
        <v>3.2047971554848611</v>
      </c>
      <c r="G114">
        <f>TrimCalc!V114</f>
        <v>2.4645348004830177</v>
      </c>
      <c r="H114">
        <f>TrimCalc!S114</f>
        <v>0.17563975475965463</v>
      </c>
      <c r="I114">
        <f>D_VStab!I114</f>
        <v>0.11852783141240307</v>
      </c>
      <c r="J114">
        <f>D_Fuselage!H114</f>
        <v>7.420680887628249E-2</v>
      </c>
      <c r="K114">
        <f t="shared" si="10"/>
        <v>6.2899655830999185E-2</v>
      </c>
      <c r="L114">
        <f t="shared" si="11"/>
        <v>5.6909212418523078E-2</v>
      </c>
      <c r="M114" s="1">
        <f>SUM(E114,H114,I114) / (0.5*1.225*A114^2*'AC Param'!$B$8)</f>
        <v>5.9168873418754986E-2</v>
      </c>
      <c r="N114">
        <f t="shared" si="9"/>
        <v>49.175306917121802</v>
      </c>
      <c r="Q114">
        <v>-4.649</v>
      </c>
      <c r="R114">
        <v>0</v>
      </c>
      <c r="S114">
        <v>0.42813299999999999</v>
      </c>
      <c r="T114">
        <v>6.45E-3</v>
      </c>
      <c r="U114">
        <v>1.8794999999999999E-2</v>
      </c>
      <c r="V114">
        <v>2.5245E-2</v>
      </c>
      <c r="W114">
        <v>1.2080000000000001E-3</v>
      </c>
      <c r="X114">
        <v>4.6E-5</v>
      </c>
      <c r="Y114">
        <v>1.2179999999999999E-3</v>
      </c>
      <c r="Z114">
        <v>-3.8699999999999997E-4</v>
      </c>
      <c r="AA114">
        <v>-3.8699999999999997E-4</v>
      </c>
      <c r="AB114">
        <v>13.8161</v>
      </c>
      <c r="AC114">
        <v>-8.9999999999999998E-4</v>
      </c>
    </row>
    <row r="115" spans="1:29" x14ac:dyDescent="0.2">
      <c r="A115">
        <f>TrimCalc!A115</f>
        <v>8.1151999999999997</v>
      </c>
      <c r="B115">
        <f>(9.807*'AC Param'!$B$2)/('AC Param'!$B$8*0.5*1.225*Totals!A115^2)</f>
        <v>1.2349387920646042</v>
      </c>
      <c r="C115">
        <f>(D115)/('AC Param'!$B$8*0.5*1.225*Totals!A115^2)</f>
        <v>6.0581439520388761E-2</v>
      </c>
      <c r="D115">
        <f t="shared" si="8"/>
        <v>6.0617898498662477</v>
      </c>
      <c r="E115">
        <f>TrimCalc!T115</f>
        <v>5.6951414538257774</v>
      </c>
      <c r="F115">
        <f>TrimCalc!U115</f>
        <v>3.2267494836442872</v>
      </c>
      <c r="G115">
        <f>TrimCalc!V115</f>
        <v>2.4683919701814903</v>
      </c>
      <c r="H115">
        <f>TrimCalc!S115</f>
        <v>0.17516913391685382</v>
      </c>
      <c r="I115">
        <f>D_VStab!I115</f>
        <v>0.11777083393489517</v>
      </c>
      <c r="J115">
        <f>D_Fuselage!H115</f>
        <v>7.3708428188720476E-2</v>
      </c>
      <c r="K115">
        <f t="shared" si="10"/>
        <v>6.3610511496408201E-2</v>
      </c>
      <c r="L115">
        <f t="shared" si="11"/>
        <v>5.7552367544369321E-2</v>
      </c>
      <c r="M115" s="1">
        <f>SUM(E115,H115,I115) / (0.5*1.225*A115^2*'AC Param'!$B$8)</f>
        <v>5.9844798562016313E-2</v>
      </c>
      <c r="N115">
        <f t="shared" si="9"/>
        <v>49.192636989634572</v>
      </c>
      <c r="Q115">
        <v>-4.984</v>
      </c>
      <c r="R115">
        <v>0</v>
      </c>
      <c r="S115">
        <v>0.39891799999999999</v>
      </c>
      <c r="T115">
        <v>5.8129999999999996E-3</v>
      </c>
      <c r="U115">
        <v>1.8561000000000001E-2</v>
      </c>
      <c r="V115">
        <v>2.4374E-2</v>
      </c>
      <c r="W115">
        <v>-5.0000000000000004E-6</v>
      </c>
      <c r="X115">
        <v>0</v>
      </c>
      <c r="Y115">
        <v>1.238E-3</v>
      </c>
      <c r="Z115">
        <v>3.9999999999999998E-6</v>
      </c>
      <c r="AA115">
        <v>3.9999999999999998E-6</v>
      </c>
      <c r="AB115">
        <v>14.3169</v>
      </c>
      <c r="AC115">
        <v>-1E-3</v>
      </c>
    </row>
    <row r="116" spans="1:29" x14ac:dyDescent="0.2">
      <c r="A116">
        <f>TrimCalc!A116</f>
        <v>8.0861000000000001</v>
      </c>
      <c r="B116">
        <f>(9.807*'AC Param'!$B$2)/('AC Param'!$B$8*0.5*1.225*Totals!A116^2)</f>
        <v>1.24384330296865</v>
      </c>
      <c r="C116">
        <f>(D116)/('AC Param'!$B$8*0.5*1.225*Totals!A116^2)</f>
        <v>6.1291421996595215E-2</v>
      </c>
      <c r="D116">
        <f t="shared" si="8"/>
        <v>6.0889266947723923</v>
      </c>
      <c r="E116">
        <f>TrimCalc!T116</f>
        <v>5.723962450333957</v>
      </c>
      <c r="F116">
        <f>TrimCalc!U116</f>
        <v>3.248722162489027</v>
      </c>
      <c r="G116">
        <f>TrimCalc!V116</f>
        <v>2.4752402878449309</v>
      </c>
      <c r="H116">
        <f>TrimCalc!S116</f>
        <v>0.17471884830546347</v>
      </c>
      <c r="I116">
        <f>D_VStab!I116</f>
        <v>0.1170270718607299</v>
      </c>
      <c r="J116">
        <f>D_Fuselage!H116</f>
        <v>7.321832427224069E-2</v>
      </c>
      <c r="K116">
        <f t="shared" si="10"/>
        <v>6.4355993096424979E-2</v>
      </c>
      <c r="L116">
        <f t="shared" si="11"/>
        <v>5.822685089676545E-2</v>
      </c>
      <c r="M116" s="1">
        <f>SUM(E116,H116,I116) / (0.5*1.225*A116^2*'AC Param'!$B$8)</f>
        <v>6.0554402906727318E-2</v>
      </c>
      <c r="N116">
        <f t="shared" si="9"/>
        <v>49.235670146599041</v>
      </c>
      <c r="Q116">
        <v>-5.3179999999999996</v>
      </c>
      <c r="R116">
        <v>0</v>
      </c>
      <c r="S116">
        <v>0.36985699999999999</v>
      </c>
      <c r="T116">
        <v>5.1939999999999998E-3</v>
      </c>
      <c r="U116">
        <v>1.8314E-2</v>
      </c>
      <c r="V116">
        <v>2.3508000000000001E-2</v>
      </c>
      <c r="W116">
        <v>1.2E-5</v>
      </c>
      <c r="X116">
        <v>0</v>
      </c>
      <c r="Y116">
        <v>1.2849999999999999E-3</v>
      </c>
      <c r="Z116">
        <v>-1.9999999999999999E-6</v>
      </c>
      <c r="AA116">
        <v>-1.9999999999999999E-6</v>
      </c>
      <c r="AB116">
        <v>14.8729</v>
      </c>
      <c r="AC116">
        <v>-1.1000000000000001E-3</v>
      </c>
    </row>
    <row r="117" spans="1:29" x14ac:dyDescent="0.2">
      <c r="A117">
        <f>TrimCalc!A117</f>
        <v>8.0572999999999997</v>
      </c>
      <c r="B117">
        <f>(9.807*'AC Param'!$B$2)/('AC Param'!$B$8*0.5*1.225*Totals!A117^2)</f>
        <v>1.2527511776668148</v>
      </c>
      <c r="C117">
        <f>(D117)/('AC Param'!$B$8*0.5*1.225*Totals!A117^2)</f>
        <v>6.2042198374042359E-2</v>
      </c>
      <c r="D117">
        <f t="shared" si="8"/>
        <v>6.119685148811195</v>
      </c>
      <c r="E117">
        <f>TrimCalc!T117</f>
        <v>5.7563594533594218</v>
      </c>
      <c r="F117">
        <f>TrimCalc!U117</f>
        <v>3.2706425015814706</v>
      </c>
      <c r="G117">
        <f>TrimCalc!V117</f>
        <v>2.4857169517779507</v>
      </c>
      <c r="H117">
        <f>TrimCalc!S117</f>
        <v>0.17429736544723712</v>
      </c>
      <c r="I117">
        <f>D_VStab!I117</f>
        <v>0.11629357082013235</v>
      </c>
      <c r="J117">
        <f>D_Fuselage!H117</f>
        <v>7.2734759184404724E-2</v>
      </c>
      <c r="K117">
        <f t="shared" si="10"/>
        <v>6.5144308292744479E-2</v>
      </c>
      <c r="L117">
        <f t="shared" si="11"/>
        <v>5.8940088455340239E-2</v>
      </c>
      <c r="M117" s="1">
        <f>SUM(E117,H117,I117) / (0.5*1.225*A117^2*'AC Param'!$B$8)</f>
        <v>6.1304803516582483E-2</v>
      </c>
      <c r="N117">
        <f t="shared" si="9"/>
        <v>49.308139149516443</v>
      </c>
      <c r="Q117">
        <v>-5.6479999999999997</v>
      </c>
      <c r="R117">
        <v>0</v>
      </c>
      <c r="S117">
        <v>0.34102199999999999</v>
      </c>
      <c r="T117">
        <v>4.6160000000000003E-3</v>
      </c>
      <c r="U117">
        <v>1.8186999999999998E-2</v>
      </c>
      <c r="V117">
        <v>2.2803E-2</v>
      </c>
      <c r="W117">
        <v>1.7E-5</v>
      </c>
      <c r="X117">
        <v>9.9999999999999995E-7</v>
      </c>
      <c r="Y117">
        <v>1.41E-3</v>
      </c>
      <c r="Z117">
        <v>-3.0000000000000001E-6</v>
      </c>
      <c r="AA117">
        <v>-3.0000000000000001E-6</v>
      </c>
      <c r="AB117">
        <v>15.493499999999999</v>
      </c>
      <c r="AC117">
        <v>-1.1999999999999999E-3</v>
      </c>
    </row>
    <row r="118" spans="1:29" x14ac:dyDescent="0.2">
      <c r="A118">
        <f>TrimCalc!A118</f>
        <v>8.0288000000000004</v>
      </c>
      <c r="B118">
        <f>(9.807*'AC Param'!$B$2)/('AC Param'!$B$8*0.5*1.225*Totals!A118^2)</f>
        <v>1.2616607973193548</v>
      </c>
      <c r="C118">
        <f>(D118)/('AC Param'!$B$8*0.5*1.225*Totals!A118^2)</f>
        <v>6.2830991984627493E-2</v>
      </c>
      <c r="D118">
        <f t="shared" si="8"/>
        <v>6.1537242024566341</v>
      </c>
      <c r="E118">
        <f>TrimCalc!T118</f>
        <v>5.7920051093395735</v>
      </c>
      <c r="F118">
        <f>TrimCalc!U118</f>
        <v>3.2925182194400211</v>
      </c>
      <c r="G118">
        <f>TrimCalc!V118</f>
        <v>2.4994868898995541</v>
      </c>
      <c r="H118">
        <f>TrimCalc!S118</f>
        <v>0.17389113802677883</v>
      </c>
      <c r="I118">
        <f>D_VStab!I118</f>
        <v>0.11557026762645155</v>
      </c>
      <c r="J118">
        <f>D_Fuselage!H118</f>
        <v>7.2257687463828782E-2</v>
      </c>
      <c r="K118">
        <f t="shared" si="10"/>
        <v>6.5972541583858874E-2</v>
      </c>
      <c r="L118">
        <f t="shared" si="11"/>
        <v>5.968944238539612E-2</v>
      </c>
      <c r="M118" s="1">
        <f>SUM(E118,H118,I118) / (0.5*1.225*A118^2*'AC Param'!$B$8)</f>
        <v>6.2093223759646723E-2</v>
      </c>
      <c r="N118">
        <f t="shared" si="9"/>
        <v>49.407020876683823</v>
      </c>
      <c r="Q118">
        <v>-5.9740000000000002</v>
      </c>
      <c r="R118">
        <v>0</v>
      </c>
      <c r="S118">
        <v>0.31256200000000001</v>
      </c>
      <c r="T118">
        <v>4.0800000000000003E-3</v>
      </c>
      <c r="U118">
        <v>1.7968999999999999E-2</v>
      </c>
      <c r="V118">
        <v>2.2048999999999999E-2</v>
      </c>
      <c r="W118">
        <v>1.8E-5</v>
      </c>
      <c r="X118">
        <v>9.9999999999999995E-7</v>
      </c>
      <c r="Y118">
        <v>1.433E-3</v>
      </c>
      <c r="Z118">
        <v>-3.9999999999999998E-6</v>
      </c>
      <c r="AA118">
        <v>-3.9999999999999998E-6</v>
      </c>
      <c r="AB118">
        <v>16.188400000000001</v>
      </c>
      <c r="AC118">
        <v>-1.4E-3</v>
      </c>
    </row>
    <row r="119" spans="1:29" x14ac:dyDescent="0.2">
      <c r="A119">
        <f>TrimCalc!A119</f>
        <v>8.0006000000000004</v>
      </c>
      <c r="B119">
        <f>(9.807*'AC Param'!$B$2)/('AC Param'!$B$8*0.5*1.225*Totals!A119^2)</f>
        <v>1.2705705134600092</v>
      </c>
      <c r="C119">
        <f>(D119)/('AC Param'!$B$8*0.5*1.225*Totals!A119^2)</f>
        <v>6.3646043963755256E-2</v>
      </c>
      <c r="D119">
        <f t="shared" si="8"/>
        <v>6.1898391363618233</v>
      </c>
      <c r="E119">
        <f>TrimCalc!T119</f>
        <v>5.8295986959068617</v>
      </c>
      <c r="F119">
        <f>TrimCalc!U119</f>
        <v>3.3143596087447555</v>
      </c>
      <c r="G119">
        <f>TrimCalc!V119</f>
        <v>2.515228338959564</v>
      </c>
      <c r="H119">
        <f>TrimCalc!S119</f>
        <v>0.17350977071712292</v>
      </c>
      <c r="I119">
        <f>D_VStab!I119</f>
        <v>0.11495435385341753</v>
      </c>
      <c r="J119">
        <f>D_Fuselage!H119</f>
        <v>7.178706408696324E-2</v>
      </c>
      <c r="K119">
        <f t="shared" si="10"/>
        <v>6.6828346161943025E-2</v>
      </c>
      <c r="L119">
        <f t="shared" si="11"/>
        <v>6.0463741765567493E-2</v>
      </c>
      <c r="M119" s="1">
        <f>SUM(E119,H119,I119) / (0.5*1.225*A119^2*'AC Param'!$B$8)</f>
        <v>6.2908015324287039E-2</v>
      </c>
      <c r="N119">
        <f t="shared" si="9"/>
        <v>49.522426994376403</v>
      </c>
      <c r="Q119">
        <v>-6.2939999999999996</v>
      </c>
      <c r="R119">
        <v>0</v>
      </c>
      <c r="S119">
        <v>0.28465400000000002</v>
      </c>
      <c r="T119">
        <v>3.5829999999999998E-3</v>
      </c>
      <c r="U119">
        <v>1.7722999999999999E-2</v>
      </c>
      <c r="V119">
        <v>2.1305000000000001E-2</v>
      </c>
      <c r="W119">
        <v>1.9000000000000001E-5</v>
      </c>
      <c r="X119">
        <v>9.9999999999999995E-7</v>
      </c>
      <c r="Y119">
        <v>1.4530000000000001E-3</v>
      </c>
      <c r="Z119">
        <v>-3.9999999999999998E-6</v>
      </c>
      <c r="AA119">
        <v>-3.9999999999999998E-6</v>
      </c>
      <c r="AB119">
        <v>16.968699999999998</v>
      </c>
      <c r="AC119">
        <v>-1.5E-3</v>
      </c>
    </row>
    <row r="120" spans="1:29" x14ac:dyDescent="0.2">
      <c r="A120">
        <f>TrimCalc!A120</f>
        <v>7.9728000000000003</v>
      </c>
      <c r="B120">
        <f>(9.807*'AC Param'!$B$2)/('AC Param'!$B$8*0.5*1.225*Totals!A120^2)</f>
        <v>1.2794465523377387</v>
      </c>
      <c r="C120">
        <f>(D120)/('AC Param'!$B$8*0.5*1.225*Totals!A120^2)</f>
        <v>6.4493450023442561E-2</v>
      </c>
      <c r="D120">
        <f t="shared" si="8"/>
        <v>6.2287396973524132</v>
      </c>
      <c r="E120">
        <f>TrimCalc!T120</f>
        <v>5.8701043886381195</v>
      </c>
      <c r="F120">
        <f>TrimCalc!U120</f>
        <v>3.3362524117462069</v>
      </c>
      <c r="G120">
        <f>TrimCalc!V120</f>
        <v>2.5337623797138735</v>
      </c>
      <c r="H120">
        <f>TrimCalc!S120</f>
        <v>0.17314695167361252</v>
      </c>
      <c r="I120">
        <f>D_VStab!I120</f>
        <v>0.11425344836242336</v>
      </c>
      <c r="J120">
        <f>D_Fuselage!H120</f>
        <v>7.1324505856295892E-2</v>
      </c>
      <c r="K120">
        <f t="shared" si="10"/>
        <v>6.7718122524614691E-2</v>
      </c>
      <c r="L120">
        <f t="shared" si="11"/>
        <v>6.1268777522270432E-2</v>
      </c>
      <c r="M120" s="1">
        <f>SUM(E120,H120,I120) / (0.5*1.225*A120^2*'AC Param'!$B$8)</f>
        <v>6.3755871436763381E-2</v>
      </c>
      <c r="N120">
        <f t="shared" si="9"/>
        <v>49.660495859051323</v>
      </c>
      <c r="Q120">
        <v>-6.6070000000000002</v>
      </c>
      <c r="R120">
        <v>0</v>
      </c>
      <c r="S120">
        <v>0.25734699999999999</v>
      </c>
      <c r="T120">
        <v>3.1159999999999998E-3</v>
      </c>
      <c r="U120">
        <v>1.7533E-2</v>
      </c>
      <c r="V120">
        <v>2.0649000000000001E-2</v>
      </c>
      <c r="W120">
        <v>2.0000000000000002E-5</v>
      </c>
      <c r="X120">
        <v>9.9999999999999995E-7</v>
      </c>
      <c r="Y120">
        <v>1.4989999999999999E-3</v>
      </c>
      <c r="Z120">
        <v>-3.9999999999999998E-6</v>
      </c>
      <c r="AA120">
        <v>-3.9999999999999998E-6</v>
      </c>
      <c r="AB120">
        <v>17.851900000000001</v>
      </c>
      <c r="AC120">
        <v>-1.6999999999999999E-3</v>
      </c>
    </row>
    <row r="121" spans="1:29" x14ac:dyDescent="0.2">
      <c r="A121">
        <f>TrimCalc!A121</f>
        <v>7.9451999999999998</v>
      </c>
      <c r="B121">
        <f>(9.807*'AC Param'!$B$2)/('AC Param'!$B$8*0.5*1.225*Totals!A121^2)</f>
        <v>1.2883510630956396</v>
      </c>
      <c r="C121">
        <f>(D121)/('AC Param'!$B$8*0.5*1.225*Totals!A121^2)</f>
        <v>6.5383808080241967E-2</v>
      </c>
      <c r="D121">
        <f t="shared" si="8"/>
        <v>6.2710853470388237</v>
      </c>
      <c r="E121">
        <f>TrimCalc!T121</f>
        <v>5.9139473392161968</v>
      </c>
      <c r="F121">
        <f>TrimCalc!U121</f>
        <v>3.3580285217120829</v>
      </c>
      <c r="G121">
        <f>TrimCalc!V121</f>
        <v>2.5559188175041099</v>
      </c>
      <c r="H121">
        <f>TrimCalc!S121</f>
        <v>0.17280758766662097</v>
      </c>
      <c r="I121">
        <f>D_VStab!I121</f>
        <v>0.11346377923479758</v>
      </c>
      <c r="J121">
        <f>D_Fuselage!H121</f>
        <v>7.0866640921212129E-2</v>
      </c>
      <c r="K121">
        <f t="shared" si="10"/>
        <v>6.865299848425406E-2</v>
      </c>
      <c r="L121">
        <f t="shared" si="11"/>
        <v>6.2114617676229868E-2</v>
      </c>
      <c r="M121" s="1">
        <f>SUM(E121,H121,I121) / (0.5*1.225*A121^2*'AC Param'!$B$8)</f>
        <v>6.4644935844756987E-2</v>
      </c>
      <c r="N121">
        <f t="shared" si="9"/>
        <v>49.825027299292863</v>
      </c>
      <c r="Q121">
        <v>-6.915</v>
      </c>
      <c r="R121">
        <v>0</v>
      </c>
      <c r="S121">
        <v>0.23048299999999999</v>
      </c>
      <c r="T121">
        <v>2.6900000000000001E-3</v>
      </c>
      <c r="U121">
        <v>1.7382000000000002E-2</v>
      </c>
      <c r="V121">
        <v>2.0072E-2</v>
      </c>
      <c r="W121">
        <v>2.0999999999999999E-5</v>
      </c>
      <c r="X121">
        <v>9.9999999999999995E-7</v>
      </c>
      <c r="Y121">
        <v>1.601E-3</v>
      </c>
      <c r="Z121">
        <v>-5.0000000000000004E-6</v>
      </c>
      <c r="AA121">
        <v>-5.0000000000000004E-6</v>
      </c>
      <c r="AB121">
        <v>18.869700000000002</v>
      </c>
      <c r="AC121">
        <v>-2E-3</v>
      </c>
    </row>
    <row r="122" spans="1:29" x14ac:dyDescent="0.2">
      <c r="A122">
        <f>TrimCalc!A122</f>
        <v>7.9180000000000001</v>
      </c>
      <c r="B122">
        <f>(9.807*'AC Param'!$B$2)/('AC Param'!$B$8*0.5*1.225*Totals!A122^2)</f>
        <v>1.2972177817670143</v>
      </c>
      <c r="C122">
        <f>(D122)/('AC Param'!$B$8*0.5*1.225*Totals!A122^2)</f>
        <v>6.630678955773836E-2</v>
      </c>
      <c r="D122">
        <f t="shared" si="8"/>
        <v>6.3161411665725202</v>
      </c>
      <c r="E122">
        <f>TrimCalc!T122</f>
        <v>5.9604539124582336</v>
      </c>
      <c r="F122">
        <f>TrimCalc!U122</f>
        <v>3.3798687421532114</v>
      </c>
      <c r="G122">
        <f>TrimCalc!V122</f>
        <v>2.5805851703050204</v>
      </c>
      <c r="H122">
        <f>TrimCalc!S122</f>
        <v>0.17248702050980882</v>
      </c>
      <c r="I122">
        <f>D_VStab!I122</f>
        <v>0.11278349006341132</v>
      </c>
      <c r="J122">
        <f>D_Fuselage!H122</f>
        <v>7.0416743541067639E-2</v>
      </c>
      <c r="K122">
        <f t="shared" si="10"/>
        <v>6.9622129035625285E-2</v>
      </c>
      <c r="L122">
        <f t="shared" si="11"/>
        <v>6.2991450079851435E-2</v>
      </c>
      <c r="M122" s="1">
        <f>SUM(E122,H122,I122) / (0.5*1.225*A122^2*'AC Param'!$B$8)</f>
        <v>6.5567555257525223E-2</v>
      </c>
      <c r="N122">
        <f t="shared" si="9"/>
        <v>50.011205756921214</v>
      </c>
      <c r="Q122">
        <v>-7.22</v>
      </c>
      <c r="R122">
        <v>0</v>
      </c>
      <c r="S122">
        <v>0.20382600000000001</v>
      </c>
      <c r="T122">
        <v>2.3010000000000001E-3</v>
      </c>
      <c r="U122">
        <v>1.711E-2</v>
      </c>
      <c r="V122">
        <v>1.9411999999999999E-2</v>
      </c>
      <c r="W122">
        <v>2.0999999999999999E-5</v>
      </c>
      <c r="X122">
        <v>9.9999999999999995E-7</v>
      </c>
      <c r="Y122">
        <v>1.604E-3</v>
      </c>
      <c r="Z122">
        <v>-5.0000000000000004E-6</v>
      </c>
      <c r="AA122">
        <v>-5.0000000000000004E-6</v>
      </c>
      <c r="AB122">
        <v>20.072500000000002</v>
      </c>
      <c r="AC122">
        <v>-2.2000000000000001E-3</v>
      </c>
    </row>
    <row r="123" spans="1:29" x14ac:dyDescent="0.2">
      <c r="A123">
        <f>TrimCalc!A123</f>
        <v>7.891</v>
      </c>
      <c r="B123">
        <f>(9.807*'AC Param'!$B$2)/('AC Param'!$B$8*0.5*1.225*Totals!A123^2)</f>
        <v>1.3061101404073023</v>
      </c>
      <c r="C123">
        <f>(D123)/('AC Param'!$B$8*0.5*1.225*Totals!A123^2)</f>
        <v>6.7280731987376455E-2</v>
      </c>
      <c r="D123">
        <f t="shared" si="8"/>
        <v>6.365281678136224</v>
      </c>
      <c r="E123">
        <f>TrimCalc!T123</f>
        <v>6.0109234642504825</v>
      </c>
      <c r="F123">
        <f>TrimCalc!U123</f>
        <v>3.4017095277125668</v>
      </c>
      <c r="G123">
        <f>TrimCalc!V123</f>
        <v>2.6093044974732109</v>
      </c>
      <c r="H123">
        <f>TrimCalc!S123</f>
        <v>0.17218595381272025</v>
      </c>
      <c r="I123">
        <f>D_VStab!I123</f>
        <v>0.11211023670204187</v>
      </c>
      <c r="J123">
        <f>D_Fuselage!H123</f>
        <v>6.9971462435684195E-2</v>
      </c>
      <c r="K123">
        <f t="shared" si="10"/>
        <v>7.0644768586745274E-2</v>
      </c>
      <c r="L123">
        <f t="shared" si="11"/>
        <v>6.3916695388007636E-2</v>
      </c>
      <c r="M123" s="1">
        <f>SUM(E123,H123,I123) / (0.5*1.225*A123^2*'AC Param'!$B$8)</f>
        <v>6.6540179651239095E-2</v>
      </c>
      <c r="N123">
        <f t="shared" si="9"/>
        <v>50.228437722172941</v>
      </c>
      <c r="Q123">
        <v>-7.524</v>
      </c>
      <c r="R123">
        <v>0</v>
      </c>
      <c r="S123">
        <v>0.17721400000000001</v>
      </c>
      <c r="T123">
        <v>1.9499999999999999E-3</v>
      </c>
      <c r="U123">
        <v>1.6875000000000001E-2</v>
      </c>
      <c r="V123">
        <v>1.8824E-2</v>
      </c>
      <c r="W123">
        <v>2.0999999999999999E-5</v>
      </c>
      <c r="X123">
        <v>9.9999999999999995E-7</v>
      </c>
      <c r="Y123">
        <v>1.6559999999999999E-3</v>
      </c>
      <c r="Z123">
        <v>-5.0000000000000004E-6</v>
      </c>
      <c r="AA123">
        <v>-5.0000000000000004E-6</v>
      </c>
      <c r="AB123">
        <v>21.534600000000001</v>
      </c>
      <c r="AC123">
        <v>-2.5999999999999999E-3</v>
      </c>
    </row>
    <row r="124" spans="1:29" x14ac:dyDescent="0.2">
      <c r="A124">
        <f>TrimCalc!A124</f>
        <v>7.8643999999999998</v>
      </c>
      <c r="B124">
        <f>(9.807*'AC Param'!$B$2)/('AC Param'!$B$8*0.5*1.225*Totals!A124^2)</f>
        <v>1.3149604748495622</v>
      </c>
      <c r="C124">
        <f>(D124)/('AC Param'!$B$8*0.5*1.225*Totals!A124^2)</f>
        <v>6.830643712101607E-2</v>
      </c>
      <c r="D124">
        <f t="shared" si="8"/>
        <v>6.4188267593539434</v>
      </c>
      <c r="E124">
        <f>TrimCalc!T124</f>
        <v>6.0659326748227258</v>
      </c>
      <c r="F124">
        <f>TrimCalc!U124</f>
        <v>3.4235380516344684</v>
      </c>
      <c r="G124">
        <f>TrimCalc!V124</f>
        <v>2.6424022466740817</v>
      </c>
      <c r="H124">
        <f>TrimCalc!S124</f>
        <v>0.17190275738887451</v>
      </c>
      <c r="I124">
        <f>D_VStab!I124</f>
        <v>0.111449650391025</v>
      </c>
      <c r="J124">
        <f>D_Fuselage!H124</f>
        <v>6.953405326549357E-2</v>
      </c>
      <c r="K124">
        <f t="shared" si="10"/>
        <v>7.1721758977066868E-2</v>
      </c>
      <c r="L124">
        <f t="shared" si="11"/>
        <v>6.4891115264965271E-2</v>
      </c>
      <c r="M124" s="1">
        <f>SUM(E124,H124,I124) / (0.5*1.225*A124^2*'AC Param'!$B$8)</f>
        <v>6.7566404035782596E-2</v>
      </c>
      <c r="N124">
        <f t="shared" si="9"/>
        <v>50.480221166263149</v>
      </c>
      <c r="Q124">
        <v>-7.8289999999999997</v>
      </c>
      <c r="R124">
        <v>0</v>
      </c>
      <c r="S124">
        <v>0.15057400000000001</v>
      </c>
      <c r="T124">
        <v>1.635E-3</v>
      </c>
      <c r="U124">
        <v>1.6730999999999999E-2</v>
      </c>
      <c r="V124">
        <v>1.8366E-2</v>
      </c>
      <c r="W124">
        <v>2.4000000000000001E-5</v>
      </c>
      <c r="X124">
        <v>9.9999999999999995E-7</v>
      </c>
      <c r="Y124">
        <v>1.812E-3</v>
      </c>
      <c r="Z124">
        <v>-6.0000000000000002E-6</v>
      </c>
      <c r="AA124">
        <v>-6.0000000000000002E-6</v>
      </c>
      <c r="AB124">
        <v>23.370899999999999</v>
      </c>
      <c r="AC124">
        <v>-3.0999999999999999E-3</v>
      </c>
    </row>
    <row r="125" spans="1:29" x14ac:dyDescent="0.2">
      <c r="A125">
        <f>TrimCalc!A125</f>
        <v>7.8380000000000001</v>
      </c>
      <c r="B125">
        <f>(9.807*'AC Param'!$B$2)/('AC Param'!$B$8*0.5*1.225*Totals!A125^2)</f>
        <v>1.323833508812694</v>
      </c>
      <c r="C125">
        <f>(D125)/('AC Param'!$B$8*0.5*1.225*Totals!A125^2)</f>
        <v>6.9389415441582586E-2</v>
      </c>
      <c r="D125">
        <f t="shared" si="8"/>
        <v>6.4768908688968123</v>
      </c>
      <c r="E125">
        <f>TrimCalc!T125</f>
        <v>6.1253505679622444</v>
      </c>
      <c r="F125">
        <f>TrimCalc!U125</f>
        <v>3.4452719843988229</v>
      </c>
      <c r="G125">
        <f>TrimCalc!V125</f>
        <v>2.6800785835634242</v>
      </c>
      <c r="H125">
        <f>TrimCalc!S125</f>
        <v>0.17164311907355528</v>
      </c>
      <c r="I125">
        <f>D_VStab!I125</f>
        <v>0.11079599694643537</v>
      </c>
      <c r="J125">
        <f>D_Fuselage!H125</f>
        <v>6.9101184914575495E-2</v>
      </c>
      <c r="K125">
        <f t="shared" si="10"/>
        <v>7.2858886213661711E-2</v>
      </c>
      <c r="L125">
        <f t="shared" si="11"/>
        <v>6.5919944669503461E-2</v>
      </c>
      <c r="M125" s="1">
        <f>SUM(E125,H125,I125) / (0.5*1.225*A125^2*'AC Param'!$B$8)</f>
        <v>6.8649107950750951E-2</v>
      </c>
      <c r="N125">
        <f t="shared" si="9"/>
        <v>50.765870630413218</v>
      </c>
      <c r="Q125">
        <v>-8.1349999999999998</v>
      </c>
      <c r="R125">
        <v>0</v>
      </c>
      <c r="S125">
        <v>0.123877</v>
      </c>
      <c r="T125">
        <v>1.3569999999999999E-3</v>
      </c>
      <c r="U125">
        <v>1.6420000000000001E-2</v>
      </c>
      <c r="V125">
        <v>1.7777999999999999E-2</v>
      </c>
      <c r="W125">
        <v>2.1999999999999999E-5</v>
      </c>
      <c r="X125">
        <v>9.9999999999999995E-7</v>
      </c>
      <c r="Y125">
        <v>1.838E-3</v>
      </c>
      <c r="Z125">
        <v>-5.0000000000000004E-6</v>
      </c>
      <c r="AA125">
        <v>-5.0000000000000004E-6</v>
      </c>
      <c r="AB125">
        <v>25.777100000000001</v>
      </c>
      <c r="AC125">
        <v>-3.8E-3</v>
      </c>
    </row>
    <row r="126" spans="1:29" x14ac:dyDescent="0.2">
      <c r="A126">
        <f>TrimCalc!A126</f>
        <v>7.8118999999999996</v>
      </c>
      <c r="B126">
        <f>(9.807*'AC Param'!$B$2)/('AC Param'!$B$8*0.5*1.225*Totals!A126^2)</f>
        <v>1.3326942916606292</v>
      </c>
      <c r="C126">
        <f>(D126)/('AC Param'!$B$8*0.5*1.225*Totals!A126^2)</f>
        <v>7.0554205774841991E-2</v>
      </c>
      <c r="D126">
        <f t="shared" si="8"/>
        <v>6.5418275328269617</v>
      </c>
      <c r="E126">
        <f>TrimCalc!T126</f>
        <v>6.1916008989561337</v>
      </c>
      <c r="F126">
        <f>TrimCalc!U126</f>
        <v>3.4670058070491678</v>
      </c>
      <c r="G126">
        <f>TrimCalc!V126</f>
        <v>2.7245950919069659</v>
      </c>
      <c r="H126">
        <f>TrimCalc!S126</f>
        <v>0.17140011161919427</v>
      </c>
      <c r="I126">
        <f>D_VStab!I126</f>
        <v>0.11015206001751419</v>
      </c>
      <c r="J126">
        <f>D_Fuselage!H126</f>
        <v>6.8674462234120048E-2</v>
      </c>
      <c r="K126">
        <f t="shared" si="10"/>
        <v>7.4081916063584094E-2</v>
      </c>
      <c r="L126">
        <f t="shared" si="11"/>
        <v>6.7026495486099888E-2</v>
      </c>
      <c r="M126" s="1">
        <f>SUM(E126,H126,I126) / (0.5*1.225*A126^2*'AC Param'!$B$8)</f>
        <v>6.9813545444738653E-2</v>
      </c>
      <c r="N126">
        <f t="shared" si="9"/>
        <v>51.104102503690939</v>
      </c>
    </row>
    <row r="127" spans="1:29" x14ac:dyDescent="0.2">
      <c r="A127">
        <f>TrimCalc!A127</f>
        <v>7.7861000000000002</v>
      </c>
      <c r="B127">
        <f>(9.807*'AC Param'!$B$2)/('AC Param'!$B$8*0.5*1.225*Totals!A127^2)</f>
        <v>1.3415409489813537</v>
      </c>
      <c r="C127">
        <f>(D127)/('AC Param'!$B$8*0.5*1.225*Totals!A127^2)</f>
        <v>7.1815406249263039E-2</v>
      </c>
      <c r="D127">
        <f t="shared" si="8"/>
        <v>6.6148562138400502</v>
      </c>
      <c r="E127">
        <f>TrimCalc!T127</f>
        <v>6.265906911047888</v>
      </c>
      <c r="F127">
        <f>TrimCalc!U127</f>
        <v>3.4887498890517032</v>
      </c>
      <c r="G127">
        <f>TrimCalc!V127</f>
        <v>2.7771570219961852</v>
      </c>
      <c r="H127">
        <f>TrimCalc!S127</f>
        <v>0.17117767660413638</v>
      </c>
      <c r="I127">
        <f>D_VStab!I127</f>
        <v>0.10951778245126199</v>
      </c>
      <c r="J127">
        <f>D_Fuselage!H127</f>
        <v>6.8253843736762188E-2</v>
      </c>
      <c r="K127">
        <f t="shared" si="10"/>
        <v>7.5406176561726185E-2</v>
      </c>
      <c r="L127">
        <f t="shared" si="11"/>
        <v>6.8224635936799893E-2</v>
      </c>
      <c r="M127" s="1">
        <f>SUM(E127,H127,I127) / (0.5*1.225*A127^2*'AC Param'!$B$8)</f>
        <v>7.1074395808888871E-2</v>
      </c>
      <c r="N127">
        <f t="shared" si="9"/>
        <v>51.503931966580019</v>
      </c>
    </row>
    <row r="128" spans="1:29" x14ac:dyDescent="0.2">
      <c r="A128">
        <f>TrimCalc!A128</f>
        <v>7.7606000000000002</v>
      </c>
      <c r="B128">
        <f>(9.807*'AC Param'!$B$2)/('AC Param'!$B$8*0.5*1.225*Totals!A128^2)</f>
        <v>1.3503715798950713</v>
      </c>
      <c r="C128">
        <f>(D128)/('AC Param'!$B$8*0.5*1.225*Totals!A128^2)</f>
        <v>7.3205912853177318E-2</v>
      </c>
      <c r="D128">
        <f t="shared" si="8"/>
        <v>6.6988397973592475</v>
      </c>
      <c r="E128">
        <f>TrimCalc!T128</f>
        <v>6.3511385965934721</v>
      </c>
      <c r="F128">
        <f>TrimCalc!U128</f>
        <v>3.5105256406890208</v>
      </c>
      <c r="G128">
        <f>TrimCalc!V128</f>
        <v>2.8406129559044526</v>
      </c>
      <c r="H128">
        <f>TrimCalc!S128</f>
        <v>0.17096880459900013</v>
      </c>
      <c r="I128">
        <f>D_VStab!I128</f>
        <v>0.10889310778550715</v>
      </c>
      <c r="J128">
        <f>D_Fuselage!H128</f>
        <v>6.7839288381266669E-2</v>
      </c>
      <c r="K128">
        <f t="shared" si="10"/>
        <v>7.6866208495836183E-2</v>
      </c>
      <c r="L128">
        <f t="shared" si="11"/>
        <v>6.9545617210518454E-2</v>
      </c>
      <c r="M128" s="1">
        <f>SUM(E128,H128,I128) / (0.5*1.225*A128^2*'AC Param'!$B$8)</f>
        <v>7.2464555068323527E-2</v>
      </c>
      <c r="N128">
        <f t="shared" si="9"/>
        <v>51.987016131386177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44"/>
  <sheetViews>
    <sheetView topLeftCell="D1" zoomScale="86" workbookViewId="0">
      <selection activeCell="N12" sqref="N12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39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51</v>
      </c>
      <c r="K1" s="3" t="s">
        <v>99</v>
      </c>
      <c r="L1" s="3" t="s">
        <v>100</v>
      </c>
      <c r="M1" s="3" t="s">
        <v>47</v>
      </c>
      <c r="N1" s="3" t="s">
        <v>48</v>
      </c>
      <c r="O1" s="3" t="s">
        <v>52</v>
      </c>
      <c r="P1" s="3" t="s">
        <v>49</v>
      </c>
      <c r="Q1" s="3" t="s">
        <v>50</v>
      </c>
      <c r="R1" s="3" t="s">
        <v>45</v>
      </c>
      <c r="S1" s="3" t="s">
        <v>54</v>
      </c>
      <c r="T1" s="3" t="s">
        <v>55</v>
      </c>
      <c r="U1" s="3" t="s">
        <v>97</v>
      </c>
      <c r="V1" s="3" t="s">
        <v>98</v>
      </c>
      <c r="W1" s="3"/>
    </row>
    <row r="2" spans="1:23" x14ac:dyDescent="0.2">
      <c r="A2" s="1">
        <f>WingXFLR5!L8</f>
        <v>20.0655</v>
      </c>
      <c r="B2" s="1">
        <f>0.5*1.225*A2^2</f>
        <v>246.60737777812503</v>
      </c>
      <c r="C2">
        <f>WingXFLR5!C8</f>
        <v>0.20206199999999999</v>
      </c>
      <c r="D2">
        <f>WingXFLR5!I8</f>
        <v>-0.107895</v>
      </c>
      <c r="E2">
        <f>(((D2*'AC Param'!$B$6)+(C2*('AC Param'!$B$3-'AC Param'!$B$4)))/('AC Param'!$B$5-'AC Param'!$B$3)) * ('AC Param'!$B$8/'AC Param'!$B$9)</f>
        <v>-0.21949912635560773</v>
      </c>
      <c r="F2">
        <f>E2*B2*'AC Param'!$B$9</f>
        <v>-13.261875473910708</v>
      </c>
      <c r="G2">
        <f>'AC Param'!$B$2*9.807 + F2</f>
        <v>110.3063245260893</v>
      </c>
      <c r="H2">
        <f>-F2</f>
        <v>13.261875473910708</v>
      </c>
      <c r="I2">
        <f>C2+(H2/(B2*'AC Param'!$B$8))</f>
        <v>0.22374114454451499</v>
      </c>
      <c r="J2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1.636289599050763E-2</v>
      </c>
      <c r="K2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1.131887994123771E-3</v>
      </c>
      <c r="L2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1.5231007996383859E-2</v>
      </c>
      <c r="M2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-0.106288473187284</v>
      </c>
      <c r="N2">
        <f>(((M2*'AC Param'!$B$6)+(I2*('AC Param'!$B$3-'AC Param'!$B$4)))/('AC Param'!$B$5-'AC Param'!$B$3)) * ('AC Param'!$B$8/'AC Param'!$B$9)</f>
        <v>-0.21191289404222152</v>
      </c>
      <c r="O2">
        <f>FORECAST(ABS(N2),
INDEX(HStabXFLR5!$F$8:$F$106,MATCH(ABS(N2),HStabXFLR5!$C$8:$C$106,1)):INDEX(HStabXFLR5!$F$8:$F$106,MATCH(ABS(N2),HStabXFLR5!$C$8:$C$106,1)+1),
INDEX(HStabXFLR5!$C$8:$C$106,MATCH(ABS(N2),HStabXFLR5!$C$8:$C$106,1)):INDEX(HStabXFLR5!$C$8:$C$106,MATCH(ABS(N2),HStabXFLR5!$C$8:$C$106,1)+1))</f>
        <v>1.9557197264614648E-2</v>
      </c>
      <c r="P2">
        <f>N2*B2*'AC Param'!$B$9</f>
        <v>-12.803524363695846</v>
      </c>
      <c r="Q2">
        <f>(B2*'AC Param'!$B$8*TrimCalc!I2)+TrimCalc!P2</f>
        <v>124.06659942033274</v>
      </c>
      <c r="R2">
        <f>('AC Param'!$B$2*9.807)-TrimCalc!Q2</f>
        <v>-0.49839942033273132</v>
      </c>
      <c r="S2">
        <f>O2*B2*'AC Param'!$B$9</f>
        <v>1.1816225378584537</v>
      </c>
      <c r="T2">
        <f>(J2*B2*'AC Param'!$B$8)</f>
        <v>10.009744091750548</v>
      </c>
      <c r="U2">
        <f>(K2*B2*'AC Param'!$B$8)</f>
        <v>0.6924146659782261</v>
      </c>
      <c r="V2">
        <f>(L2*B2*'AC Param'!$B$8)</f>
        <v>9.3173294257723214</v>
      </c>
    </row>
    <row r="3" spans="1:23" x14ac:dyDescent="0.2">
      <c r="A3" s="1">
        <f>WingXFLR5!L9</f>
        <v>19.6206</v>
      </c>
      <c r="B3" s="1">
        <f t="shared" ref="B3:B66" si="0">0.5*1.225*A3^2</f>
        <v>235.79286592050002</v>
      </c>
      <c r="C3">
        <f>WingXFLR5!C9</f>
        <v>0.21132899999999999</v>
      </c>
      <c r="D3">
        <f>WingXFLR5!I9</f>
        <v>-0.107209</v>
      </c>
      <c r="E3">
        <f>(((D3*'AC Param'!$B$6)+(C3*('AC Param'!$B$3-'AC Param'!$B$4)))/('AC Param'!$B$5-'AC Param'!$B$3)) * ('AC Param'!$B$8/'AC Param'!$B$9)</f>
        <v>-0.21625802438626368</v>
      </c>
      <c r="F3">
        <f>E3*B3*'AC Param'!$B$9</f>
        <v>-12.49306434034391</v>
      </c>
      <c r="G3">
        <f>'AC Param'!$B$2*9.807 + F3</f>
        <v>111.0751356596561</v>
      </c>
      <c r="H3">
        <f t="shared" ref="H3:H66" si="1">-F3</f>
        <v>12.49306434034391</v>
      </c>
      <c r="I3">
        <f>C3+(H3/(B3*'AC Param'!$B$8))</f>
        <v>0.23268803248191347</v>
      </c>
      <c r="J3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1.6505443431880543E-2</v>
      </c>
      <c r="K3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1.2209740001922923E-3</v>
      </c>
      <c r="L3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1.528446943168825E-2</v>
      </c>
      <c r="M3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-0.10562386225123696</v>
      </c>
      <c r="N3">
        <f>(((M3*'AC Param'!$B$6)+(I3*('AC Param'!$B$3-'AC Param'!$B$4)))/('AC Param'!$B$5-'AC Param'!$B$3)) * ('AC Param'!$B$8/'AC Param'!$B$9)</f>
        <v>-0.20877829982905047</v>
      </c>
      <c r="O3">
        <f>FORECAST(ABS(N3),
INDEX(HStabXFLR5!$F$8:$F$106,MATCH(ABS(N3),HStabXFLR5!$C$8:$C$106,1)):INDEX(HStabXFLR5!$F$8:$F$106,MATCH(ABS(N3),HStabXFLR5!$C$8:$C$106,1)+1),
INDEX(HStabXFLR5!$C$8:$C$106,MATCH(ABS(N3),HStabXFLR5!$C$8:$C$106,1)):INDEX(HStabXFLR5!$C$8:$C$106,MATCH(ABS(N3),HStabXFLR5!$C$8:$C$106,1)+1))</f>
        <v>1.9447833999307856E-2</v>
      </c>
      <c r="P3">
        <f>N3*B3*'AC Param'!$B$9</f>
        <v>-12.060966246381806</v>
      </c>
      <c r="Q3">
        <f>(B3*'AC Param'!$B$8*TrimCalc!I3)+TrimCalc!P3</f>
        <v>124.0400750103405</v>
      </c>
      <c r="R3">
        <f>('AC Param'!$B$2*9.807)-TrimCalc!Q3</f>
        <v>-0.47187501034049717</v>
      </c>
      <c r="S3">
        <f>O3*B3*'AC Param'!$B$9</f>
        <v>1.1234868260875199</v>
      </c>
      <c r="T3">
        <f>(J3*B3*'AC Param'!$B$8)</f>
        <v>9.6541623285137366</v>
      </c>
      <c r="U3">
        <f>(K3*B3*'AC Param'!$B$8)</f>
        <v>0.71415719580023118</v>
      </c>
      <c r="V3">
        <f>(L3*B3*'AC Param'!$B$8)</f>
        <v>8.9400051327135053</v>
      </c>
    </row>
    <row r="4" spans="1:23" x14ac:dyDescent="0.2">
      <c r="A4" s="1">
        <f>WingXFLR5!L10</f>
        <v>19.2041</v>
      </c>
      <c r="B4" s="1">
        <f t="shared" si="0"/>
        <v>225.88844229612502</v>
      </c>
      <c r="C4">
        <f>WingXFLR5!C10</f>
        <v>0.22059599999999999</v>
      </c>
      <c r="D4">
        <f>WingXFLR5!I10</f>
        <v>-0.10652200000000001</v>
      </c>
      <c r="E4">
        <f>(((D4*'AC Param'!$B$6)+(C4*('AC Param'!$B$3-'AC Param'!$B$4)))/('AC Param'!$B$5-'AC Param'!$B$3)) * ('AC Param'!$B$8/'AC Param'!$B$9)</f>
        <v>-0.21301456048885589</v>
      </c>
      <c r="F4">
        <f>E4*B4*'AC Param'!$B$9</f>
        <v>-11.788794177529232</v>
      </c>
      <c r="G4">
        <f>'AC Param'!$B$2*9.807 + F4</f>
        <v>111.77940582247078</v>
      </c>
      <c r="H4">
        <f t="shared" si="1"/>
        <v>11.788794177529232</v>
      </c>
      <c r="I4">
        <f>C4+(H4/(B4*'AC Param'!$B$8))</f>
        <v>0.24163468714011516</v>
      </c>
      <c r="J4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1.6651206496908579E-2</v>
      </c>
      <c r="K4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1.3135143378015419E-3</v>
      </c>
      <c r="L4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1.5337692159107037E-2</v>
      </c>
      <c r="M4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-0.10495831741751976</v>
      </c>
      <c r="N4">
        <f>(((M4*'AC Param'!$B$6)+(I4*('AC Param'!$B$3-'AC Param'!$B$4)))/('AC Param'!$B$5-'AC Param'!$B$3)) * ('AC Param'!$B$8/'AC Param'!$B$9)</f>
        <v>-0.20564154061782428</v>
      </c>
      <c r="O4">
        <f>FORECAST(ABS(N4),
INDEX(HStabXFLR5!$F$8:$F$106,MATCH(ABS(N4),HStabXFLR5!$C$8:$C$106,1)):INDEX(HStabXFLR5!$F$8:$F$106,MATCH(ABS(N4),HStabXFLR5!$C$8:$C$106,1)+1),
INDEX(HStabXFLR5!$C$8:$C$106,MATCH(ABS(N4),HStabXFLR5!$C$8:$C$106,1)):INDEX(HStabXFLR5!$C$8:$C$106,MATCH(ABS(N4),HStabXFLR5!$C$8:$C$106,1)+1))</f>
        <v>1.9339897683615267E-2</v>
      </c>
      <c r="P4">
        <f>N4*B4*'AC Param'!$B$9</f>
        <v>-11.380751583976235</v>
      </c>
      <c r="Q4">
        <f>(B4*'AC Param'!$B$8*TrimCalc!I4)+TrimCalc!P4</f>
        <v>124.01655595119794</v>
      </c>
      <c r="R4">
        <f>('AC Param'!$B$2*9.807)-TrimCalc!Q4</f>
        <v>-0.44835595119793936</v>
      </c>
      <c r="S4">
        <f>O4*B4*'AC Param'!$B$9</f>
        <v>1.0703215436699809</v>
      </c>
      <c r="T4">
        <f>(J4*B4*'AC Param'!$B$8)</f>
        <v>9.3303182319444957</v>
      </c>
      <c r="U4">
        <f>(K4*B4*'AC Param'!$B$8)</f>
        <v>0.73601313971966875</v>
      </c>
      <c r="V4">
        <f>(L4*B4*'AC Param'!$B$8)</f>
        <v>8.594305092224829</v>
      </c>
    </row>
    <row r="5" spans="1:23" x14ac:dyDescent="0.2">
      <c r="A5" s="1">
        <f>WingXFLR5!L11</f>
        <v>18.812999999999999</v>
      </c>
      <c r="B5" s="1">
        <f t="shared" si="0"/>
        <v>216.78149351249999</v>
      </c>
      <c r="C5">
        <f>WingXFLR5!C11</f>
        <v>0.22986200000000001</v>
      </c>
      <c r="D5">
        <f>WingXFLR5!I11</f>
        <v>-0.105834</v>
      </c>
      <c r="E5">
        <f>(((D5*'AC Param'!$B$6)+(C5*('AC Param'!$B$3-'AC Param'!$B$4)))/('AC Param'!$B$5-'AC Param'!$B$3)) * ('AC Param'!$B$8/'AC Param'!$B$9)</f>
        <v>-0.20976890956565242</v>
      </c>
      <c r="F5">
        <f>E5*B5*'AC Param'!$B$9</f>
        <v>-11.141134289492015</v>
      </c>
      <c r="G5">
        <f>'AC Param'!$B$2*9.807 + F5</f>
        <v>112.42706571050799</v>
      </c>
      <c r="H5">
        <f t="shared" si="1"/>
        <v>11.141134289492015</v>
      </c>
      <c r="I5">
        <f>C5+(H5/(B5*'AC Param'!$B$8))</f>
        <v>0.25058012579359223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1.6802061926561678E-2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1.4090784491037672E-3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1.5392983477457914E-2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-0.10429164424725679</v>
      </c>
      <c r="N5">
        <f>(((M5*'AC Param'!$B$6)+(I5*('AC Param'!$B$3-'AC Param'!$B$4)))/('AC Param'!$B$5-'AC Param'!$B$3)) * ('AC Param'!$B$8/'AC Param'!$B$9)</f>
        <v>-0.2025023290388295</v>
      </c>
      <c r="O5">
        <f>FORECAST(ABS(N5),
INDEX(HStabXFLR5!$F$8:$F$106,MATCH(ABS(N5),HStabXFLR5!$C$8:$C$106,1)):INDEX(HStabXFLR5!$F$8:$F$106,MATCH(ABS(N5),HStabXFLR5!$C$8:$C$106,1)+1),
INDEX(HStabXFLR5!$C$8:$C$106,MATCH(ABS(N5),HStabXFLR5!$C$8:$C$106,1)):INDEX(HStabXFLR5!$C$8:$C$106,MATCH(ABS(N5),HStabXFLR5!$C$8:$C$106,1)+1))</f>
        <v>1.9233830088416747E-2</v>
      </c>
      <c r="P5">
        <f>N5*B5*'AC Param'!$B$9</f>
        <v>-10.755195545555305</v>
      </c>
      <c r="Q5">
        <f>(B5*'AC Param'!$B$8*TrimCalc!I5)+TrimCalc!P5</f>
        <v>123.99380924172409</v>
      </c>
      <c r="R5">
        <f>('AC Param'!$B$2*9.807)-TrimCalc!Q5</f>
        <v>-0.42560924172408932</v>
      </c>
      <c r="S5">
        <f>O5*B5*'AC Param'!$B$9</f>
        <v>1.0215369110704973</v>
      </c>
      <c r="T5">
        <f>(J5*B5*'AC Param'!$B$8)</f>
        <v>9.0352781004004115</v>
      </c>
      <c r="U5">
        <f>(K5*B5*'AC Param'!$B$8)</f>
        <v>0.75772936134742375</v>
      </c>
      <c r="V5">
        <f>(L5*B5*'AC Param'!$B$8)</f>
        <v>8.2775487390529907</v>
      </c>
    </row>
    <row r="6" spans="1:23" x14ac:dyDescent="0.2">
      <c r="A6" s="1">
        <f>WingXFLR5!L12</f>
        <v>18.444900000000001</v>
      </c>
      <c r="B6" s="1">
        <f t="shared" si="0"/>
        <v>208.38128080612503</v>
      </c>
      <c r="C6">
        <f>WingXFLR5!C12</f>
        <v>0.23912800000000001</v>
      </c>
      <c r="D6">
        <f>WingXFLR5!I12</f>
        <v>-0.105145</v>
      </c>
      <c r="E6">
        <f>(((D6*'AC Param'!$B$6)+(C6*('AC Param'!$B$3-'AC Param'!$B$4)))/('AC Param'!$B$5-'AC Param'!$B$3)) * ('AC Param'!$B$8/'AC Param'!$B$9)</f>
        <v>-0.20652089671438523</v>
      </c>
      <c r="F6">
        <f>E6*B6*'AC Param'!$B$9</f>
        <v>-10.543596797790396</v>
      </c>
      <c r="G6">
        <f>'AC Param'!$B$2*9.807 + F6</f>
        <v>113.0246032022096</v>
      </c>
      <c r="H6">
        <f t="shared" si="1"/>
        <v>10.543596797790396</v>
      </c>
      <c r="I6">
        <f>C6+(H6/(B6*'AC Param'!$B$8))</f>
        <v>0.25952533116787246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1.6953646264395078E-2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1.5083662676807514E-3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1.5445279996714325E-2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-0.10362331298582302</v>
      </c>
      <c r="N6">
        <f>(((M6*'AC Param'!$B$6)+(I6*('AC Param'!$B$3-'AC Param'!$B$4)))/('AC Param'!$B$5-'AC Param'!$B$3)) * ('AC Param'!$B$8/'AC Param'!$B$9)</f>
        <v>-0.19935924196882684</v>
      </c>
      <c r="O6">
        <f>FORECAST(ABS(N6),
INDEX(HStabXFLR5!$F$8:$F$106,MATCH(ABS(N6),HStabXFLR5!$C$8:$C$106,1)):INDEX(HStabXFLR5!$F$8:$F$106,MATCH(ABS(N6),HStabXFLR5!$C$8:$C$106,1)+1),
INDEX(HStabXFLR5!$C$8:$C$106,MATCH(ABS(N6),HStabXFLR5!$C$8:$C$106,1)):INDEX(HStabXFLR5!$C$8:$C$106,MATCH(ABS(N6),HStabXFLR5!$C$8:$C$106,1)+1))</f>
        <v>1.9128748690127276E-2</v>
      </c>
      <c r="P6">
        <f>N6*B6*'AC Param'!$B$9</f>
        <v>-10.177969874590572</v>
      </c>
      <c r="Q6">
        <f>(B6*'AC Param'!$B$8*TrimCalc!I6)+TrimCalc!P6</f>
        <v>123.97342611573534</v>
      </c>
      <c r="R6">
        <f>('AC Param'!$B$2*9.807)-TrimCalc!Q6</f>
        <v>-0.4052261157353314</v>
      </c>
      <c r="S6">
        <f>O6*B6*'AC Param'!$B$9</f>
        <v>0.97658792230546598</v>
      </c>
      <c r="T6">
        <f>(J6*B6*'AC Param'!$B$8)</f>
        <v>8.7635195503271319</v>
      </c>
      <c r="U6">
        <f>(K6*B6*'AC Param'!$B$8)</f>
        <v>0.77969052024136276</v>
      </c>
      <c r="V6">
        <f>(L6*B6*'AC Param'!$B$8)</f>
        <v>7.9838290300857695</v>
      </c>
    </row>
    <row r="7" spans="1:23" x14ac:dyDescent="0.2">
      <c r="A7" s="1">
        <f>WingXFLR5!L13</f>
        <v>18.0976</v>
      </c>
      <c r="B7" s="1">
        <f t="shared" si="0"/>
        <v>200.60791452800001</v>
      </c>
      <c r="C7">
        <f>WingXFLR5!C13</f>
        <v>0.248393</v>
      </c>
      <c r="D7">
        <f>WingXFLR5!I13</f>
        <v>-0.10445500000000001</v>
      </c>
      <c r="E7">
        <f>(((D7*'AC Param'!$B$6)+(C7*('AC Param'!$B$3-'AC Param'!$B$4)))/('AC Param'!$B$5-'AC Param'!$B$3)) * ('AC Param'!$B$8/'AC Param'!$B$9)</f>
        <v>-0.20327069683732235</v>
      </c>
      <c r="F7">
        <f>E7*B7*'AC Param'!$B$9</f>
        <v>-9.9905390914111987</v>
      </c>
      <c r="G7">
        <f>'AC Param'!$B$2*9.807 + F7</f>
        <v>113.57766090858881</v>
      </c>
      <c r="H7">
        <f t="shared" si="1"/>
        <v>9.9905390914111987</v>
      </c>
      <c r="I7">
        <f>C7+(H7/(B7*'AC Param'!$B$8))</f>
        <v>0.26846932053742806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1.7105559858086046E-2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1.6112077014552154E-3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1.5494185113498217E-2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-0.10295407206596405</v>
      </c>
      <c r="N7">
        <f>(((M7*'AC Param'!$B$6)+(I7*('AC Param'!$B$3-'AC Param'!$B$4)))/('AC Param'!$B$5-'AC Param'!$B$3)) * ('AC Param'!$B$8/'AC Param'!$B$9)</f>
        <v>-0.19621421903304553</v>
      </c>
      <c r="O7">
        <f>FORECAST(ABS(N7),
INDEX(HStabXFLR5!$F$8:$F$106,MATCH(ABS(N7),HStabXFLR5!$C$8:$C$106,1)):INDEX(HStabXFLR5!$F$8:$F$106,MATCH(ABS(N7),HStabXFLR5!$C$8:$C$106,1)+1),
INDEX(HStabXFLR5!$C$8:$C$106,MATCH(ABS(N7),HStabXFLR5!$C$8:$C$106,1)):INDEX(HStabXFLR5!$C$8:$C$106,MATCH(ABS(N7),HStabXFLR5!$C$8:$C$106,1)+1))</f>
        <v>1.9025425450953926E-2</v>
      </c>
      <c r="P7">
        <f>N7*B7*'AC Param'!$B$9</f>
        <v>-9.6437206938350695</v>
      </c>
      <c r="Q7">
        <f>(B7*'AC Param'!$B$8*TrimCalc!I7)+TrimCalc!P7</f>
        <v>123.95412840772087</v>
      </c>
      <c r="R7">
        <f>('AC Param'!$B$2*9.807)-TrimCalc!Q7</f>
        <v>-0.38592840772086845</v>
      </c>
      <c r="S7">
        <f>O7*B7*'AC Param'!$B$9</f>
        <v>0.93507947606733122</v>
      </c>
      <c r="T7">
        <f>(J7*B7*'AC Param'!$B$8)</f>
        <v>8.5122054175259727</v>
      </c>
      <c r="U7">
        <f>(K7*B7*'AC Param'!$B$8)</f>
        <v>0.80178205442386674</v>
      </c>
      <c r="V7">
        <f>(L7*B7*'AC Param'!$B$8)</f>
        <v>7.7103402377633161</v>
      </c>
    </row>
    <row r="8" spans="1:23" x14ac:dyDescent="0.2">
      <c r="A8" s="1">
        <f>WingXFLR5!L14</f>
        <v>17.769300000000001</v>
      </c>
      <c r="B8" s="1">
        <f t="shared" si="0"/>
        <v>193.39566377512503</v>
      </c>
      <c r="C8">
        <f>WingXFLR5!C14</f>
        <v>0.257658</v>
      </c>
      <c r="D8">
        <f>WingXFLR5!I14</f>
        <v>-0.10376299999999999</v>
      </c>
      <c r="E8">
        <f>(((D8*'AC Param'!$B$6)+(C8*('AC Param'!$B$3-'AC Param'!$B$4)))/('AC Param'!$B$5-'AC Param'!$B$3)) * ('AC Param'!$B$8/'AC Param'!$B$9)</f>
        <v>-0.20001577310413196</v>
      </c>
      <c r="F8">
        <f>E8*B8*'AC Param'!$B$9</f>
        <v>-9.477134885217259</v>
      </c>
      <c r="G8">
        <f>'AC Param'!$B$2*9.807 + F8</f>
        <v>114.09106511478275</v>
      </c>
      <c r="H8">
        <f t="shared" si="1"/>
        <v>9.477134885217259</v>
      </c>
      <c r="I8">
        <f>C8+(H8/(B8*'AC Param'!$B$8))</f>
        <v>0.27741284334859001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1.7259343422492225E-2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1.716980166097028E-3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1.5541495824236765E-2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-0.10228386535011119</v>
      </c>
      <c r="N8">
        <f>(((M8*'AC Param'!$B$6)+(I8*('AC Param'!$B$3-'AC Param'!$B$4)))/('AC Param'!$B$5-'AC Param'!$B$3)) * ('AC Param'!$B$8/'AC Param'!$B$9)</f>
        <v>-0.1930669965587237</v>
      </c>
      <c r="O8">
        <f>FORECAST(ABS(N8),
INDEX(HStabXFLR5!$F$8:$F$106,MATCH(ABS(N8),HStabXFLR5!$C$8:$C$106,1)):INDEX(HStabXFLR5!$F$8:$F$106,MATCH(ABS(N8),HStabXFLR5!$C$8:$C$106,1)+1),
INDEX(HStabXFLR5!$C$8:$C$106,MATCH(ABS(N8),HStabXFLR5!$C$8:$C$106,1)):INDEX(HStabXFLR5!$C$8:$C$106,MATCH(ABS(N8),HStabXFLR5!$C$8:$C$106,1)+1))</f>
        <v>1.8923321967154089E-2</v>
      </c>
      <c r="P8">
        <f>N8*B8*'AC Param'!$B$9</f>
        <v>-9.1478883883733157</v>
      </c>
      <c r="Q8">
        <f>(B8*'AC Param'!$B$8*TrimCalc!I8)+TrimCalc!P8</f>
        <v>123.93739550449466</v>
      </c>
      <c r="R8">
        <f>('AC Param'!$B$2*9.807)-TrimCalc!Q8</f>
        <v>-0.36919550449465532</v>
      </c>
      <c r="S8">
        <f>O8*B8*'AC Param'!$B$9</f>
        <v>0.89662366110370162</v>
      </c>
      <c r="T8">
        <f>(J8*B8*'AC Param'!$B$8)</f>
        <v>8.279950529545502</v>
      </c>
      <c r="U8">
        <f>(K8*B8*'AC Param'!$B$8)</f>
        <v>0.82369940081077342</v>
      </c>
      <c r="V8">
        <f>(L8*B8*'AC Param'!$B$8)</f>
        <v>7.4558349891873679</v>
      </c>
    </row>
    <row r="9" spans="1:23" x14ac:dyDescent="0.2">
      <c r="A9" s="1">
        <f>WingXFLR5!L15</f>
        <v>17.458200000000001</v>
      </c>
      <c r="B9" s="1">
        <f t="shared" si="0"/>
        <v>186.68310768450007</v>
      </c>
      <c r="C9">
        <f>WingXFLR5!C15</f>
        <v>0.26692199999999999</v>
      </c>
      <c r="D9">
        <f>WingXFLR5!I15</f>
        <v>-0.10306999999999999</v>
      </c>
      <c r="E9">
        <f>(((D9*'AC Param'!$B$6)+(C9*('AC Param'!$B$3-'AC Param'!$B$4)))/('AC Param'!$B$5-'AC Param'!$B$3)) * ('AC Param'!$B$8/'AC Param'!$B$9)</f>
        <v>-0.196758662345146</v>
      </c>
      <c r="F9">
        <f>E9*B9*'AC Param'!$B$9</f>
        <v>-8.9992220448570848</v>
      </c>
      <c r="G9">
        <f>'AC Param'!$B$2*9.807 + F9</f>
        <v>114.56897795514291</v>
      </c>
      <c r="H9">
        <f t="shared" si="1"/>
        <v>8.9992220448570848</v>
      </c>
      <c r="I9">
        <f>C9+(H9/(B9*'AC Param'!$B$8))</f>
        <v>0.28635515015502733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1.7415180193886139E-2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1.8264732283919877E-3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1.5588706965494151E-2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-0.10161265093855371</v>
      </c>
      <c r="N9">
        <f>(((M9*'AC Param'!$B$6)+(I9*('AC Param'!$B$3-'AC Param'!$B$4)))/('AC Param'!$B$5-'AC Param'!$B$3)) * ('AC Param'!$B$8/'AC Param'!$B$9)</f>
        <v>-0.18991760666162166</v>
      </c>
      <c r="O9">
        <f>FORECAST(ABS(N9),
INDEX(HStabXFLR5!$F$8:$F$106,MATCH(ABS(N9),HStabXFLR5!$C$8:$C$106,1)):INDEX(HStabXFLR5!$F$8:$F$106,MATCH(ABS(N9),HStabXFLR5!$C$8:$C$106,1)+1),
INDEX(HStabXFLR5!$C$8:$C$106,MATCH(ABS(N9),HStabXFLR5!$C$8:$C$106,1)):INDEX(HStabXFLR5!$C$8:$C$106,MATCH(ABS(N9),HStabXFLR5!$C$8:$C$106,1)+1))</f>
        <v>1.8823790512621355E-2</v>
      </c>
      <c r="P9">
        <f>N9*B9*'AC Param'!$B$9</f>
        <v>-8.6863302088205412</v>
      </c>
      <c r="Q9">
        <f>(B9*'AC Param'!$B$8*TrimCalc!I9)+TrimCalc!P9</f>
        <v>123.92076433713628</v>
      </c>
      <c r="R9">
        <f>('AC Param'!$B$2*9.807)-TrimCalc!Q9</f>
        <v>-0.35256433713627189</v>
      </c>
      <c r="S9">
        <f>O9*B9*'AC Param'!$B$9</f>
        <v>0.86095050926804995</v>
      </c>
      <c r="T9">
        <f>(J9*B9*'AC Param'!$B$8)</f>
        <v>8.0647281714866317</v>
      </c>
      <c r="U9">
        <f>(K9*B9*'AC Param'!$B$8)</f>
        <v>0.8458143949983471</v>
      </c>
      <c r="V9">
        <f>(L9*B9*'AC Param'!$B$8)</f>
        <v>7.2189137764882849</v>
      </c>
    </row>
    <row r="10" spans="1:23" x14ac:dyDescent="0.2">
      <c r="A10" s="1">
        <f>WingXFLR5!L16</f>
        <v>17.163</v>
      </c>
      <c r="B10" s="1">
        <f t="shared" si="0"/>
        <v>180.42324851250004</v>
      </c>
      <c r="C10">
        <f>WingXFLR5!C16</f>
        <v>0.27618500000000001</v>
      </c>
      <c r="D10">
        <f>WingXFLR5!I16</f>
        <v>-0.10237599999999999</v>
      </c>
      <c r="E10">
        <f>(((D10*'AC Param'!$B$6)+(C10*('AC Param'!$B$3-'AC Param'!$B$4)))/('AC Param'!$B$5-'AC Param'!$B$3)) * ('AC Param'!$B$8/'AC Param'!$B$9)</f>
        <v>-0.19349936456036429</v>
      </c>
      <c r="F10">
        <f>E10*B10*'AC Param'!$B$9</f>
        <v>-8.5533870650759347</v>
      </c>
      <c r="G10">
        <f>'AC Param'!$B$2*9.807 + F10</f>
        <v>115.01481293492407</v>
      </c>
      <c r="H10">
        <f t="shared" si="1"/>
        <v>8.5533870650759347</v>
      </c>
      <c r="I10">
        <f>C10+(H10/(B10*'AC Param'!$B$8))</f>
        <v>0.29529624095674001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1.7574988628173631E-2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1.9396856879133504E-3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1.563530294026028E-2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-0.10093972789689583</v>
      </c>
      <c r="N10">
        <f>(((M10*'AC Param'!$B$6)+(I10*('AC Param'!$B$3-'AC Param'!$B$4)))/('AC Param'!$B$5-'AC Param'!$B$3)) * ('AC Param'!$B$8/'AC Param'!$B$9)</f>
        <v>-0.18676439378511925</v>
      </c>
      <c r="O10">
        <f>FORECAST(ABS(N10),
INDEX(HStabXFLR5!$F$8:$F$106,MATCH(ABS(N10),HStabXFLR5!$C$8:$C$106,1)):INDEX(HStabXFLR5!$F$8:$F$106,MATCH(ABS(N10),HStabXFLR5!$C$8:$C$106,1)+1),
INDEX(HStabXFLR5!$C$8:$C$106,MATCH(ABS(N10),HStabXFLR5!$C$8:$C$106,1)):INDEX(HStabXFLR5!$C$8:$C$106,MATCH(ABS(N10),HStabXFLR5!$C$8:$C$106,1)+1))</f>
        <v>1.8724966078589689E-2</v>
      </c>
      <c r="P10">
        <f>N10*B10*'AC Param'!$B$9</f>
        <v>-8.2556764651288503</v>
      </c>
      <c r="Q10">
        <f>(B10*'AC Param'!$B$8*TrimCalc!I10)+TrimCalc!P10</f>
        <v>123.90649204513491</v>
      </c>
      <c r="R10">
        <f>('AC Param'!$B$2*9.807)-TrimCalc!Q10</f>
        <v>-0.33829204513490652</v>
      </c>
      <c r="S10">
        <f>O10*B10*'AC Param'!$B$9</f>
        <v>0.82771270600545255</v>
      </c>
      <c r="T10">
        <f>(J10*B10*'AC Param'!$B$8)</f>
        <v>7.8658251832705464</v>
      </c>
      <c r="U10">
        <f>(K10*B10*'AC Param'!$B$8)</f>
        <v>0.8681216730439385</v>
      </c>
      <c r="V10">
        <f>(L10*B10*'AC Param'!$B$8)</f>
        <v>6.9977035102266072</v>
      </c>
    </row>
    <row r="11" spans="1:23" x14ac:dyDescent="0.2">
      <c r="A11" s="1">
        <f>WingXFLR5!L17</f>
        <v>16.882200000000001</v>
      </c>
      <c r="B11" s="1">
        <f t="shared" si="0"/>
        <v>174.56781456450003</v>
      </c>
      <c r="C11">
        <f>WingXFLR5!C17</f>
        <v>0.28544700000000001</v>
      </c>
      <c r="D11">
        <f>WingXFLR5!I17</f>
        <v>-0.10168099999999999</v>
      </c>
      <c r="E11">
        <f>(((D11*'AC Param'!$B$6)+(C11*('AC Param'!$B$3-'AC Param'!$B$4)))/('AC Param'!$B$5-'AC Param'!$B$3)) * ('AC Param'!$B$8/'AC Param'!$B$9)</f>
        <v>-0.19023787974978687</v>
      </c>
      <c r="F11">
        <f>E11*B11*'AC Param'!$B$9</f>
        <v>-8.1363056742495896</v>
      </c>
      <c r="G11">
        <f>'AC Param'!$B$2*9.807 + F11</f>
        <v>115.43189432575042</v>
      </c>
      <c r="H11">
        <f t="shared" si="1"/>
        <v>8.1363056742495896</v>
      </c>
      <c r="I11">
        <f>C11+(H11/(B11*'AC Param'!$B$8))</f>
        <v>0.30423611575372805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1.7742048083898749E-2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2.056576928019685E-3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1.5685471155879066E-2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-0.10026683651059871</v>
      </c>
      <c r="N11">
        <f>(((M11*'AC Param'!$B$6)+(I11*('AC Param'!$B$3-'AC Param'!$B$4)))/('AC Param'!$B$5-'AC Param'!$B$3)) * ('AC Param'!$B$8/'AC Param'!$B$9)</f>
        <v>-0.18361146835828607</v>
      </c>
      <c r="O11">
        <f>FORECAST(ABS(N11),
INDEX(HStabXFLR5!$F$8:$F$106,MATCH(ABS(N11),HStabXFLR5!$C$8:$C$106,1)):INDEX(HStabXFLR5!$F$8:$F$106,MATCH(ABS(N11),HStabXFLR5!$C$8:$C$106,1)+1),
INDEX(HStabXFLR5!$C$8:$C$106,MATCH(ABS(N11),HStabXFLR5!$C$8:$C$106,1)):INDEX(HStabXFLR5!$C$8:$C$106,MATCH(ABS(N11),HStabXFLR5!$C$8:$C$106,1)+1))</f>
        <v>1.8628283527170615E-2</v>
      </c>
      <c r="P11">
        <f>N11*B11*'AC Param'!$B$9</f>
        <v>-7.8528999262697861</v>
      </c>
      <c r="Q11">
        <f>(B11*'AC Param'!$B$8*TrimCalc!I11)+TrimCalc!P11</f>
        <v>123.89135389406046</v>
      </c>
      <c r="R11">
        <f>('AC Param'!$B$2*9.807)-TrimCalc!Q11</f>
        <v>-0.32315389406045369</v>
      </c>
      <c r="S11">
        <f>O11*B11*'AC Param'!$B$9</f>
        <v>0.79671519238438226</v>
      </c>
      <c r="T11">
        <f>(J11*B11*'AC Param'!$B$8)</f>
        <v>7.6828909028990546</v>
      </c>
      <c r="U11">
        <f>(K11*B11*'AC Param'!$B$8)</f>
        <v>0.89056551400814532</v>
      </c>
      <c r="V11">
        <f>(L11*B11*'AC Param'!$B$8)</f>
        <v>6.7923253888909088</v>
      </c>
    </row>
    <row r="12" spans="1:23" x14ac:dyDescent="0.2">
      <c r="A12" s="1">
        <f>WingXFLR5!L18</f>
        <v>16.614799999999999</v>
      </c>
      <c r="B12" s="1">
        <f t="shared" si="0"/>
        <v>169.08159216199999</v>
      </c>
      <c r="C12">
        <f>WingXFLR5!C18</f>
        <v>0.29470800000000003</v>
      </c>
      <c r="D12">
        <f>WingXFLR5!I18</f>
        <v>-0.100984</v>
      </c>
      <c r="E12">
        <f>(((D12*'AC Param'!$B$6)+(C12*('AC Param'!$B$3-'AC Param'!$B$4)))/('AC Param'!$B$5-'AC Param'!$B$3)) * ('AC Param'!$B$8/'AC Param'!$B$9)</f>
        <v>-0.18697184598535008</v>
      </c>
      <c r="F12">
        <f>E12*B12*'AC Param'!$B$9</f>
        <v>-7.7453068651244523</v>
      </c>
      <c r="G12">
        <f>'AC Param'!$B$2*9.807 + F12</f>
        <v>115.82289313487556</v>
      </c>
      <c r="H12">
        <f t="shared" si="1"/>
        <v>7.7453068651244523</v>
      </c>
      <c r="I12">
        <f>C12+(H12/(B12*'AC Param'!$B$8))</f>
        <v>0.31317454126679467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1.7910970812277438E-2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2.1762707469851557E-3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1.5734700065292283E-2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-9.9592110869817549E-2</v>
      </c>
      <c r="N12">
        <f>(((M12*'AC Param'!$B$6)+(I12*('AC Param'!$B$3-'AC Param'!$B$4)))/('AC Param'!$B$5-'AC Param'!$B$3)) * ('AC Param'!$B$8/'AC Param'!$B$9)</f>
        <v>-0.18045446403735582</v>
      </c>
      <c r="O12">
        <f>FORECAST(ABS(N12),
INDEX(HStabXFLR5!$F$8:$F$106,MATCH(ABS(N12),HStabXFLR5!$C$8:$C$106,1)):INDEX(HStabXFLR5!$F$8:$F$106,MATCH(ABS(N12),HStabXFLR5!$C$8:$C$106,1)+1),
INDEX(HStabXFLR5!$C$8:$C$106,MATCH(ABS(N12),HStabXFLR5!$C$8:$C$106,1)):INDEX(HStabXFLR5!$C$8:$C$106,MATCH(ABS(N12),HStabXFLR5!$C$8:$C$106,1)+1))</f>
        <v>1.8532389310482754E-2</v>
      </c>
      <c r="P12">
        <f>N12*B12*'AC Param'!$B$9</f>
        <v>-7.4753243825832403</v>
      </c>
      <c r="Q12">
        <f>(B12*'AC Param'!$B$8*TrimCalc!I12)+TrimCalc!P12</f>
        <v>123.87753100119815</v>
      </c>
      <c r="R12">
        <f>('AC Param'!$B$2*9.807)-TrimCalc!Q12</f>
        <v>-0.30933100119814583</v>
      </c>
      <c r="S12">
        <f>O12*B12*'AC Param'!$B$9</f>
        <v>0.7677040433397011</v>
      </c>
      <c r="T12">
        <f>(J12*B12*'AC Param'!$B$8)</f>
        <v>7.5122873953025744</v>
      </c>
      <c r="U12">
        <f>(K12*B12*'AC Param'!$B$8)</f>
        <v>0.91277974112579685</v>
      </c>
      <c r="V12">
        <f>(L12*B12*'AC Param'!$B$8)</f>
        <v>6.5995076541767785</v>
      </c>
    </row>
    <row r="13" spans="1:23" x14ac:dyDescent="0.2">
      <c r="A13" s="1">
        <f>WingXFLR5!L19</f>
        <v>16.3598</v>
      </c>
      <c r="B13" s="1">
        <f t="shared" si="0"/>
        <v>163.93137182449999</v>
      </c>
      <c r="C13">
        <f>WingXFLR5!C19</f>
        <v>0.30396899999999999</v>
      </c>
      <c r="D13">
        <f>WingXFLR5!I19</f>
        <v>-0.100287</v>
      </c>
      <c r="E13">
        <f>(((D13*'AC Param'!$B$6)+(C13*('AC Param'!$B$3-'AC Param'!$B$4)))/('AC Param'!$B$5-'AC Param'!$B$3)) * ('AC Param'!$B$8/'AC Param'!$B$9)</f>
        <v>-0.18370581222091326</v>
      </c>
      <c r="F13">
        <f>E13*B13*'AC Param'!$B$9</f>
        <v>-7.3782107233295351</v>
      </c>
      <c r="G13">
        <f>'AC Param'!$B$2*9.807 + F13</f>
        <v>116.18998927667047</v>
      </c>
      <c r="H13">
        <f t="shared" si="1"/>
        <v>7.3782107233295351</v>
      </c>
      <c r="I13">
        <f>C13+(H13/(B13*'AC Param'!$B$8))</f>
        <v>0.32211296677986123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1.8079929810593622E-2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2.2998286614627607E-3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1.5781060748048532E-2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-9.8917240356543215E-2</v>
      </c>
      <c r="N13">
        <f>(((M13*'AC Param'!$B$6)+(I13*('AC Param'!$B$3-'AC Param'!$B$4)))/('AC Param'!$B$5-'AC Param'!$B$3)) * ('AC Param'!$B$8/'AC Param'!$B$9)</f>
        <v>-0.1772971175380183</v>
      </c>
      <c r="O13">
        <f>FORECAST(ABS(N13),
INDEX(HStabXFLR5!$F$8:$F$106,MATCH(ABS(N13),HStabXFLR5!$C$8:$C$106,1)):INDEX(HStabXFLR5!$F$8:$F$106,MATCH(ABS(N13),HStabXFLR5!$C$8:$C$106,1)+1),
INDEX(HStabXFLR5!$C$8:$C$106,MATCH(ABS(N13),HStabXFLR5!$C$8:$C$106,1)):INDEX(HStabXFLR5!$C$8:$C$106,MATCH(ABS(N13),HStabXFLR5!$C$8:$C$106,1)+1))</f>
        <v>1.843949741904978E-2</v>
      </c>
      <c r="P13">
        <f>N13*B13*'AC Param'!$B$9</f>
        <v>-7.1208171261415547</v>
      </c>
      <c r="Q13">
        <f>(B13*'AC Param'!$B$8*TrimCalc!I13)+TrimCalc!P13</f>
        <v>123.86582843234643</v>
      </c>
      <c r="R13">
        <f>('AC Param'!$B$2*9.807)-TrimCalc!Q13</f>
        <v>-0.29762843234642844</v>
      </c>
      <c r="S13">
        <f>O13*B13*'AC Param'!$B$9</f>
        <v>0.74058896637649352</v>
      </c>
      <c r="T13">
        <f>(J13*B13*'AC Param'!$B$8)</f>
        <v>7.3521702075441917</v>
      </c>
      <c r="U13">
        <f>(K13*B13*'AC Param'!$B$8)</f>
        <v>0.93522109567899814</v>
      </c>
      <c r="V13">
        <f>(L13*B13*'AC Param'!$B$8)</f>
        <v>6.4173393310003126</v>
      </c>
    </row>
    <row r="14" spans="1:23" x14ac:dyDescent="0.2">
      <c r="A14" s="1">
        <f>WingXFLR5!L20</f>
        <v>16.116199999999999</v>
      </c>
      <c r="B14" s="1">
        <f t="shared" si="0"/>
        <v>159.0857902445</v>
      </c>
      <c r="C14">
        <f>WingXFLR5!C20</f>
        <v>0.31322899999999998</v>
      </c>
      <c r="D14">
        <f>WingXFLR5!I20</f>
        <v>-9.9587999999999996E-2</v>
      </c>
      <c r="E14">
        <f>(((D14*'AC Param'!$B$6)+(C14*('AC Param'!$B$3-'AC Param'!$B$4)))/('AC Param'!$B$5-'AC Param'!$B$3)) * ('AC Param'!$B$8/'AC Param'!$B$9)</f>
        <v>-0.18043522950261698</v>
      </c>
      <c r="F14">
        <f>E14*B14*'AC Param'!$B$9</f>
        <v>-7.0326468629760281</v>
      </c>
      <c r="G14">
        <f>'AC Param'!$B$2*9.807 + F14</f>
        <v>116.53555313702398</v>
      </c>
      <c r="H14">
        <f t="shared" si="1"/>
        <v>7.0326468629760281</v>
      </c>
      <c r="I14">
        <f>C14+(H14/(B14*'AC Param'!$B$8))</f>
        <v>0.33104994300900631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1.8253486254225654E-2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2.4261649961308945E-3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1.5827396334460179E-2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-9.8240628532154525E-2</v>
      </c>
      <c r="N14">
        <f>(((M14*'AC Param'!$B$6)+(I14*('AC Param'!$B$3-'AC Param'!$B$4)))/('AC Param'!$B$5-'AC Param'!$B$3)) * ('AC Param'!$B$8/'AC Param'!$B$9)</f>
        <v>-0.17413591167013703</v>
      </c>
      <c r="O14">
        <f>FORECAST(ABS(N14),
INDEX(HStabXFLR5!$F$8:$F$106,MATCH(ABS(N14),HStabXFLR5!$C$8:$C$106,1)):INDEX(HStabXFLR5!$F$8:$F$106,MATCH(ABS(N14),HStabXFLR5!$C$8:$C$106,1)+1),
INDEX(HStabXFLR5!$C$8:$C$106,MATCH(ABS(N14),HStabXFLR5!$C$8:$C$106,1)):INDEX(HStabXFLR5!$C$8:$C$106,MATCH(ABS(N14),HStabXFLR5!$C$8:$C$106,1)+1))</f>
        <v>1.8347047491454591E-2</v>
      </c>
      <c r="P14">
        <f>N14*B14*'AC Param'!$B$9</f>
        <v>-6.7871245339075994</v>
      </c>
      <c r="Q14">
        <f>(B14*'AC Param'!$B$8*TrimCalc!I14)+TrimCalc!P14</f>
        <v>123.85452232025027</v>
      </c>
      <c r="R14">
        <f>('AC Param'!$B$2*9.807)-TrimCalc!Q14</f>
        <v>-0.28632232025026383</v>
      </c>
      <c r="S14">
        <f>O14*B14*'AC Param'!$B$9</f>
        <v>0.71509486446369908</v>
      </c>
      <c r="T14">
        <f>(J14*B14*'AC Param'!$B$8)</f>
        <v>7.2033406301383867</v>
      </c>
      <c r="U14">
        <f>(K14*B14*'AC Param'!$B$8)</f>
        <v>0.95743315269451257</v>
      </c>
      <c r="V14">
        <f>(L14*B14*'AC Param'!$B$8)</f>
        <v>6.2459371046956695</v>
      </c>
    </row>
    <row r="15" spans="1:23" x14ac:dyDescent="0.2">
      <c r="A15" s="1">
        <f>WingXFLR5!L21</f>
        <v>15.883100000000001</v>
      </c>
      <c r="B15" s="1">
        <f t="shared" si="0"/>
        <v>154.51713018612503</v>
      </c>
      <c r="C15">
        <f>WingXFLR5!C21</f>
        <v>0.32248700000000002</v>
      </c>
      <c r="D15">
        <f>WingXFLR5!I21</f>
        <v>-9.8889000000000005E-2</v>
      </c>
      <c r="E15">
        <f>(((D15*'AC Param'!$B$6)+(C15*('AC Param'!$B$3-'AC Param'!$B$4)))/('AC Param'!$B$5-'AC Param'!$B$3)) * ('AC Param'!$B$8/'AC Param'!$B$9)</f>
        <v>-0.17716499658885676</v>
      </c>
      <c r="F15">
        <f>E15*B15*'AC Param'!$B$9</f>
        <v>-6.70688157637447</v>
      </c>
      <c r="G15">
        <f>'AC Param'!$B$2*9.807 + F15</f>
        <v>116.86131842362553</v>
      </c>
      <c r="H15">
        <f t="shared" si="1"/>
        <v>6.70688157637447</v>
      </c>
      <c r="I15">
        <f>C15+(H15/(B15*'AC Param'!$B$8))</f>
        <v>0.33998495378709587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1.8429911791598808E-2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2.5561808298679711E-3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1.5872840733361444E-2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-9.7563059684686565E-2</v>
      </c>
      <c r="N15">
        <f>(((M15*'AC Param'!$B$6)+(I15*('AC Param'!$B$3-'AC Param'!$B$4)))/('AC Param'!$B$5-'AC Param'!$B$3)) * ('AC Param'!$B$8/'AC Param'!$B$9)</f>
        <v>-0.17097278914443451</v>
      </c>
      <c r="O15">
        <f>FORECAST(ABS(N15),
INDEX(HStabXFLR5!$F$8:$F$106,MATCH(ABS(N15),HStabXFLR5!$C$8:$C$106,1)):INDEX(HStabXFLR5!$F$8:$F$106,MATCH(ABS(N15),HStabXFLR5!$C$8:$C$106,1)+1),
INDEX(HStabXFLR5!$C$8:$C$106,MATCH(ABS(N15),HStabXFLR5!$C$8:$C$106,1)):INDEX(HStabXFLR5!$C$8:$C$106,MATCH(ABS(N15),HStabXFLR5!$C$8:$C$106,1)+1))</f>
        <v>1.8256938411917625E-2</v>
      </c>
      <c r="P15">
        <f>N15*B15*'AC Param'!$B$9</f>
        <v>-6.4724650560362944</v>
      </c>
      <c r="Q15">
        <f>(B15*'AC Param'!$B$8*TrimCalc!I15)+TrimCalc!P15</f>
        <v>123.84213347038119</v>
      </c>
      <c r="R15">
        <f>('AC Param'!$B$2*9.807)-TrimCalc!Q15</f>
        <v>-0.27393347038118065</v>
      </c>
      <c r="S15">
        <f>O15*B15*'AC Param'!$B$9</f>
        <v>0.69114738370161388</v>
      </c>
      <c r="T15">
        <f>(J15*B15*'AC Param'!$B$8)</f>
        <v>7.0640965997085319</v>
      </c>
      <c r="U15">
        <f>(K15*B15*'AC Param'!$B$8)</f>
        <v>0.9797718248842473</v>
      </c>
      <c r="V15">
        <f>(L15*B15*'AC Param'!$B$8)</f>
        <v>6.0839835545695005</v>
      </c>
    </row>
    <row r="16" spans="1:23" x14ac:dyDescent="0.2">
      <c r="A16" s="1">
        <f>WingXFLR5!L22</f>
        <v>15.6599</v>
      </c>
      <c r="B16" s="1">
        <f t="shared" si="0"/>
        <v>150.20488665612501</v>
      </c>
      <c r="C16">
        <f>WingXFLR5!C22</f>
        <v>0.33174500000000001</v>
      </c>
      <c r="D16">
        <f>WingXFLR5!I22</f>
        <v>-9.8187999999999998E-2</v>
      </c>
      <c r="E16">
        <f>(((D16*'AC Param'!$B$6)+(C16*('AC Param'!$B$3-'AC Param'!$B$4)))/('AC Param'!$B$5-'AC Param'!$B$3)) * ('AC Param'!$B$8/'AC Param'!$B$9)</f>
        <v>-0.17389003981896914</v>
      </c>
      <c r="F16">
        <f>E16*B16*'AC Param'!$B$9</f>
        <v>-6.3991877618011443</v>
      </c>
      <c r="G16">
        <f>'AC Param'!$B$2*9.807 + F16</f>
        <v>117.16901223819886</v>
      </c>
      <c r="H16">
        <f t="shared" si="1"/>
        <v>6.3991877618011443</v>
      </c>
      <c r="I16">
        <f>C16+(H16/(B16*'AC Param'!$B$8))</f>
        <v>0.34891949800679167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1.860826730026539E-2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2.6899143499291328E-3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1.5918208449256614E-2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-9.6884584258991505E-2</v>
      </c>
      <c r="N16">
        <f>(((M16*'AC Param'!$B$6)+(I16*('AC Param'!$B$3-'AC Param'!$B$4)))/('AC Param'!$B$5-'AC Param'!$B$3)) * ('AC Param'!$B$8/'AC Param'!$B$9)</f>
        <v>-0.16780760694829658</v>
      </c>
      <c r="O16">
        <f>FORECAST(ABS(N16),
INDEX(HStabXFLR5!$F$8:$F$106,MATCH(ABS(N16),HStabXFLR5!$C$8:$C$106,1)):INDEX(HStabXFLR5!$F$8:$F$106,MATCH(ABS(N16),HStabXFLR5!$C$8:$C$106,1)+1),
INDEX(HStabXFLR5!$C$8:$C$106,MATCH(ABS(N16),HStabXFLR5!$C$8:$C$106,1)):INDEX(HStabXFLR5!$C$8:$C$106,MATCH(ABS(N16),HStabXFLR5!$C$8:$C$106,1)+1))</f>
        <v>1.8167277887300499E-2</v>
      </c>
      <c r="P16">
        <f>N16*B16*'AC Param'!$B$9</f>
        <v>-6.1753530325175934</v>
      </c>
      <c r="Q16">
        <f>(B16*'AC Param'!$B$8*TrimCalc!I16)+TrimCalc!P16</f>
        <v>123.83143846822355</v>
      </c>
      <c r="R16">
        <f>('AC Param'!$B$2*9.807)-TrimCalc!Q16</f>
        <v>-0.26323846822354824</v>
      </c>
      <c r="S16">
        <f>O16*B16*'AC Param'!$B$9</f>
        <v>0.66855940939851288</v>
      </c>
      <c r="T16">
        <f>(J16*B16*'AC Param'!$B$8)</f>
        <v>6.9334076797524595</v>
      </c>
      <c r="U16">
        <f>(K16*B16*'AC Param'!$B$8)</f>
        <v>1.0022573574815858</v>
      </c>
      <c r="V16">
        <f>(L16*B16*'AC Param'!$B$8)</f>
        <v>5.9310964814226539</v>
      </c>
    </row>
    <row r="17" spans="1:22" x14ac:dyDescent="0.2">
      <c r="A17" s="1">
        <f>WingXFLR5!L23</f>
        <v>15.4459</v>
      </c>
      <c r="B17" s="1">
        <f t="shared" si="0"/>
        <v>146.127693921125</v>
      </c>
      <c r="C17">
        <f>WingXFLR5!C23</f>
        <v>0.341001</v>
      </c>
      <c r="D17">
        <f>WingXFLR5!I23</f>
        <v>-9.7486000000000003E-2</v>
      </c>
      <c r="E17">
        <f>(((D17*'AC Param'!$B$6)+(C17*('AC Param'!$B$3-'AC Param'!$B$4)))/('AC Param'!$B$5-'AC Param'!$B$3)) * ('AC Param'!$B$8/'AC Param'!$B$9)</f>
        <v>-0.17061307092555381</v>
      </c>
      <c r="F17">
        <f>E17*B17*'AC Param'!$B$9</f>
        <v>-6.1081671787523666</v>
      </c>
      <c r="G17">
        <f>'AC Param'!$B$2*9.807 + F17</f>
        <v>117.46003282124764</v>
      </c>
      <c r="H17">
        <f t="shared" si="1"/>
        <v>6.1081671787523666</v>
      </c>
      <c r="I17">
        <f>C17+(H17/(B17*'AC Param'!$B$8))</f>
        <v>0.35785184349623506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1.8788472631704772E-2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2.8265407149843723E-3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1.5961111207459949E-2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-9.6205220680640857E-2</v>
      </c>
      <c r="N17">
        <f>(((M17*'AC Param'!$B$6)+(I17*('AC Param'!$B$3-'AC Param'!$B$4)))/('AC Param'!$B$5-'AC Param'!$B$3)) * ('AC Param'!$B$8/'AC Param'!$B$9)</f>
        <v>-0.16464071156238455</v>
      </c>
      <c r="O17">
        <f>FORECAST(ABS(N17),
INDEX(HStabXFLR5!$F$8:$F$106,MATCH(ABS(N17),HStabXFLR5!$C$8:$C$106,1)):INDEX(HStabXFLR5!$F$8:$F$106,MATCH(ABS(N17),HStabXFLR5!$C$8:$C$106,1)+1),
INDEX(HStabXFLR5!$C$8:$C$106,MATCH(ABS(N17),HStabXFLR5!$C$8:$C$106,1)):INDEX(HStabXFLR5!$C$8:$C$106,MATCH(ABS(N17),HStabXFLR5!$C$8:$C$106,1)+1))</f>
        <v>1.8080520344612612E-2</v>
      </c>
      <c r="P17">
        <f>N17*B17*'AC Param'!$B$9</f>
        <v>-5.894349039005367</v>
      </c>
      <c r="Q17">
        <f>(B17*'AC Param'!$B$8*TrimCalc!I17)+TrimCalc!P17</f>
        <v>123.82134654549782</v>
      </c>
      <c r="R17">
        <f>('AC Param'!$B$2*9.807)-TrimCalc!Q17</f>
        <v>-0.25314654549781324</v>
      </c>
      <c r="S17">
        <f>O17*B17*'AC Param'!$B$9</f>
        <v>0.64730586199879525</v>
      </c>
      <c r="T17">
        <f>(J17*B17*'AC Param'!$B$8)</f>
        <v>6.8105274310753314</v>
      </c>
      <c r="U17">
        <f>(K17*B17*'AC Param'!$B$8)</f>
        <v>1.0245767951338618</v>
      </c>
      <c r="V17">
        <f>(L17*B17*'AC Param'!$B$8)</f>
        <v>5.7856531416724684</v>
      </c>
    </row>
    <row r="18" spans="1:22" x14ac:dyDescent="0.2">
      <c r="A18" s="1">
        <f>WingXFLR5!L24</f>
        <v>15.240500000000001</v>
      </c>
      <c r="B18" s="1">
        <f t="shared" si="0"/>
        <v>142.26711465312502</v>
      </c>
      <c r="C18">
        <f>WingXFLR5!C24</f>
        <v>0.35025699999999999</v>
      </c>
      <c r="D18">
        <f>WingXFLR5!I24</f>
        <v>-9.6782999999999994E-2</v>
      </c>
      <c r="E18">
        <f>(((D18*'AC Param'!$B$6)+(C18*('AC Param'!$B$3-'AC Param'!$B$4)))/('AC Param'!$B$5-'AC Param'!$B$3)) * ('AC Param'!$B$8/'AC Param'!$B$9)</f>
        <v>-0.16733374010407476</v>
      </c>
      <c r="F18">
        <f>E18*B18*'AC Param'!$B$9</f>
        <v>-5.8324916552370434</v>
      </c>
      <c r="G18">
        <f>'AC Param'!$B$2*9.807 + F18</f>
        <v>117.73570834476295</v>
      </c>
      <c r="H18">
        <f t="shared" si="1"/>
        <v>5.8324916552370434</v>
      </c>
      <c r="I18">
        <f>C18+(H18/(B18*'AC Param'!$B$8))</f>
        <v>0.36678395570648159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1.8970555995733818E-2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2.9675435522374142E-3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1.6003584464615278E-2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-9.5524862555596071E-2</v>
      </c>
      <c r="N18">
        <f>(((M18*'AC Param'!$B$6)+(I18*('AC Param'!$B$3-'AC Param'!$B$4)))/('AC Param'!$B$5-'AC Param'!$B$3)) * ('AC Param'!$B$8/'AC Param'!$B$9)</f>
        <v>-0.16147150792978551</v>
      </c>
      <c r="O18">
        <f>FORECAST(ABS(N18),
INDEX(HStabXFLR5!$F$8:$F$106,MATCH(ABS(N18),HStabXFLR5!$C$8:$C$106,1)):INDEX(HStabXFLR5!$F$8:$F$106,MATCH(ABS(N18),HStabXFLR5!$C$8:$C$106,1)+1),
INDEX(HStabXFLR5!$C$8:$C$106,MATCH(ABS(N18),HStabXFLR5!$C$8:$C$106,1)):INDEX(HStabXFLR5!$C$8:$C$106,MATCH(ABS(N18),HStabXFLR5!$C$8:$C$106,1)+1))</f>
        <v>1.7994016226554214E-2</v>
      </c>
      <c r="P18">
        <f>N18*B18*'AC Param'!$B$9</f>
        <v>-5.6281609553056464</v>
      </c>
      <c r="Q18">
        <f>(B18*'AC Param'!$B$8*TrimCalc!I18)+TrimCalc!P18</f>
        <v>123.81275961870548</v>
      </c>
      <c r="R18">
        <f>('AC Param'!$B$2*9.807)-TrimCalc!Q18</f>
        <v>-0.24455961870548037</v>
      </c>
      <c r="S18">
        <f>O18*B18*'AC Param'!$B$9</f>
        <v>0.62718940854547811</v>
      </c>
      <c r="T18">
        <f>(J18*B18*'AC Param'!$B$8)</f>
        <v>6.6948572686578345</v>
      </c>
      <c r="U18">
        <f>(K18*B18*'AC Param'!$B$8)</f>
        <v>1.0472692801003398</v>
      </c>
      <c r="V18">
        <f>(L18*B18*'AC Param'!$B$8)</f>
        <v>5.647789859274746</v>
      </c>
    </row>
    <row r="19" spans="1:22" x14ac:dyDescent="0.2">
      <c r="A19" s="1">
        <f>WingXFLR5!L25</f>
        <v>15.043100000000001</v>
      </c>
      <c r="B19" s="1">
        <f t="shared" si="0"/>
        <v>138.60560028612502</v>
      </c>
      <c r="C19">
        <f>WingXFLR5!C25</f>
        <v>0.35951100000000002</v>
      </c>
      <c r="D19">
        <f>WingXFLR5!I25</f>
        <v>-9.6078999999999998E-2</v>
      </c>
      <c r="E19">
        <f>(((D19*'AC Param'!$B$6)+(C19*('AC Param'!$B$3-'AC Param'!$B$4)))/('AC Param'!$B$5-'AC Param'!$B$3)) * ('AC Param'!$B$8/'AC Param'!$B$9)</f>
        <v>-0.16405239715906803</v>
      </c>
      <c r="F19">
        <f>E19*B19*'AC Param'!$B$9</f>
        <v>-5.5709523417195514</v>
      </c>
      <c r="G19">
        <f>'AC Param'!$B$2*9.807 + F19</f>
        <v>117.99724765828046</v>
      </c>
      <c r="H19">
        <f t="shared" si="1"/>
        <v>5.5709523417195514</v>
      </c>
      <c r="I19">
        <f>C19+(H19/(B19*'AC Param'!$B$8))</f>
        <v>0.37571386918647576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1.9157479084669561E-2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3.1109250441834074E-3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1.6046802865692975E-2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-9.4842919421223706E-2</v>
      </c>
      <c r="N19">
        <f>(((M19*'AC Param'!$B$6)+(I19*('AC Param'!$B$3-'AC Param'!$B$4)))/('AC Param'!$B$5-'AC Param'!$B$3)) * ('AC Param'!$B$8/'AC Param'!$B$9)</f>
        <v>-0.15829894518208232</v>
      </c>
      <c r="O19">
        <f>FORECAST(ABS(N19),
INDEX(HStabXFLR5!$F$8:$F$106,MATCH(ABS(N19),HStabXFLR5!$C$8:$C$106,1)):INDEX(HStabXFLR5!$F$8:$F$106,MATCH(ABS(N19),HStabXFLR5!$C$8:$C$106,1)+1),
INDEX(HStabXFLR5!$C$8:$C$106,MATCH(ABS(N19),HStabXFLR5!$C$8:$C$106,1)):INDEX(HStabXFLR5!$C$8:$C$106,MATCH(ABS(N19),HStabXFLR5!$C$8:$C$106,1)+1))</f>
        <v>1.791006261623895E-2</v>
      </c>
      <c r="P19">
        <f>N19*B19*'AC Param'!$B$9</f>
        <v>-5.3755744787976152</v>
      </c>
      <c r="Q19">
        <f>(B19*'AC Param'!$B$8*TrimCalc!I19)+TrimCalc!P19</f>
        <v>123.80426615757408</v>
      </c>
      <c r="R19">
        <f>('AC Param'!$B$2*9.807)-TrimCalc!Q19</f>
        <v>-0.23606615757407212</v>
      </c>
      <c r="S19">
        <f>O19*B19*'AC Param'!$B$9</f>
        <v>0.60819657012104211</v>
      </c>
      <c r="T19">
        <f>(J19*B19*'AC Param'!$B$8)</f>
        <v>6.5868212438118849</v>
      </c>
      <c r="U19">
        <f>(K19*B19*'AC Param'!$B$8)</f>
        <v>1.069613965301486</v>
      </c>
      <c r="V19">
        <f>(L19*B19*'AC Param'!$B$8)</f>
        <v>5.5172928308500904</v>
      </c>
    </row>
    <row r="20" spans="1:22" x14ac:dyDescent="0.2">
      <c r="A20" s="1">
        <f>WingXFLR5!L26</f>
        <v>14.8531</v>
      </c>
      <c r="B20" s="1">
        <f t="shared" si="0"/>
        <v>135.126430011125</v>
      </c>
      <c r="C20">
        <f>WingXFLR5!C26</f>
        <v>0.36876399999999998</v>
      </c>
      <c r="D20">
        <f>WingXFLR5!I26</f>
        <v>-9.5374E-2</v>
      </c>
      <c r="E20">
        <f>(((D20*'AC Param'!$B$6)+(C20*('AC Param'!$B$3-'AC Param'!$B$4)))/('AC Param'!$B$5-'AC Param'!$B$3)) * ('AC Param'!$B$8/'AC Param'!$B$9)</f>
        <v>-0.16076886718826558</v>
      </c>
      <c r="F20">
        <f>E20*B20*'AC Param'!$B$9</f>
        <v>-5.3224101546203393</v>
      </c>
      <c r="G20">
        <f>'AC Param'!$B$2*9.807 + F20</f>
        <v>118.24578984537966</v>
      </c>
      <c r="H20">
        <f t="shared" si="1"/>
        <v>5.3224101546203393</v>
      </c>
      <c r="I20">
        <f>C20+(H20/(B20*'AC Param'!$B$8))</f>
        <v>0.38464256666174512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1.934999350259576E-2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3.2583233800982428E-3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1.6091670122497514E-2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-9.4160515391367147E-2</v>
      </c>
      <c r="N20">
        <f>(((M20*'AC Param'!$B$6)+(I20*('AC Param'!$B$3-'AC Param'!$B$4)))/('AC Param'!$B$5-'AC Param'!$B$3)) * ('AC Param'!$B$8/'AC Param'!$B$9)</f>
        <v>-0.15512550651438481</v>
      </c>
      <c r="O20">
        <f>FORECAST(ABS(N20),
INDEX(HStabXFLR5!$F$8:$F$106,MATCH(ABS(N20),HStabXFLR5!$C$8:$C$106,1)):INDEX(HStabXFLR5!$F$8:$F$106,MATCH(ABS(N20),HStabXFLR5!$C$8:$C$106,1)+1),
INDEX(HStabXFLR5!$C$8:$C$106,MATCH(ABS(N20),HStabXFLR5!$C$8:$C$106,1)):INDEX(HStabXFLR5!$C$8:$C$106,MATCH(ABS(N20),HStabXFLR5!$C$8:$C$106,1)+1))</f>
        <v>1.782632880525439E-2</v>
      </c>
      <c r="P20">
        <f>N20*B20*'AC Param'!$B$9</f>
        <v>-5.1355811952443018</v>
      </c>
      <c r="Q20">
        <f>(B20*'AC Param'!$B$8*TrimCalc!I20)+TrimCalc!P20</f>
        <v>123.7945386519018</v>
      </c>
      <c r="R20">
        <f>('AC Param'!$B$2*9.807)-TrimCalc!Q20</f>
        <v>-0.22633865190179847</v>
      </c>
      <c r="S20">
        <f>O20*B20*'AC Param'!$B$9</f>
        <v>0.59015800205633462</v>
      </c>
      <c r="T20">
        <f>(J20*B20*'AC Param'!$B$8)</f>
        <v>6.4860137633313366</v>
      </c>
      <c r="U20">
        <f>(K20*B20*'AC Param'!$B$8)</f>
        <v>1.0921724746763593</v>
      </c>
      <c r="V20">
        <f>(L20*B20*'AC Param'!$B$8)</f>
        <v>5.3938412886549765</v>
      </c>
    </row>
    <row r="21" spans="1:22" x14ac:dyDescent="0.2">
      <c r="A21" s="1">
        <f>WingXFLR5!L27</f>
        <v>14.670199999999999</v>
      </c>
      <c r="B21" s="1">
        <f t="shared" si="0"/>
        <v>131.81904542450002</v>
      </c>
      <c r="C21">
        <f>WingXFLR5!C27</f>
        <v>0.37801600000000002</v>
      </c>
      <c r="D21">
        <f>WingXFLR5!I27</f>
        <v>-9.4667000000000001E-2</v>
      </c>
      <c r="E21">
        <f>(((D21*'AC Param'!$B$6)+(C21*('AC Param'!$B$3-'AC Param'!$B$4)))/('AC Param'!$B$5-'AC Param'!$B$3)) * ('AC Param'!$B$8/'AC Param'!$B$9)</f>
        <v>-0.15748078826360373</v>
      </c>
      <c r="F21">
        <f>E21*B21*'AC Param'!$B$9</f>
        <v>-5.0859469594934819</v>
      </c>
      <c r="G21">
        <f>'AC Param'!$B$2*9.807 + F21</f>
        <v>118.48225304050652</v>
      </c>
      <c r="H21">
        <f t="shared" si="1"/>
        <v>5.0859469594934819</v>
      </c>
      <c r="I21">
        <f>C21+(H21/(B21*'AC Param'!$B$8))</f>
        <v>0.39356981485309317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1.9546721272016877E-2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3.4090060473495106E-3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1.6137715224667365E-2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-9.3477450436156351E-2</v>
      </c>
      <c r="N21">
        <f>(((M21*'AC Param'!$B$6)+(I21*('AC Param'!$B$3-'AC Param'!$B$4)))/('AC Param'!$B$5-'AC Param'!$B$3)) * ('AC Param'!$B$8/'AC Param'!$B$9)</f>
        <v>-0.15195076027159005</v>
      </c>
      <c r="O21">
        <f>FORECAST(ABS(N21),
INDEX(HStabXFLR5!$F$8:$F$106,MATCH(ABS(N21),HStabXFLR5!$C$8:$C$106,1)):INDEX(HStabXFLR5!$F$8:$F$106,MATCH(ABS(N21),HStabXFLR5!$C$8:$C$106,1)+1),
INDEX(HStabXFLR5!$C$8:$C$106,MATCH(ABS(N21),HStabXFLR5!$C$8:$C$106,1)):INDEX(HStabXFLR5!$C$8:$C$106,MATCH(ABS(N21),HStabXFLR5!$C$8:$C$106,1)+1))</f>
        <v>1.7745768943917807E-2</v>
      </c>
      <c r="P21">
        <f>N21*B21*'AC Param'!$B$9</f>
        <v>-4.9073510217793697</v>
      </c>
      <c r="Q21">
        <f>(B21*'AC Param'!$B$8*TrimCalc!I21)+TrimCalc!P21</f>
        <v>123.78617028514498</v>
      </c>
      <c r="R21">
        <f>('AC Param'!$B$2*9.807)-TrimCalc!Q21</f>
        <v>-0.21797028514497185</v>
      </c>
      <c r="S21">
        <f>O21*B21*'AC Param'!$B$9</f>
        <v>0.57311142901519085</v>
      </c>
      <c r="T21">
        <f>(J21*B21*'AC Param'!$B$8)</f>
        <v>6.3915887234385176</v>
      </c>
      <c r="U21">
        <f>(K21*B21*'AC Param'!$B$8)</f>
        <v>1.1147119922135467</v>
      </c>
      <c r="V21">
        <f>(L21*B21*'AC Param'!$B$8)</f>
        <v>5.2768767312249709</v>
      </c>
    </row>
    <row r="22" spans="1:22" x14ac:dyDescent="0.2">
      <c r="A22" s="1">
        <f>WingXFLR5!L28</f>
        <v>14.494</v>
      </c>
      <c r="B22" s="1">
        <f t="shared" si="0"/>
        <v>128.67157205000001</v>
      </c>
      <c r="C22">
        <f>WingXFLR5!C28</f>
        <v>0.387266</v>
      </c>
      <c r="D22">
        <f>WingXFLR5!I28</f>
        <v>-9.3960000000000002E-2</v>
      </c>
      <c r="E22">
        <f>(((D22*'AC Param'!$B$6)+(C22*('AC Param'!$B$3-'AC Param'!$B$4)))/('AC Param'!$B$5-'AC Param'!$B$3)) * ('AC Param'!$B$8/'AC Param'!$B$9)</f>
        <v>-0.15419305914347789</v>
      </c>
      <c r="F22">
        <f>E22*B22*'AC Param'!$B$9</f>
        <v>-4.8608645132015322</v>
      </c>
      <c r="G22">
        <f>'AC Param'!$B$2*9.807 + F22</f>
        <v>118.70733548679847</v>
      </c>
      <c r="H22">
        <f t="shared" si="1"/>
        <v>4.8608645132015322</v>
      </c>
      <c r="I22">
        <f>C22+(H22/(B22*'AC Param'!$B$8))</f>
        <v>0.40249509759338548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1.9747147101753626E-2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3.5631085329298285E-3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1.6184038568823802E-2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-9.2793534472998457E-2</v>
      </c>
      <c r="N22">
        <f>(((M22*'AC Param'!$B$6)+(I22*('AC Param'!$B$3-'AC Param'!$B$4)))/('AC Param'!$B$5-'AC Param'!$B$3)) * ('AC Param'!$B$8/'AC Param'!$B$9)</f>
        <v>-0.14877434777108978</v>
      </c>
      <c r="O22">
        <f>FORECAST(ABS(N22),
INDEX(HStabXFLR5!$F$8:$F$106,MATCH(ABS(N22),HStabXFLR5!$C$8:$C$106,1)):INDEX(HStabXFLR5!$F$8:$F$106,MATCH(ABS(N22),HStabXFLR5!$C$8:$C$106,1)+1),
INDEX(HStabXFLR5!$C$8:$C$106,MATCH(ABS(N22),HStabXFLR5!$C$8:$C$106,1)):INDEX(HStabXFLR5!$C$8:$C$106,MATCH(ABS(N22),HStabXFLR5!$C$8:$C$106,1)+1))</f>
        <v>1.766528814976193E-2</v>
      </c>
      <c r="P22">
        <f>N22*B22*'AC Param'!$B$9</f>
        <v>-4.6900421560627867</v>
      </c>
      <c r="Q22">
        <f>(B22*'AC Param'!$B$8*TrimCalc!I22)+TrimCalc!P22</f>
        <v>123.77943048550961</v>
      </c>
      <c r="R22">
        <f>('AC Param'!$B$2*9.807)-TrimCalc!Q22</f>
        <v>-0.21123048550960277</v>
      </c>
      <c r="S22">
        <f>O22*B22*'AC Param'!$B$9</f>
        <v>0.55688999725179533</v>
      </c>
      <c r="T22">
        <f>(J22*B22*'AC Param'!$B$8)</f>
        <v>6.3029477613680491</v>
      </c>
      <c r="U22">
        <f>(K22*B22*'AC Param'!$B$8)</f>
        <v>1.137282607731579</v>
      </c>
      <c r="V22">
        <f>(L22*B22*'AC Param'!$B$8)</f>
        <v>5.1656651536364704</v>
      </c>
    </row>
    <row r="23" spans="1:22" x14ac:dyDescent="0.2">
      <c r="A23" s="1">
        <f>WingXFLR5!L29</f>
        <v>14.3239</v>
      </c>
      <c r="B23" s="1">
        <f t="shared" si="0"/>
        <v>125.66914311612501</v>
      </c>
      <c r="C23">
        <f>WingXFLR5!C29</f>
        <v>0.39651500000000001</v>
      </c>
      <c r="D23">
        <f>WingXFLR5!I29</f>
        <v>-9.3252000000000002E-2</v>
      </c>
      <c r="E23">
        <f>(((D23*'AC Param'!$B$6)+(C23*('AC Param'!$B$3-'AC Param'!$B$4)))/('AC Param'!$B$5-'AC Param'!$B$3)) * ('AC Param'!$B$8/'AC Param'!$B$9)</f>
        <v>-0.15090314299755636</v>
      </c>
      <c r="F23">
        <f>E23*B23*'AC Param'!$B$9</f>
        <v>-4.6461478251380814</v>
      </c>
      <c r="G23">
        <f>'AC Param'!$B$2*9.807 + F23</f>
        <v>118.92205217486192</v>
      </c>
      <c r="H23">
        <f t="shared" si="1"/>
        <v>4.6461478251380814</v>
      </c>
      <c r="I23">
        <f>C23+(H23/(B23*'AC Param'!$B$8))</f>
        <v>0.4114191643289532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1.9950077511724975E-2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3.7203256489236774E-3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1.6229751862801296E-2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-9.2108663349171879E-2</v>
      </c>
      <c r="N23">
        <f>(((M23*'AC Param'!$B$6)+(I23*('AC Param'!$B$3-'AC Param'!$B$4)))/('AC Param'!$B$5-'AC Param'!$B$3)) * ('AC Param'!$B$8/'AC Param'!$B$9)</f>
        <v>-0.1455958919317851</v>
      </c>
      <c r="O23">
        <f>FORECAST(ABS(N23),
INDEX(HStabXFLR5!$F$8:$F$106,MATCH(ABS(N23),HStabXFLR5!$C$8:$C$106,1)):INDEX(HStabXFLR5!$F$8:$F$106,MATCH(ABS(N23),HStabXFLR5!$C$8:$C$106,1)+1),
INDEX(HStabXFLR5!$C$8:$C$106,MATCH(ABS(N23),HStabXFLR5!$C$8:$C$106,1)):INDEX(HStabXFLR5!$C$8:$C$106,MATCH(ABS(N23),HStabXFLR5!$C$8:$C$106,1)+1))</f>
        <v>1.7588088649952083E-2</v>
      </c>
      <c r="P23">
        <f>N23*B23*'AC Param'!$B$9</f>
        <v>-4.482743190172366</v>
      </c>
      <c r="Q23">
        <f>(B23*'AC Param'!$B$8*TrimCalc!I23)+TrimCalc!P23</f>
        <v>123.7709591562073</v>
      </c>
      <c r="R23">
        <f>('AC Param'!$B$2*9.807)-TrimCalc!Q23</f>
        <v>-0.20275915620729279</v>
      </c>
      <c r="S23">
        <f>O23*B23*'AC Param'!$B$9</f>
        <v>0.54151860727403101</v>
      </c>
      <c r="T23">
        <f>(J23*B23*'AC Param'!$B$8)</f>
        <v>6.2191349475645072</v>
      </c>
      <c r="U23">
        <f>(K23*B23*'AC Param'!$B$8)</f>
        <v>1.1597552563865352</v>
      </c>
      <c r="V23">
        <f>(L23*B23*'AC Param'!$B$8)</f>
        <v>5.0593796911779725</v>
      </c>
    </row>
    <row r="24" spans="1:22" x14ac:dyDescent="0.2">
      <c r="A24" s="1">
        <f>WingXFLR5!L30</f>
        <v>14.159800000000001</v>
      </c>
      <c r="B24" s="1">
        <f t="shared" si="0"/>
        <v>122.80621082450003</v>
      </c>
      <c r="C24">
        <f>WingXFLR5!C30</f>
        <v>0.40576299999999998</v>
      </c>
      <c r="D24">
        <f>WingXFLR5!I30</f>
        <v>-9.2543E-2</v>
      </c>
      <c r="E24">
        <f>(((D24*'AC Param'!$B$6)+(C24*('AC Param'!$B$3-'AC Param'!$B$4)))/('AC Param'!$B$5-'AC Param'!$B$3)) * ('AC Param'!$B$8/'AC Param'!$B$9)</f>
        <v>-0.14761103982583915</v>
      </c>
      <c r="F24">
        <f>E24*B24*'AC Param'!$B$9</f>
        <v>-4.4412503568345389</v>
      </c>
      <c r="G24">
        <f>'AC Param'!$B$2*9.807 + F24</f>
        <v>119.12694964316546</v>
      </c>
      <c r="H24">
        <f t="shared" si="1"/>
        <v>4.4412503568345389</v>
      </c>
      <c r="I24">
        <f>C24+(H24/(B24*'AC Param'!$B$8))</f>
        <v>0.42034201505979624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2.0156023606041774E-2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3.8814883228886483E-3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1.6275112137134715E-2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-9.1422856819089765E-2</v>
      </c>
      <c r="N24">
        <f>(((M24*'AC Param'!$B$6)+(I24*('AC Param'!$B$3-'AC Param'!$B$4)))/('AC Param'!$B$5-'AC Param'!$B$3)) * ('AC Param'!$B$8/'AC Param'!$B$9)</f>
        <v>-0.14241543941217877</v>
      </c>
      <c r="O24">
        <f>FORECAST(ABS(N24),
INDEX(HStabXFLR5!$F$8:$F$106,MATCH(ABS(N24),HStabXFLR5!$C$8:$C$106,1)):INDEX(HStabXFLR5!$F$8:$F$106,MATCH(ABS(N24),HStabXFLR5!$C$8:$C$106,1)+1),
INDEX(HStabXFLR5!$C$8:$C$106,MATCH(ABS(N24),HStabXFLR5!$C$8:$C$106,1)):INDEX(HStabXFLR5!$C$8:$C$106,MATCH(ABS(N24),HStabXFLR5!$C$8:$C$106,1)+1))</f>
        <v>1.7510847805726384E-2</v>
      </c>
      <c r="P24">
        <f>N24*B24*'AC Param'!$B$9</f>
        <v>-4.2849276168933796</v>
      </c>
      <c r="Q24">
        <f>(B24*'AC Param'!$B$8*TrimCalc!I24)+TrimCalc!P24</f>
        <v>123.76515784635322</v>
      </c>
      <c r="R24">
        <f>('AC Param'!$B$2*9.807)-TrimCalc!Q24</f>
        <v>-0.19695784635321445</v>
      </c>
      <c r="S24">
        <f>O24*B24*'AC Param'!$B$9</f>
        <v>0.5268580124997132</v>
      </c>
      <c r="T24">
        <f>(J24*B24*'AC Param'!$B$8)</f>
        <v>6.1401916841115796</v>
      </c>
      <c r="U24">
        <f>(K24*B24*'AC Param'!$B$8)</f>
        <v>1.1824297682918523</v>
      </c>
      <c r="V24">
        <f>(L24*B24*'AC Param'!$B$8)</f>
        <v>4.9579376446286396</v>
      </c>
    </row>
    <row r="25" spans="1:22" x14ac:dyDescent="0.2">
      <c r="A25" s="1">
        <f>WingXFLR5!L31</f>
        <v>14.001099999999999</v>
      </c>
      <c r="B25" s="1">
        <f t="shared" si="0"/>
        <v>120.06886574112498</v>
      </c>
      <c r="C25">
        <f>WingXFLR5!C31</f>
        <v>0.41500900000000002</v>
      </c>
      <c r="D25">
        <f>WingXFLR5!I31</f>
        <v>-9.1832999999999998E-2</v>
      </c>
      <c r="E25">
        <f>(((D25*'AC Param'!$B$6)+(C25*('AC Param'!$B$3-'AC Param'!$B$4)))/('AC Param'!$B$5-'AC Param'!$B$3)) * ('AC Param'!$B$8/'AC Param'!$B$9)</f>
        <v>-0.14431692453059422</v>
      </c>
      <c r="F25">
        <f>E25*B25*'AC Param'!$B$9</f>
        <v>-4.2453525117308164</v>
      </c>
      <c r="G25">
        <f>'AC Param'!$B$2*9.807 + F25</f>
        <v>119.32284748826919</v>
      </c>
      <c r="H25">
        <f t="shared" si="1"/>
        <v>4.2453525117308164</v>
      </c>
      <c r="I25">
        <f>C25+(H25/(B25*'AC Param'!$B$8))</f>
        <v>0.42926266706038685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2.0365673383774176E-2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4.0456627791113434E-3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1.6320468717065689E-2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-9.0735634143237501E-2</v>
      </c>
      <c r="N25">
        <f>(((M25*'AC Param'!$B$6)+(I25*('AC Param'!$B$3-'AC Param'!$B$4)))/('AC Param'!$B$5-'AC Param'!$B$3)) * ('AC Param'!$B$8/'AC Param'!$B$9)</f>
        <v>-0.13923202662104345</v>
      </c>
      <c r="O25">
        <f>FORECAST(ABS(N25),
INDEX(HStabXFLR5!$F$8:$F$106,MATCH(ABS(N25),HStabXFLR5!$C$8:$C$106,1)):INDEX(HStabXFLR5!$F$8:$F$106,MATCH(ABS(N25),HStabXFLR5!$C$8:$C$106,1)+1),
INDEX(HStabXFLR5!$C$8:$C$106,MATCH(ABS(N25),HStabXFLR5!$C$8:$C$106,1)):INDEX(HStabXFLR5!$C$8:$C$106,MATCH(ABS(N25),HStabXFLR5!$C$8:$C$106,1)+1))</f>
        <v>1.7436998143080192E-2</v>
      </c>
      <c r="P25">
        <f>N25*B25*'AC Param'!$B$9</f>
        <v>-4.0957707202505675</v>
      </c>
      <c r="Q25">
        <f>(B25*'AC Param'!$B$8*TrimCalc!I25)+TrimCalc!P25</f>
        <v>123.75703614527085</v>
      </c>
      <c r="R25">
        <f>('AC Param'!$B$2*9.807)-TrimCalc!Q25</f>
        <v>-0.18883614527084092</v>
      </c>
      <c r="S25">
        <f>O25*B25*'AC Param'!$B$9</f>
        <v>0.51294194429758655</v>
      </c>
      <c r="T25">
        <f>(J25*B25*'AC Param'!$B$8)</f>
        <v>6.0657697620270277</v>
      </c>
      <c r="U25">
        <f>(K25*B25*'AC Param'!$B$8)</f>
        <v>1.204971644710922</v>
      </c>
      <c r="V25">
        <f>(L25*B25*'AC Param'!$B$8)</f>
        <v>4.8609345628098781</v>
      </c>
    </row>
    <row r="26" spans="1:22" x14ac:dyDescent="0.2">
      <c r="A26" s="1">
        <f>WingXFLR5!L32</f>
        <v>13.8477</v>
      </c>
      <c r="B26" s="1">
        <f t="shared" si="0"/>
        <v>117.45226211512501</v>
      </c>
      <c r="C26">
        <f>WingXFLR5!C32</f>
        <v>0.42425400000000002</v>
      </c>
      <c r="D26">
        <f>WingXFLR5!I32</f>
        <v>-9.1121999999999995E-2</v>
      </c>
      <c r="E26">
        <f>(((D26*'AC Param'!$B$6)+(C26*('AC Param'!$B$3-'AC Param'!$B$4)))/('AC Param'!$B$5-'AC Param'!$B$3)) * ('AC Param'!$B$8/'AC Param'!$B$9)</f>
        <v>-0.14102062220955358</v>
      </c>
      <c r="F26">
        <f>E26*B26*'AC Param'!$B$9</f>
        <v>-4.0579818154316545</v>
      </c>
      <c r="G26">
        <f>'AC Param'!$B$2*9.807 + F26</f>
        <v>119.51021818456834</v>
      </c>
      <c r="H26">
        <f t="shared" si="1"/>
        <v>4.0579818154316545</v>
      </c>
      <c r="I26">
        <f>C26+(H26/(B26*'AC Param'!$B$8))</f>
        <v>0.43818210305625277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2.0580060613250038E-2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4.2132207463644756E-3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1.6366839866885564E-2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-9.0047554590012097E-2</v>
      </c>
      <c r="N26">
        <f>(((M26*'AC Param'!$B$6)+(I26*('AC Param'!$B$3-'AC Param'!$B$4)))/('AC Param'!$B$5-'AC Param'!$B$3)) * ('AC Param'!$B$8/'AC Param'!$B$9)</f>
        <v>-0.13604680262917768</v>
      </c>
      <c r="O26">
        <f>FORECAST(ABS(N26),
INDEX(HStabXFLR5!$F$8:$F$106,MATCH(ABS(N26),HStabXFLR5!$C$8:$C$106,1)):INDEX(HStabXFLR5!$F$8:$F$106,MATCH(ABS(N26),HStabXFLR5!$C$8:$C$106,1)+1),
INDEX(HStabXFLR5!$C$8:$C$106,MATCH(ABS(N26),HStabXFLR5!$C$8:$C$106,1)):INDEX(HStabXFLR5!$C$8:$C$106,MATCH(ABS(N26),HStabXFLR5!$C$8:$C$106,1)+1))</f>
        <v>1.7363106463714299E-2</v>
      </c>
      <c r="P26">
        <f>N26*B26*'AC Param'!$B$9</f>
        <v>-3.914856156970079</v>
      </c>
      <c r="Q26">
        <f>(B26*'AC Param'!$B$8*TrimCalc!I26)+TrimCalc!P26</f>
        <v>123.75041160191626</v>
      </c>
      <c r="R26">
        <f>('AC Param'!$B$2*9.807)-TrimCalc!Q26</f>
        <v>-0.18221160191625074</v>
      </c>
      <c r="S26">
        <f>O26*B26*'AC Param'!$B$9</f>
        <v>0.49963735221970329</v>
      </c>
      <c r="T26">
        <f>(J26*B26*'AC Param'!$B$8)</f>
        <v>5.9960434950657531</v>
      </c>
      <c r="U26">
        <f>(K26*B26*'AC Param'!$B$8)</f>
        <v>1.2275306338626606</v>
      </c>
      <c r="V26">
        <f>(L26*B26*'AC Param'!$B$8)</f>
        <v>4.768512861203094</v>
      </c>
    </row>
    <row r="27" spans="1:22" x14ac:dyDescent="0.2">
      <c r="A27" s="1">
        <f>WingXFLR5!L33</f>
        <v>13.699299999999999</v>
      </c>
      <c r="B27" s="1">
        <f t="shared" si="0"/>
        <v>114.948377550125</v>
      </c>
      <c r="C27">
        <f>WingXFLR5!C33</f>
        <v>0.43349700000000002</v>
      </c>
      <c r="D27">
        <f>WingXFLR5!I33</f>
        <v>-9.0409000000000003E-2</v>
      </c>
      <c r="E27">
        <f>(((D27*'AC Param'!$B$6)+(C27*('AC Param'!$B$3-'AC Param'!$B$4)))/('AC Param'!$B$5-'AC Param'!$B$3)) * ('AC Param'!$B$8/'AC Param'!$B$9)</f>
        <v>-0.1377199458369216</v>
      </c>
      <c r="F27">
        <f>E27*B27*'AC Param'!$B$9</f>
        <v>-3.8785176609100813</v>
      </c>
      <c r="G27">
        <f>'AC Param'!$B$2*9.807 + F27</f>
        <v>119.68968233908993</v>
      </c>
      <c r="H27">
        <f t="shared" si="1"/>
        <v>3.8785176609100813</v>
      </c>
      <c r="I27">
        <f>C27+(H27/(B27*'AC Param'!$B$8))</f>
        <v>0.44709910704266947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2.0798587056897039E-2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4.3844652771253085E-3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1.641412177977173E-2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-8.9359082637611914E-2</v>
      </c>
      <c r="N27">
        <f>(((M27*'AC Param'!$B$6)+(I27*('AC Param'!$B$3-'AC Param'!$B$4)))/('AC Param'!$B$5-'AC Param'!$B$3)) * ('AC Param'!$B$8/'AC Param'!$B$9)</f>
        <v>-0.13286107718265722</v>
      </c>
      <c r="O27">
        <f>FORECAST(ABS(N27),
INDEX(HStabXFLR5!$F$8:$F$106,MATCH(ABS(N27),HStabXFLR5!$C$8:$C$106,1)):INDEX(HStabXFLR5!$F$8:$F$106,MATCH(ABS(N27),HStabXFLR5!$C$8:$C$106,1)+1),
INDEX(HStabXFLR5!$C$8:$C$106,MATCH(ABS(N27),HStabXFLR5!$C$8:$C$106,1)):INDEX(HStabXFLR5!$C$8:$C$106,MATCH(ABS(N27),HStabXFLR5!$C$8:$C$106,1)+1))</f>
        <v>1.7293042826648727E-2</v>
      </c>
      <c r="P27">
        <f>N27*B27*'AC Param'!$B$9</f>
        <v>-3.7416804891185533</v>
      </c>
      <c r="Q27">
        <f>(B27*'AC Param'!$B$8*TrimCalc!I27)+TrimCalc!P27</f>
        <v>123.74458155854468</v>
      </c>
      <c r="R27">
        <f>('AC Param'!$B$2*9.807)-TrimCalc!Q27</f>
        <v>-0.17638155854467641</v>
      </c>
      <c r="S27">
        <f>O27*B27*'AC Param'!$B$9</f>
        <v>0.48701276787788417</v>
      </c>
      <c r="T27">
        <f>(J27*B27*'AC Param'!$B$8)</f>
        <v>5.930528775365369</v>
      </c>
      <c r="U27">
        <f>(K27*B27*'AC Param'!$B$8)</f>
        <v>1.2501905739774437</v>
      </c>
      <c r="V27">
        <f>(L27*B27*'AC Param'!$B$8)</f>
        <v>4.6803382013879258</v>
      </c>
    </row>
    <row r="28" spans="1:22" x14ac:dyDescent="0.2">
      <c r="A28" s="1">
        <f>WingXFLR5!L34</f>
        <v>13.5556</v>
      </c>
      <c r="B28" s="1">
        <f t="shared" si="0"/>
        <v>112.549503458</v>
      </c>
      <c r="C28">
        <f>WingXFLR5!C34</f>
        <v>0.44273899999999999</v>
      </c>
      <c r="D28">
        <f>WingXFLR5!I34</f>
        <v>-8.9695999999999998E-2</v>
      </c>
      <c r="E28">
        <f>(((D28*'AC Param'!$B$6)+(C28*('AC Param'!$B$3-'AC Param'!$B$4)))/('AC Param'!$B$5-'AC Param'!$B$3)) * ('AC Param'!$B$8/'AC Param'!$B$9)</f>
        <v>-0.13441944436655756</v>
      </c>
      <c r="F28">
        <f>E28*B28*'AC Param'!$B$9</f>
        <v>-3.7065662210462955</v>
      </c>
      <c r="G28">
        <f>'AC Param'!$B$2*9.807 + F28</f>
        <v>119.8616337789537</v>
      </c>
      <c r="H28">
        <f t="shared" si="1"/>
        <v>3.7065662210462955</v>
      </c>
      <c r="I28">
        <f>C28+(H28/(B28*'AC Param'!$B$8))</f>
        <v>0.45601512830355823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2.102036195782913E-2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4.5589536132876335E-3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1.6461408344541496E-2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-8.8669612931690386E-2</v>
      </c>
      <c r="N28">
        <f>(((M28*'AC Param'!$B$6)+(I28*('AC Param'!$B$3-'AC Param'!$B$4)))/('AC Param'!$B$5-'AC Param'!$B$3)) * ('AC Param'!$B$8/'AC Param'!$B$9)</f>
        <v>-0.1296731669950178</v>
      </c>
      <c r="O28">
        <f>FORECAST(ABS(N28),
INDEX(HStabXFLR5!$F$8:$F$106,MATCH(ABS(N28),HStabXFLR5!$C$8:$C$106,1)):INDEX(HStabXFLR5!$F$8:$F$106,MATCH(ABS(N28),HStabXFLR5!$C$8:$C$106,1)+1),
INDEX(HStabXFLR5!$C$8:$C$106,MATCH(ABS(N28),HStabXFLR5!$C$8:$C$106,1)):INDEX(HStabXFLR5!$C$8:$C$106,MATCH(ABS(N28),HStabXFLR5!$C$8:$C$106,1)+1))</f>
        <v>1.7223043870928177E-2</v>
      </c>
      <c r="P28">
        <f>N28*B28*'AC Param'!$B$9</f>
        <v>-3.5756893864933139</v>
      </c>
      <c r="Q28">
        <f>(B28*'AC Param'!$B$8*TrimCalc!I28)+TrimCalc!P28</f>
        <v>123.73931030381873</v>
      </c>
      <c r="R28">
        <f>('AC Param'!$B$2*9.807)-TrimCalc!Q28</f>
        <v>-0.17111030381872183</v>
      </c>
      <c r="S28">
        <f>O28*B28*'AC Param'!$B$9</f>
        <v>0.47491903374853761</v>
      </c>
      <c r="T28">
        <f>(J28*B28*'AC Param'!$B$8)</f>
        <v>5.8686811249160487</v>
      </c>
      <c r="U28">
        <f>(K28*B28*'AC Param'!$B$8)</f>
        <v>1.2728156191289519</v>
      </c>
      <c r="V28">
        <f>(L28*B28*'AC Param'!$B$8)</f>
        <v>4.5958655057870965</v>
      </c>
    </row>
    <row r="29" spans="1:22" x14ac:dyDescent="0.2">
      <c r="A29" s="1">
        <f>WingXFLR5!L35</f>
        <v>13.4163</v>
      </c>
      <c r="B29" s="1">
        <f t="shared" si="0"/>
        <v>110.248227235125</v>
      </c>
      <c r="C29">
        <f>WingXFLR5!C35</f>
        <v>0.45197900000000002</v>
      </c>
      <c r="D29">
        <f>WingXFLR5!I35</f>
        <v>-8.8982000000000006E-2</v>
      </c>
      <c r="E29">
        <f>(((D29*'AC Param'!$B$6)+(C29*('AC Param'!$B$3-'AC Param'!$B$4)))/('AC Param'!$B$5-'AC Param'!$B$3)) * ('AC Param'!$B$8/'AC Param'!$B$9)</f>
        <v>-0.13111693077266581</v>
      </c>
      <c r="F29">
        <f>E29*B29*'AC Param'!$B$9</f>
        <v>-3.5415752486582686</v>
      </c>
      <c r="G29">
        <f>'AC Param'!$B$2*9.807 + F29</f>
        <v>120.02662475134174</v>
      </c>
      <c r="H29">
        <f t="shared" si="1"/>
        <v>3.5415752486582686</v>
      </c>
      <c r="I29">
        <f>C29+(H29/(B29*'AC Param'!$B$8))</f>
        <v>0.46492895083419461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2.124544656193544E-2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4.7367534490212436E-3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1.6508693112914197E-2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-8.7979239411294569E-2</v>
      </c>
      <c r="N29">
        <f>(((M29*'AC Param'!$B$6)+(I29*('AC Param'!$B$3-'AC Param'!$B$4)))/('AC Param'!$B$5-'AC Param'!$B$3)) * ('AC Param'!$B$8/'AC Param'!$B$9)</f>
        <v>-0.12648350662551497</v>
      </c>
      <c r="O29">
        <f>FORECAST(ABS(N29),
INDEX(HStabXFLR5!$F$8:$F$106,MATCH(ABS(N29),HStabXFLR5!$C$8:$C$106,1)):INDEX(HStabXFLR5!$F$8:$F$106,MATCH(ABS(N29),HStabXFLR5!$C$8:$C$106,1)+1),
INDEX(HStabXFLR5!$C$8:$C$106,MATCH(ABS(N29),HStabXFLR5!$C$8:$C$106,1)):INDEX(HStabXFLR5!$C$8:$C$106,MATCH(ABS(N29),HStabXFLR5!$C$8:$C$106,1)+1))</f>
        <v>1.7155804715688009E-2</v>
      </c>
      <c r="P29">
        <f>N29*B29*'AC Param'!$B$9</f>
        <v>-3.4164226830865774</v>
      </c>
      <c r="Q29">
        <f>(B29*'AC Param'!$B$8*TrimCalc!I29)+TrimCalc!P29</f>
        <v>123.73316156948154</v>
      </c>
      <c r="R29">
        <f>('AC Param'!$B$2*9.807)-TrimCalc!Q29</f>
        <v>-0.16496156948153384</v>
      </c>
      <c r="S29">
        <f>O29*B29*'AC Param'!$B$9</f>
        <v>0.4633922788906672</v>
      </c>
      <c r="T29">
        <f>(J29*B29*'AC Param'!$B$8)</f>
        <v>5.8102419579666336</v>
      </c>
      <c r="U29">
        <f>(K29*B29*'AC Param'!$B$8)</f>
        <v>1.295415634301414</v>
      </c>
      <c r="V29">
        <f>(L29*B29*'AC Param'!$B$8)</f>
        <v>4.5148263236652202</v>
      </c>
    </row>
    <row r="30" spans="1:22" x14ac:dyDescent="0.2">
      <c r="A30" s="1">
        <f>WingXFLR5!L36</f>
        <v>13.2813</v>
      </c>
      <c r="B30" s="1">
        <f t="shared" si="0"/>
        <v>108.040669435125</v>
      </c>
      <c r="C30">
        <f>WingXFLR5!C36</f>
        <v>0.46121699999999999</v>
      </c>
      <c r="D30">
        <f>WingXFLR5!I36</f>
        <v>-8.8266999999999998E-2</v>
      </c>
      <c r="E30">
        <f>(((D30*'AC Param'!$B$6)+(C30*('AC Param'!$B$3-'AC Param'!$B$4)))/('AC Param'!$B$5-'AC Param'!$B$3)) * ('AC Param'!$B$8/'AC Param'!$B$9)</f>
        <v>-0.12781240505524641</v>
      </c>
      <c r="F30">
        <f>E30*B30*'AC Param'!$B$9</f>
        <v>-3.3831897620491334</v>
      </c>
      <c r="G30">
        <f>'AC Param'!$B$2*9.807 + F30</f>
        <v>120.18501023795088</v>
      </c>
      <c r="H30">
        <f t="shared" si="1"/>
        <v>3.3831897620491334</v>
      </c>
      <c r="I30">
        <f>C30+(H30/(B30*'AC Param'!$B$8))</f>
        <v>0.47384057463457846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2.147366977126846E-2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4.9176956340627933E-3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1.6555974137205668E-2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-8.7287990686194611E-2</v>
      </c>
      <c r="N30">
        <f>(((M30*'AC Param'!$B$6)+(I30*('AC Param'!$B$3-'AC Param'!$B$4)))/('AC Param'!$B$5-'AC Param'!$B$3)) * ('AC Param'!$B$8/'AC Param'!$B$9)</f>
        <v>-0.12329216364836791</v>
      </c>
      <c r="O30">
        <f>FORECAST(ABS(N30),
INDEX(HStabXFLR5!$F$8:$F$106,MATCH(ABS(N30),HStabXFLR5!$C$8:$C$106,1)):INDEX(HStabXFLR5!$F$8:$F$106,MATCH(ABS(N30),HStabXFLR5!$C$8:$C$106,1)+1),
INDEX(HStabXFLR5!$C$8:$C$106,MATCH(ABS(N30),HStabXFLR5!$C$8:$C$106,1)):INDEX(HStabXFLR5!$C$8:$C$106,MATCH(ABS(N30),HStabXFLR5!$C$8:$C$106,1)+1))</f>
        <v>1.7088701647522887E-2</v>
      </c>
      <c r="P30">
        <f>N30*B30*'AC Param'!$B$9</f>
        <v>-3.2635391346852893</v>
      </c>
      <c r="Q30">
        <f>(B30*'AC Param'!$B$8*TrimCalc!I30)+TrimCalc!P30</f>
        <v>123.7284284618777</v>
      </c>
      <c r="R30">
        <f>('AC Param'!$B$2*9.807)-TrimCalc!Q30</f>
        <v>-0.16022846187769346</v>
      </c>
      <c r="S30">
        <f>O30*B30*'AC Param'!$B$9</f>
        <v>0.45233731761499651</v>
      </c>
      <c r="T30">
        <f>(J30*B30*'AC Param'!$B$8)</f>
        <v>5.7550655679396874</v>
      </c>
      <c r="U30">
        <f>(K30*B30*'AC Param'!$B$8)</f>
        <v>1.317970385065222</v>
      </c>
      <c r="V30">
        <f>(L30*B30*'AC Param'!$B$8)</f>
        <v>4.437095182874466</v>
      </c>
    </row>
    <row r="31" spans="1:22" x14ac:dyDescent="0.2">
      <c r="A31" s="1">
        <f>WingXFLR5!L37</f>
        <v>13.1502</v>
      </c>
      <c r="B31" s="1">
        <f t="shared" si="0"/>
        <v>105.91825302450002</v>
      </c>
      <c r="C31">
        <f>WingXFLR5!C37</f>
        <v>0.47045300000000001</v>
      </c>
      <c r="D31">
        <f>WingXFLR5!I37</f>
        <v>-8.7551000000000004E-2</v>
      </c>
      <c r="E31">
        <f>(((D31*'AC Param'!$B$6)+(C31*('AC Param'!$B$3-'AC Param'!$B$4)))/('AC Param'!$B$5-'AC Param'!$B$3)) * ('AC Param'!$B$8/'AC Param'!$B$9)</f>
        <v>-0.12450586721429931</v>
      </c>
      <c r="F31">
        <f>E31*B31*'AC Param'!$B$9</f>
        <v>-3.2309237669265443</v>
      </c>
      <c r="G31">
        <f>'AC Param'!$B$2*9.807 + F31</f>
        <v>120.33727623307345</v>
      </c>
      <c r="H31">
        <f t="shared" si="1"/>
        <v>3.2309237669265443</v>
      </c>
      <c r="I31">
        <f>C31+(H31/(B31*'AC Param'!$B$8))</f>
        <v>0.48274999970470989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2.1706914212830424E-2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5.1023374789032514E-3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1.6604576733927179E-2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-8.6596216637249326E-2</v>
      </c>
      <c r="N31">
        <f>(((M31*'AC Param'!$B$6)+(I31*('AC Param'!$B$3-'AC Param'!$B$4)))/('AC Param'!$B$5-'AC Param'!$B$3)) * ('AC Param'!$B$8/'AC Param'!$B$9)</f>
        <v>-0.12009996445699586</v>
      </c>
      <c r="O31">
        <f>FORECAST(ABS(N31),
INDEX(HStabXFLR5!$F$8:$F$106,MATCH(ABS(N31),HStabXFLR5!$C$8:$C$106,1)):INDEX(HStabXFLR5!$F$8:$F$106,MATCH(ABS(N31),HStabXFLR5!$C$8:$C$106,1)+1),
INDEX(HStabXFLR5!$C$8:$C$106,MATCH(ABS(N31),HStabXFLR5!$C$8:$C$106,1)):INDEX(HStabXFLR5!$C$8:$C$106,MATCH(ABS(N31),HStabXFLR5!$C$8:$C$106,1)+1))</f>
        <v>1.7024750875707598E-2</v>
      </c>
      <c r="P31">
        <f>N31*B31*'AC Param'!$B$9</f>
        <v>-3.1165907137794391</v>
      </c>
      <c r="Q31">
        <f>(B31*'AC Param'!$B$8*TrimCalc!I31)+TrimCalc!P31</f>
        <v>123.72153931661627</v>
      </c>
      <c r="R31">
        <f>('AC Param'!$B$2*9.807)-TrimCalc!Q31</f>
        <v>-0.15333931661626821</v>
      </c>
      <c r="S31">
        <f>O31*B31*'AC Param'!$B$9</f>
        <v>0.44179180837840754</v>
      </c>
      <c r="T31">
        <f>(J31*B31*'AC Param'!$B$8)</f>
        <v>5.7032924063588935</v>
      </c>
      <c r="U31">
        <f>(K31*B31*'AC Param'!$B$8)</f>
        <v>1.3405923252282874</v>
      </c>
      <c r="V31">
        <f>(L31*B31*'AC Param'!$B$8)</f>
        <v>4.3627000811306083</v>
      </c>
    </row>
    <row r="32" spans="1:22" x14ac:dyDescent="0.2">
      <c r="A32" s="1">
        <f>WingXFLR5!L38</f>
        <v>13.023</v>
      </c>
      <c r="B32" s="1">
        <f t="shared" si="0"/>
        <v>103.87909901249999</v>
      </c>
      <c r="C32">
        <f>WingXFLR5!C38</f>
        <v>0.479688</v>
      </c>
      <c r="D32">
        <f>WingXFLR5!I38</f>
        <v>-8.6833999999999995E-2</v>
      </c>
      <c r="E32">
        <f>(((D32*'AC Param'!$B$6)+(C32*('AC Param'!$B$3-'AC Param'!$B$4)))/('AC Param'!$B$5-'AC Param'!$B$3)) * ('AC Param'!$B$8/'AC Param'!$B$9)</f>
        <v>-0.12119714234755651</v>
      </c>
      <c r="F32">
        <f>E32*B32*'AC Param'!$B$9</f>
        <v>-3.0845132377387001</v>
      </c>
      <c r="G32">
        <f>'AC Param'!$B$2*9.807 + F32</f>
        <v>120.4836867622613</v>
      </c>
      <c r="H32">
        <f t="shared" si="1"/>
        <v>3.0845132377387001</v>
      </c>
      <c r="I32">
        <f>C32+(H32/(B32*'AC Param'!$B$8))</f>
        <v>0.49165820877011662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2.1948206549010939E-2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5.2904151367904849E-3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1.6657494888683441E-2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-8.5903799576891579E-2</v>
      </c>
      <c r="N32">
        <f>(((M32*'AC Param'!$B$6)+(I32*('AC Param'!$B$3-'AC Param'!$B$4)))/('AC Param'!$B$5-'AC Param'!$B$3)) * ('AC Param'!$B$8/'AC Param'!$B$9)</f>
        <v>-0.11690645920090773</v>
      </c>
      <c r="O32">
        <f>FORECAST(ABS(N32),
INDEX(HStabXFLR5!$F$8:$F$106,MATCH(ABS(N32),HStabXFLR5!$C$8:$C$106,1)):INDEX(HStabXFLR5!$F$8:$F$106,MATCH(ABS(N32),HStabXFLR5!$C$8:$C$106,1)+1),
INDEX(HStabXFLR5!$C$8:$C$106,MATCH(ABS(N32),HStabXFLR5!$C$8:$C$106,1)):INDEX(HStabXFLR5!$C$8:$C$106,MATCH(ABS(N32),HStabXFLR5!$C$8:$C$106,1)+1))</f>
        <v>1.6961068362485249E-2</v>
      </c>
      <c r="P32">
        <f>N32*B32*'AC Param'!$B$9</f>
        <v>-2.9753137243803116</v>
      </c>
      <c r="Q32">
        <f>(B32*'AC Param'!$B$8*TrimCalc!I32)+TrimCalc!P32</f>
        <v>123.71639922053475</v>
      </c>
      <c r="R32">
        <f>('AC Param'!$B$2*9.807)-TrimCalc!Q32</f>
        <v>-0.14819922053474954</v>
      </c>
      <c r="S32">
        <f>O32*B32*'AC Param'!$B$9</f>
        <v>0.43166562244717466</v>
      </c>
      <c r="T32">
        <f>(J32*B32*'AC Param'!$B$8)</f>
        <v>5.6556685806564921</v>
      </c>
      <c r="U32">
        <f>(K32*B32*'AC Param'!$B$8)</f>
        <v>1.3632473615081684</v>
      </c>
      <c r="V32">
        <f>(L32*B32*'AC Param'!$B$8)</f>
        <v>4.29234481022407</v>
      </c>
    </row>
    <row r="33" spans="1:22" x14ac:dyDescent="0.2">
      <c r="A33" s="1">
        <f>WingXFLR5!L39</f>
        <v>12.8995</v>
      </c>
      <c r="B33" s="1">
        <f t="shared" si="0"/>
        <v>101.91822390312501</v>
      </c>
      <c r="C33">
        <f>WingXFLR5!C39</f>
        <v>0.48892099999999999</v>
      </c>
      <c r="D33">
        <f>WingXFLR5!I39</f>
        <v>-8.6116999999999999E-2</v>
      </c>
      <c r="E33">
        <f>(((D33*'AC Param'!$B$6)+(C33*('AC Param'!$B$3-'AC Param'!$B$4)))/('AC Param'!$B$5-'AC Param'!$B$3)) * ('AC Param'!$B$8/'AC Param'!$B$9)</f>
        <v>-0.11788876728534975</v>
      </c>
      <c r="F33">
        <f>E33*B33*'AC Param'!$B$9</f>
        <v>-2.94367837606366</v>
      </c>
      <c r="G33">
        <f>'AC Param'!$B$2*9.807 + F33</f>
        <v>120.62452162393635</v>
      </c>
      <c r="H33">
        <f t="shared" si="1"/>
        <v>2.94367837606366</v>
      </c>
      <c r="I33">
        <f>C33+(H33/(B33*'AC Param'!$B$8))</f>
        <v>0.50056445238446778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2.219670236944167E-2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5.4815412210724914E-3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1.6714422547478992E-2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-8.5210054040044184E-2</v>
      </c>
      <c r="N33">
        <f>(((M33*'AC Param'!$B$6)+(I33*('AC Param'!$B$3-'AC Param'!$B$4)))/('AC Param'!$B$5-'AC Param'!$B$3)) * ('AC Param'!$B$8/'AC Param'!$B$9)</f>
        <v>-0.11371015994076396</v>
      </c>
      <c r="O33">
        <f>FORECAST(ABS(N33),
INDEX(HStabXFLR5!$F$8:$F$106,MATCH(ABS(N33),HStabXFLR5!$C$8:$C$106,1)):INDEX(HStabXFLR5!$F$8:$F$106,MATCH(ABS(N33),HStabXFLR5!$C$8:$C$106,1)+1),
INDEX(HStabXFLR5!$C$8:$C$106,MATCH(ABS(N33),HStabXFLR5!$C$8:$C$106,1)):INDEX(HStabXFLR5!$C$8:$C$106,MATCH(ABS(N33),HStabXFLR5!$C$8:$C$106,1)+1))</f>
        <v>1.6899974292536934E-2</v>
      </c>
      <c r="P33">
        <f>N33*B33*'AC Param'!$B$9</f>
        <v>-2.8393386975212196</v>
      </c>
      <c r="Q33">
        <f>(B33*'AC Param'!$B$8*TrimCalc!I33)+TrimCalc!P33</f>
        <v>123.7125383278825</v>
      </c>
      <c r="R33">
        <f>('AC Param'!$B$2*9.807)-TrimCalc!Q33</f>
        <v>-0.1443383278824939</v>
      </c>
      <c r="S33">
        <f>O33*B33*'AC Param'!$B$9</f>
        <v>0.4219917641564398</v>
      </c>
      <c r="T33">
        <f>(J33*B33*'AC Param'!$B$8)</f>
        <v>5.6117335844486584</v>
      </c>
      <c r="U33">
        <f>(K33*B33*'AC Param'!$B$8)</f>
        <v>1.3858341862159214</v>
      </c>
      <c r="V33">
        <f>(L33*B33*'AC Param'!$B$8)</f>
        <v>4.2257126663771682</v>
      </c>
    </row>
    <row r="34" spans="1:22" x14ac:dyDescent="0.2">
      <c r="A34" s="1">
        <f>WingXFLR5!L40</f>
        <v>12.779400000000001</v>
      </c>
      <c r="B34" s="1">
        <f t="shared" si="0"/>
        <v>100.02925192050003</v>
      </c>
      <c r="C34">
        <f>WingXFLR5!C40</f>
        <v>0.49815199999999998</v>
      </c>
      <c r="D34">
        <f>WingXFLR5!I40</f>
        <v>-8.5398000000000002E-2</v>
      </c>
      <c r="E34">
        <f>(((D34*'AC Param'!$B$6)+(C34*('AC Param'!$B$3-'AC Param'!$B$4)))/('AC Param'!$B$5-'AC Param'!$B$3)) * ('AC Param'!$B$8/'AC Param'!$B$9)</f>
        <v>-0.11457601817155158</v>
      </c>
      <c r="F34">
        <f>E34*B34*'AC Param'!$B$9</f>
        <v>-2.8079335795038309</v>
      </c>
      <c r="G34">
        <f>'AC Param'!$B$2*9.807 + F34</f>
        <v>120.76026642049618</v>
      </c>
      <c r="H34">
        <f t="shared" si="1"/>
        <v>2.8079335795038309</v>
      </c>
      <c r="I34">
        <f>C34+(H34/(B34*'AC Param'!$B$8))</f>
        <v>0.50946826398936951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2.2447493923182425E-2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5.6763735903132932E-3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1.6771120332869129E-2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-8.4515900689678625E-2</v>
      </c>
      <c r="N34">
        <f>(((M34*'AC Param'!$B$6)+(I34*('AC Param'!$B$3-'AC Param'!$B$4)))/('AC Param'!$B$5-'AC Param'!$B$3)) * ('AC Param'!$B$8/'AC Param'!$B$9)</f>
        <v>-0.11051332281839545</v>
      </c>
      <c r="O34">
        <f>FORECAST(ABS(N34),
INDEX(HStabXFLR5!$F$8:$F$106,MATCH(ABS(N34),HStabXFLR5!$C$8:$C$106,1)):INDEX(HStabXFLR5!$F$8:$F$106,MATCH(ABS(N34),HStabXFLR5!$C$8:$C$106,1)+1),
INDEX(HStabXFLR5!$C$8:$C$106,MATCH(ABS(N34),HStabXFLR5!$C$8:$C$106,1)):INDEX(HStabXFLR5!$C$8:$C$106,MATCH(ABS(N34),HStabXFLR5!$C$8:$C$106,1)+1))</f>
        <v>1.6839199800102414E-2</v>
      </c>
      <c r="P34">
        <f>N34*B34*'AC Param'!$B$9</f>
        <v>-2.7083684271493413</v>
      </c>
      <c r="Q34">
        <f>(B34*'AC Param'!$B$8*TrimCalc!I34)+TrimCalc!P34</f>
        <v>123.70729733419444</v>
      </c>
      <c r="R34">
        <f>('AC Param'!$B$2*9.807)-TrimCalc!Q34</f>
        <v>-0.13909733419443171</v>
      </c>
      <c r="S34">
        <f>O34*B34*'AC Param'!$B$9</f>
        <v>0.41268107694129913</v>
      </c>
      <c r="T34">
        <f>(J34*B34*'AC Param'!$B$8)</f>
        <v>5.5699541846870293</v>
      </c>
      <c r="U34">
        <f>(K34*B34*'AC Param'!$B$8)</f>
        <v>1.4084931236159142</v>
      </c>
      <c r="V34">
        <f>(L34*B34*'AC Param'!$B$8)</f>
        <v>4.1614610610711136</v>
      </c>
    </row>
    <row r="35" spans="1:22" x14ac:dyDescent="0.2">
      <c r="A35" s="1">
        <f>WingXFLR5!L41</f>
        <v>12.662699999999999</v>
      </c>
      <c r="B35" s="1">
        <f t="shared" si="0"/>
        <v>98.210682415124992</v>
      </c>
      <c r="C35">
        <f>WingXFLR5!C41</f>
        <v>0.50738099999999997</v>
      </c>
      <c r="D35">
        <f>WingXFLR5!I41</f>
        <v>-8.4679000000000004E-2</v>
      </c>
      <c r="E35">
        <f>(((D35*'AC Param'!$B$6)+(C35*('AC Param'!$B$3-'AC Param'!$B$4)))/('AC Param'!$B$5-'AC Param'!$B$3)) * ('AC Param'!$B$8/'AC Param'!$B$9)</f>
        <v>-0.11126361886228937</v>
      </c>
      <c r="F35">
        <f>E35*B35*'AC Param'!$B$9</f>
        <v>-2.6771826044282441</v>
      </c>
      <c r="G35">
        <f>'AC Param'!$B$2*9.807 + F35</f>
        <v>120.89101739557177</v>
      </c>
      <c r="H35">
        <f t="shared" si="1"/>
        <v>2.6771826044282441</v>
      </c>
      <c r="I35">
        <f>C35+(H35/(B35*'AC Param'!$B$8))</f>
        <v>0.51837011014321566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2.2701809896812506E-2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5.8747310471315844E-3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1.6827078849680922E-2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-8.3820278437587145E-2</v>
      </c>
      <c r="N35">
        <f>(((M35*'AC Param'!$B$6)+(I35*('AC Param'!$B$3-'AC Param'!$B$4)))/('AC Param'!$B$5-'AC Param'!$B$3)) * ('AC Param'!$B$8/'AC Param'!$B$9)</f>
        <v>-0.10731336001766489</v>
      </c>
      <c r="O35">
        <f>FORECAST(ABS(N35),
INDEX(HStabXFLR5!$F$8:$F$106,MATCH(ABS(N35),HStabXFLR5!$C$8:$C$106,1)):INDEX(HStabXFLR5!$F$8:$F$106,MATCH(ABS(N35),HStabXFLR5!$C$8:$C$106,1)+1),
INDEX(HStabXFLR5!$C$8:$C$106,MATCH(ABS(N35),HStabXFLR5!$C$8:$C$106,1)):INDEX(HStabXFLR5!$C$8:$C$106,MATCH(ABS(N35),HStabXFLR5!$C$8:$C$106,1)+1))</f>
        <v>1.6781361323346077E-2</v>
      </c>
      <c r="P35">
        <f>N35*B35*'AC Param'!$B$9</f>
        <v>-2.5821329883007405</v>
      </c>
      <c r="Q35">
        <f>(B35*'AC Param'!$B$8*TrimCalc!I35)+TrimCalc!P35</f>
        <v>123.70392870776216</v>
      </c>
      <c r="R35">
        <f>('AC Param'!$B$2*9.807)-TrimCalc!Q35</f>
        <v>-0.13572870776215495</v>
      </c>
      <c r="S35">
        <f>O35*B35*'AC Param'!$B$9</f>
        <v>0.4037866921180478</v>
      </c>
      <c r="T35">
        <f>(J35*B35*'AC Param'!$B$8)</f>
        <v>5.5306471363657135</v>
      </c>
      <c r="U35">
        <f>(K35*B35*'AC Param'!$B$8)</f>
        <v>1.4312103127644911</v>
      </c>
      <c r="V35">
        <f>(L35*B35*'AC Param'!$B$8)</f>
        <v>4.0994368236012226</v>
      </c>
    </row>
    <row r="36" spans="1:22" x14ac:dyDescent="0.2">
      <c r="A36" s="1">
        <f>WingXFLR5!L42</f>
        <v>12.549099999999999</v>
      </c>
      <c r="B36" s="1">
        <f t="shared" si="0"/>
        <v>96.456445371125</v>
      </c>
      <c r="C36">
        <f>WingXFLR5!C42</f>
        <v>0.51660799999999996</v>
      </c>
      <c r="D36">
        <f>WingXFLR5!I42</f>
        <v>-8.3958000000000005E-2</v>
      </c>
      <c r="E36">
        <f>(((D36*'AC Param'!$B$6)+(C36*('AC Param'!$B$3-'AC Param'!$B$4)))/('AC Param'!$B$5-'AC Param'!$B$3)) * ('AC Param'!$B$8/'AC Param'!$B$9)</f>
        <v>-0.10794684550143584</v>
      </c>
      <c r="F36">
        <f>E36*B36*'AC Param'!$B$9</f>
        <v>-2.5509814064931562</v>
      </c>
      <c r="G36">
        <f>'AC Param'!$B$2*9.807 + F36</f>
        <v>121.01721859350685</v>
      </c>
      <c r="H36">
        <f t="shared" si="1"/>
        <v>2.5509814064931562</v>
      </c>
      <c r="I36">
        <f>C36+(H36/(B36*'AC Param'!$B$8))</f>
        <v>0.52726952428761253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2.2959049171471745E-2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6.0760163864889243E-3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1.6882877047310701E-2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-8.3124557400731103E-2</v>
      </c>
      <c r="N36">
        <f>(((M36*'AC Param'!$B$6)+(I36*('AC Param'!$B$3-'AC Param'!$B$4)))/('AC Param'!$B$5-'AC Param'!$B$3)) * ('AC Param'!$B$8/'AC Param'!$B$9)</f>
        <v>-0.10411358925839516</v>
      </c>
      <c r="O36">
        <f>FORECAST(ABS(N36),
INDEX(HStabXFLR5!$F$8:$F$106,MATCH(ABS(N36),HStabXFLR5!$C$8:$C$106,1)):INDEX(HStabXFLR5!$F$8:$F$106,MATCH(ABS(N36),HStabXFLR5!$C$8:$C$106,1)+1),
INDEX(HStabXFLR5!$C$8:$C$106,MATCH(ABS(N36),HStabXFLR5!$C$8:$C$106,1)):INDEX(HStabXFLR5!$C$8:$C$106,MATCH(ABS(N36),HStabXFLR5!$C$8:$C$106,1)+1))</f>
        <v>1.6723992944972774E-2</v>
      </c>
      <c r="P36">
        <f>N36*B36*'AC Param'!$B$9</f>
        <v>-2.4603945500000641</v>
      </c>
      <c r="Q36">
        <f>(B36*'AC Param'!$B$8*TrimCalc!I36)+TrimCalc!P36</f>
        <v>123.69930985840091</v>
      </c>
      <c r="R36">
        <f>('AC Param'!$B$2*9.807)-TrimCalc!Q36</f>
        <v>-0.1311098584009045</v>
      </c>
      <c r="S36">
        <f>O36*B36*'AC Param'!$B$9</f>
        <v>0.39521854341154233</v>
      </c>
      <c r="T36">
        <f>(J36*B36*'AC Param'!$B$8)</f>
        <v>5.4934084439722808</v>
      </c>
      <c r="U36">
        <f>(K36*B36*'AC Param'!$B$8)</f>
        <v>1.4538075803560191</v>
      </c>
      <c r="V36">
        <f>(L36*B36*'AC Param'!$B$8)</f>
        <v>4.0395636002855086</v>
      </c>
    </row>
    <row r="37" spans="1:22" x14ac:dyDescent="0.2">
      <c r="A37" s="1">
        <f>WingXFLR5!L43</f>
        <v>12.438499999999999</v>
      </c>
      <c r="B37" s="1">
        <f t="shared" si="0"/>
        <v>94.763722878124995</v>
      </c>
      <c r="C37">
        <f>WingXFLR5!C43</f>
        <v>0.52583299999999999</v>
      </c>
      <c r="D37">
        <f>WingXFLR5!I43</f>
        <v>-8.3237000000000005E-2</v>
      </c>
      <c r="E37">
        <f>(((D37*'AC Param'!$B$6)+(C37*('AC Param'!$B$3-'AC Param'!$B$4)))/('AC Param'!$B$5-'AC Param'!$B$3)) * ('AC Param'!$B$8/'AC Param'!$B$9)</f>
        <v>-0.10463042194511828</v>
      </c>
      <c r="F37">
        <f>E37*B37*'AC Param'!$B$9</f>
        <v>-2.429216235907977</v>
      </c>
      <c r="G37">
        <f>'AC Param'!$B$2*9.807 + F37</f>
        <v>121.13898376409203</v>
      </c>
      <c r="H37">
        <f t="shared" si="1"/>
        <v>2.429216235907977</v>
      </c>
      <c r="I37">
        <f>C37+(H37/(B37*'AC Param'!$B$8))</f>
        <v>0.53616697298095384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2.3219986181863484E-2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6.281003705410633E-3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1.6938223251502953E-2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-8.2427959819389413E-2</v>
      </c>
      <c r="N37">
        <f>(((M37*'AC Param'!$B$6)+(I37*('AC Param'!$B$3-'AC Param'!$B$4)))/('AC Param'!$B$5-'AC Param'!$B$3)) * ('AC Param'!$B$8/'AC Param'!$B$9)</f>
        <v>-0.100912091925953</v>
      </c>
      <c r="O37">
        <f>FORECAST(ABS(N37),
INDEX(HStabXFLR5!$F$8:$F$106,MATCH(ABS(N37),HStabXFLR5!$C$8:$C$106,1)):INDEX(HStabXFLR5!$F$8:$F$106,MATCH(ABS(N37),HStabXFLR5!$C$8:$C$106,1)+1),
INDEX(HStabXFLR5!$C$8:$C$106,MATCH(ABS(N37),HStabXFLR5!$C$8:$C$106,1)):INDEX(HStabXFLR5!$C$8:$C$106,MATCH(ABS(N37),HStabXFLR5!$C$8:$C$106,1)+1))</f>
        <v>1.6669528742263427E-2</v>
      </c>
      <c r="P37">
        <f>N37*B37*'AC Param'!$B$9</f>
        <v>-2.3428873510091068</v>
      </c>
      <c r="Q37">
        <f>(B37*'AC Param'!$B$8*TrimCalc!I37)+TrimCalc!P37</f>
        <v>123.69436069710349</v>
      </c>
      <c r="R37">
        <f>('AC Param'!$B$2*9.807)-TrimCalc!Q37</f>
        <v>-0.12616069710348654</v>
      </c>
      <c r="S37">
        <f>O37*B37*'AC Param'!$B$9</f>
        <v>0.38701831754899374</v>
      </c>
      <c r="T37">
        <f>(J37*B37*'AC Param'!$B$8)</f>
        <v>5.458342840116031</v>
      </c>
      <c r="U37">
        <f>(K37*B37*'AC Param'!$B$8)</f>
        <v>1.4764811372260254</v>
      </c>
      <c r="V37">
        <f>(L37*B37*'AC Param'!$B$8)</f>
        <v>3.9816832312045851</v>
      </c>
    </row>
    <row r="38" spans="1:22" x14ac:dyDescent="0.2">
      <c r="A38" s="1">
        <f>WingXFLR5!L44</f>
        <v>12.3308</v>
      </c>
      <c r="B38" s="1">
        <f t="shared" si="0"/>
        <v>93.129785042000009</v>
      </c>
      <c r="C38">
        <f>WingXFLR5!C44</f>
        <v>0.535057</v>
      </c>
      <c r="D38">
        <f>WingXFLR5!I44</f>
        <v>-8.2515000000000005E-2</v>
      </c>
      <c r="E38">
        <f>(((D38*'AC Param'!$B$6)+(C38*('AC Param'!$B$3-'AC Param'!$B$4)))/('AC Param'!$B$5-'AC Param'!$B$3)) * ('AC Param'!$B$8/'AC Param'!$B$9)</f>
        <v>-0.101311811363005</v>
      </c>
      <c r="F38">
        <f>E38*B38*'AC Param'!$B$9</f>
        <v>-2.3116110675408157</v>
      </c>
      <c r="G38">
        <f>'AC Param'!$B$2*9.807 + F38</f>
        <v>121.2565889324592</v>
      </c>
      <c r="H38">
        <f t="shared" si="1"/>
        <v>2.3116110675408157</v>
      </c>
      <c r="I38">
        <f>C38+(H38/(B38*'AC Param'!$B$8))</f>
        <v>0.54506320566957034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2.3484793402951523E-2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6.4896765421017331E-3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1.6996031579835629E-2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-8.1730256545745866E-2</v>
      </c>
      <c r="N38">
        <f>(((M38*'AC Param'!$B$6)+(I38*('AC Param'!$B$3-'AC Param'!$B$4)))/('AC Param'!$B$5-'AC Param'!$B$3)) * ('AC Param'!$B$8/'AC Param'!$B$9)</f>
        <v>-9.770819570981748E-2</v>
      </c>
      <c r="O38">
        <f>FORECAST(ABS(N38),
INDEX(HStabXFLR5!$F$8:$F$106,MATCH(ABS(N38),HStabXFLR5!$C$8:$C$106,1)):INDEX(HStabXFLR5!$F$8:$F$106,MATCH(ABS(N38),HStabXFLR5!$C$8:$C$106,1)+1),
INDEX(HStabXFLR5!$C$8:$C$106,MATCH(ABS(N38),HStabXFLR5!$C$8:$C$106,1)):INDEX(HStabXFLR5!$C$8:$C$106,MATCH(ABS(N38),HStabXFLR5!$C$8:$C$106,1)+1))</f>
        <v>1.6615569427127642E-2</v>
      </c>
      <c r="P38">
        <f>N38*B38*'AC Param'!$B$9</f>
        <v>-2.2293880995077573</v>
      </c>
      <c r="Q38">
        <f>(B38*'AC Param'!$B$8*TrimCalc!I38)+TrimCalc!P38</f>
        <v>123.68988443420936</v>
      </c>
      <c r="R38">
        <f>('AC Param'!$B$2*9.807)-TrimCalc!Q38</f>
        <v>-0.1216844342093566</v>
      </c>
      <c r="S38">
        <f>O38*B38*'AC Param'!$B$9</f>
        <v>0.379114080229212</v>
      </c>
      <c r="T38">
        <f>(J38*B38*'AC Param'!$B$8)</f>
        <v>5.42540400846101</v>
      </c>
      <c r="U38">
        <f>(K38*B38*'AC Param'!$B$8)</f>
        <v>1.499230439076765</v>
      </c>
      <c r="V38">
        <f>(L38*B38*'AC Param'!$B$8)</f>
        <v>3.9263848857014563</v>
      </c>
    </row>
    <row r="39" spans="1:22" x14ac:dyDescent="0.2">
      <c r="A39" s="1">
        <f>WingXFLR5!L45</f>
        <v>12.225899999999999</v>
      </c>
      <c r="B39" s="1">
        <f t="shared" si="0"/>
        <v>91.551986371124983</v>
      </c>
      <c r="C39">
        <f>WingXFLR5!C45</f>
        <v>0.54427700000000001</v>
      </c>
      <c r="D39">
        <f>WingXFLR5!I45</f>
        <v>-8.1792000000000004E-2</v>
      </c>
      <c r="E39">
        <f>(((D39*'AC Param'!$B$6)+(C39*('AC Param'!$B$3-'AC Param'!$B$4)))/('AC Param'!$B$5-'AC Param'!$B$3)) * ('AC Param'!$B$8/'AC Param'!$B$9)</f>
        <v>-9.7991538461900091E-2</v>
      </c>
      <c r="F39">
        <f>E39*B39*'AC Param'!$B$9</f>
        <v>-2.1979733984686143</v>
      </c>
      <c r="G39">
        <f>'AC Param'!$B$2*9.807 + F39</f>
        <v>121.37022660153139</v>
      </c>
      <c r="H39">
        <f t="shared" si="1"/>
        <v>2.1979733984686143</v>
      </c>
      <c r="I39">
        <f>C39+(H39/(B39*'AC Param'!$B$8))</f>
        <v>0.55395527417687884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2.3754051786685455E-2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6.7011118738682859E-3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1.7052939912817169E-2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-8.1031923781701182E-2</v>
      </c>
      <c r="N39">
        <f>(((M39*'AC Param'!$B$6)+(I39*('AC Param'!$B$3-'AC Param'!$B$4)))/('AC Param'!$B$5-'AC Param'!$B$3)) * ('AC Param'!$B$8/'AC Param'!$B$9)</f>
        <v>-9.4503541007392874E-2</v>
      </c>
      <c r="O39">
        <f>FORECAST(ABS(N39),
INDEX(HStabXFLR5!$F$8:$F$106,MATCH(ABS(N39),HStabXFLR5!$C$8:$C$106,1)):INDEX(HStabXFLR5!$F$8:$F$106,MATCH(ABS(N39),HStabXFLR5!$C$8:$C$106,1)+1),
INDEX(HStabXFLR5!$C$8:$C$106,MATCH(ABS(N39),HStabXFLR5!$C$8:$C$106,1)):INDEX(HStabXFLR5!$C$8:$C$106,MATCH(ABS(N39),HStabXFLR5!$C$8:$C$106,1)+1))</f>
        <v>1.6564856248724766E-2</v>
      </c>
      <c r="P39">
        <f>N39*B39*'AC Param'!$B$9</f>
        <v>-2.1197367900913111</v>
      </c>
      <c r="Q39">
        <f>(B39*'AC Param'!$B$8*TrimCalc!I39)+TrimCalc!P39</f>
        <v>123.68564279823865</v>
      </c>
      <c r="R39">
        <f>('AC Param'!$B$2*9.807)-TrimCalc!Q39</f>
        <v>-0.1174427982386419</v>
      </c>
      <c r="S39">
        <f>O39*B39*'AC Param'!$B$9</f>
        <v>0.37155364591310913</v>
      </c>
      <c r="T39">
        <f>(J39*B39*'AC Param'!$B$8)</f>
        <v>5.3946367894506482</v>
      </c>
      <c r="U39">
        <f>(K39*B39*'AC Param'!$B$8)</f>
        <v>1.5218483553722462</v>
      </c>
      <c r="V39">
        <f>(L39*B39*'AC Param'!$B$8)</f>
        <v>3.872788434078402</v>
      </c>
    </row>
    <row r="40" spans="1:22" x14ac:dyDescent="0.2">
      <c r="A40" s="1">
        <f>WingXFLR5!L46</f>
        <v>12.123699999999999</v>
      </c>
      <c r="B40" s="1">
        <f t="shared" si="0"/>
        <v>90.027762285124993</v>
      </c>
      <c r="C40">
        <f>WingXFLR5!C46</f>
        <v>0.55349599999999999</v>
      </c>
      <c r="D40">
        <f>WingXFLR5!I46</f>
        <v>-8.1068000000000001E-2</v>
      </c>
      <c r="E40">
        <f>(((D40*'AC Param'!$B$6)+(C40*('AC Param'!$B$3-'AC Param'!$B$4)))/('AC Param'!$B$5-'AC Param'!$B$3)) * ('AC Param'!$B$8/'AC Param'!$B$9)</f>
        <v>-9.4669078534999437E-2</v>
      </c>
      <c r="F40">
        <f>E40*B40*'AC Param'!$B$9</f>
        <v>-2.088097098034686</v>
      </c>
      <c r="G40">
        <f>'AC Param'!$B$2*9.807 + F40</f>
        <v>121.48010290196532</v>
      </c>
      <c r="H40">
        <f t="shared" si="1"/>
        <v>2.088097098034686</v>
      </c>
      <c r="I40">
        <f>C40+(H40/(B40*'AC Param'!$B$8))</f>
        <v>0.56284612667946254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2.4026117766838159E-2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6.9162653168611367E-3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1.7109852449977023E-2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-8.0333510530791213E-2</v>
      </c>
      <c r="N40">
        <f>(((M40*'AC Param'!$B$6)+(I40*('AC Param'!$B$3-'AC Param'!$B$4)))/('AC Param'!$B$5-'AC Param'!$B$3)) * ('AC Param'!$B$8/'AC Param'!$B$9)</f>
        <v>-9.1298908882766663E-2</v>
      </c>
      <c r="O40">
        <f>FORECAST(ABS(N40),
INDEX(HStabXFLR5!$F$8:$F$106,MATCH(ABS(N40),HStabXFLR5!$C$8:$C$106,1)):INDEX(HStabXFLR5!$F$8:$F$106,MATCH(ABS(N40),HStabXFLR5!$C$8:$C$106,1)+1),
INDEX(HStabXFLR5!$C$8:$C$106,MATCH(ABS(N40),HStabXFLR5!$C$8:$C$106,1)):INDEX(HStabXFLR5!$C$8:$C$106,MATCH(ABS(N40),HStabXFLR5!$C$8:$C$106,1)+1))</f>
        <v>1.6514845765939343E-2</v>
      </c>
      <c r="P40">
        <f>N40*B40*'AC Param'!$B$9</f>
        <v>-2.013761934118306</v>
      </c>
      <c r="Q40">
        <f>(B40*'AC Param'!$B$8*TrimCalc!I40)+TrimCalc!P40</f>
        <v>123.68264882584816</v>
      </c>
      <c r="R40">
        <f>('AC Param'!$B$2*9.807)-TrimCalc!Q40</f>
        <v>-0.1144488258481573</v>
      </c>
      <c r="S40">
        <f>O40*B40*'AC Param'!$B$9</f>
        <v>0.36426467915391514</v>
      </c>
      <c r="T40">
        <f>(J40*B40*'AC Param'!$B$8)</f>
        <v>5.3655815055607325</v>
      </c>
      <c r="U40">
        <f>(K40*B40*'AC Param'!$B$8)</f>
        <v>1.5445602003550367</v>
      </c>
      <c r="V40">
        <f>(L40*B40*'AC Param'!$B$8)</f>
        <v>3.8210213052056958</v>
      </c>
    </row>
    <row r="41" spans="1:22" x14ac:dyDescent="0.2">
      <c r="A41" s="1">
        <f>WingXFLR5!L47</f>
        <v>12.023999999999999</v>
      </c>
      <c r="B41" s="1">
        <f t="shared" si="0"/>
        <v>88.553152800000007</v>
      </c>
      <c r="C41">
        <f>WingXFLR5!C47</f>
        <v>0.56271300000000002</v>
      </c>
      <c r="D41">
        <f>WingXFLR5!I47</f>
        <v>-8.0343999999999999E-2</v>
      </c>
      <c r="E41">
        <f>(((D41*'AC Param'!$B$6)+(C41*('AC Param'!$B$3-'AC Param'!$B$4)))/('AC Param'!$B$5-'AC Param'!$B$3)) * ('AC Param'!$B$8/'AC Param'!$B$9)</f>
        <v>-9.1346968412634844E-2</v>
      </c>
      <c r="F41">
        <f>E41*B41*'AC Param'!$B$9</f>
        <v>-1.9818202026569025</v>
      </c>
      <c r="G41">
        <f>'AC Param'!$B$2*9.807 + F41</f>
        <v>121.5863797973431</v>
      </c>
      <c r="H41">
        <f t="shared" si="1"/>
        <v>1.9818202026569025</v>
      </c>
      <c r="I41">
        <f>C41+(H41/(B41*'AC Param'!$B$8))</f>
        <v>0.57173501373099067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2.4301061635916246E-2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7.1342909814634129E-3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1.716677065445284E-2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-7.9633127201139658E-2</v>
      </c>
      <c r="N41">
        <f>(((M41*'AC Param'!$B$6)+(I41*('AC Param'!$B$3-'AC Param'!$B$4)))/('AC Param'!$B$5-'AC Param'!$B$3)) * ('AC Param'!$B$8/'AC Param'!$B$9)</f>
        <v>-8.808996733572029E-2</v>
      </c>
      <c r="O41">
        <f>FORECAST(ABS(N41),
INDEX(HStabXFLR5!$F$8:$F$106,MATCH(ABS(N41),HStabXFLR5!$C$8:$C$106,1)):INDEX(HStabXFLR5!$F$8:$F$106,MATCH(ABS(N41),HStabXFLR5!$C$8:$C$106,1)+1),
INDEX(HStabXFLR5!$C$8:$C$106,MATCH(ABS(N41),HStabXFLR5!$C$8:$C$106,1)):INDEX(HStabXFLR5!$C$8:$C$106,MATCH(ABS(N41),HStabXFLR5!$C$8:$C$106,1)+1))</f>
        <v>1.6467966166546492E-2</v>
      </c>
      <c r="P41">
        <f>N41*B41*'AC Param'!$B$9</f>
        <v>-1.9111578627186268</v>
      </c>
      <c r="Q41">
        <f>(B41*'AC Param'!$B$8*TrimCalc!I41)+TrimCalc!P41</f>
        <v>123.67898581953631</v>
      </c>
      <c r="R41">
        <f>('AC Param'!$B$2*9.807)-TrimCalc!Q41</f>
        <v>-0.11078581953630362</v>
      </c>
      <c r="S41">
        <f>O41*B41*'AC Param'!$B$9</f>
        <v>0.35728112944159834</v>
      </c>
      <c r="T41">
        <f>(J41*B41*'AC Param'!$B$8)</f>
        <v>5.3380915095083727</v>
      </c>
      <c r="U41">
        <f>(K41*B41*'AC Param'!$B$8)</f>
        <v>1.5671536776905961</v>
      </c>
      <c r="V41">
        <f>(L41*B41*'AC Param'!$B$8)</f>
        <v>3.7709378318177786</v>
      </c>
    </row>
    <row r="42" spans="1:22" x14ac:dyDescent="0.2">
      <c r="A42" s="1">
        <f>WingXFLR5!L48</f>
        <v>11.9267</v>
      </c>
      <c r="B42" s="1">
        <f t="shared" si="0"/>
        <v>87.125780895125004</v>
      </c>
      <c r="C42">
        <f>WingXFLR5!C48</f>
        <v>0.57192699999999996</v>
      </c>
      <c r="D42">
        <f>WingXFLR5!I48</f>
        <v>-7.9617999999999994E-2</v>
      </c>
      <c r="E42">
        <f>(((D42*'AC Param'!$B$6)+(C42*('AC Param'!$B$3-'AC Param'!$B$4)))/('AC Param'!$B$5-'AC Param'!$B$3)) * ('AC Param'!$B$8/'AC Param'!$B$9)</f>
        <v>-8.8020659140946839E-2</v>
      </c>
      <c r="F42">
        <f>E42*B42*'AC Param'!$B$9</f>
        <v>-1.8788728223268609</v>
      </c>
      <c r="G42">
        <f>'AC Param'!$B$2*9.807 + F42</f>
        <v>121.68932717767315</v>
      </c>
      <c r="H42">
        <f t="shared" si="1"/>
        <v>1.8788728223268609</v>
      </c>
      <c r="I42">
        <f>C42+(H42/(B42*'AC Param'!$B$8))</f>
        <v>0.58062048604754168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2.4579733116341682E-2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7.3560540372269428E-3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1.7223679079114734E-2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-7.8932864212927126E-2</v>
      </c>
      <c r="N42">
        <f>(((M42*'AC Param'!$B$6)+(I42*('AC Param'!$B$3-'AC Param'!$B$4)))/('AC Param'!$B$5-'AC Param'!$B$3)) * ('AC Param'!$B$8/'AC Param'!$B$9)</f>
        <v>-8.4881907271388085E-2</v>
      </c>
      <c r="O42">
        <f>FORECAST(ABS(N42),
INDEX(HStabXFLR5!$F$8:$F$106,MATCH(ABS(N42),HStabXFLR5!$C$8:$C$106,1)):INDEX(HStabXFLR5!$F$8:$F$106,MATCH(ABS(N42),HStabXFLR5!$C$8:$C$106,1)+1),
INDEX(HStabXFLR5!$C$8:$C$106,MATCH(ABS(N42),HStabXFLR5!$C$8:$C$106,1)):INDEX(HStabXFLR5!$C$8:$C$106,MATCH(ABS(N42),HStabXFLR5!$C$8:$C$106,1)+1))</f>
        <v>1.6421881893147836E-2</v>
      </c>
      <c r="P42">
        <f>N42*B42*'AC Param'!$B$9</f>
        <v>-1.8118736014473826</v>
      </c>
      <c r="Q42">
        <f>(B42*'AC Param'!$B$8*TrimCalc!I42)+TrimCalc!P42</f>
        <v>123.67427146798876</v>
      </c>
      <c r="R42">
        <f>('AC Param'!$B$2*9.807)-TrimCalc!Q42</f>
        <v>-0.10607146798875533</v>
      </c>
      <c r="S42">
        <f>O42*B42*'AC Param'!$B$9</f>
        <v>0.35053847450846465</v>
      </c>
      <c r="T42">
        <f>(J42*B42*'AC Param'!$B$8)</f>
        <v>5.3122754531136573</v>
      </c>
      <c r="U42">
        <f>(K42*B42*'AC Param'!$B$8)</f>
        <v>1.5898213828757135</v>
      </c>
      <c r="V42">
        <f>(L42*B42*'AC Param'!$B$8)</f>
        <v>3.7224540702379421</v>
      </c>
    </row>
    <row r="43" spans="1:22" x14ac:dyDescent="0.2">
      <c r="A43" s="1">
        <f>WingXFLR5!L49</f>
        <v>11.831799999999999</v>
      </c>
      <c r="B43" s="1">
        <f t="shared" si="0"/>
        <v>85.744788384499998</v>
      </c>
      <c r="C43">
        <f>WingXFLR5!C49</f>
        <v>0.58113899999999996</v>
      </c>
      <c r="D43">
        <f>WingXFLR5!I49</f>
        <v>-7.8892000000000004E-2</v>
      </c>
      <c r="E43">
        <f>(((D43*'AC Param'!$B$6)+(C43*('AC Param'!$B$3-'AC Param'!$B$4)))/('AC Param'!$B$5-'AC Param'!$B$3)) * ('AC Param'!$B$8/'AC Param'!$B$9)</f>
        <v>-8.4694699673794865E-2</v>
      </c>
      <c r="F43">
        <f>E43*B43*'AC Param'!$B$9</f>
        <v>-1.7792216297004888</v>
      </c>
      <c r="G43">
        <f>'AC Param'!$B$2*9.807 + F43</f>
        <v>121.78897837029952</v>
      </c>
      <c r="H43">
        <f t="shared" si="1"/>
        <v>1.7792216297004888</v>
      </c>
      <c r="I43">
        <f>C43+(H43/(B43*'AC Param'!$B$8))</f>
        <v>0.58950399291303701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2.4862117581272512E-2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7.5815307645657592E-3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1.7281495067837375E-2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-7.8230793176906538E-2</v>
      </c>
      <c r="N43">
        <f>(((M43*'AC Param'!$B$6)+(I43*('AC Param'!$B$3-'AC Param'!$B$4)))/('AC Param'!$B$5-'AC Param'!$B$3)) * ('AC Param'!$B$8/'AC Param'!$B$9)</f>
        <v>-8.1669920490044817E-2</v>
      </c>
      <c r="O43">
        <f>FORECAST(ABS(N43),
INDEX(HStabXFLR5!$F$8:$F$106,MATCH(ABS(N43),HStabXFLR5!$C$8:$C$106,1)):INDEX(HStabXFLR5!$F$8:$F$106,MATCH(ABS(N43),HStabXFLR5!$C$8:$C$106,1)+1),
INDEX(HStabXFLR5!$C$8:$C$106,MATCH(ABS(N43),HStabXFLR5!$C$8:$C$106,1)):INDEX(HStabXFLR5!$C$8:$C$106,MATCH(ABS(N43),HStabXFLR5!$C$8:$C$106,1)+1))</f>
        <v>1.6378075248359943E-2</v>
      </c>
      <c r="P43">
        <f>N43*B43*'AC Param'!$B$9</f>
        <v>-1.7156786622004692</v>
      </c>
      <c r="Q43">
        <f>(B43*'AC Param'!$B$8*TrimCalc!I43)+TrimCalc!P43</f>
        <v>123.67094938275648</v>
      </c>
      <c r="R43">
        <f>('AC Param'!$B$2*9.807)-TrimCalc!Q43</f>
        <v>-0.10274938275647116</v>
      </c>
      <c r="S43">
        <f>O43*B43*'AC Param'!$B$9</f>
        <v>0.34406197609742994</v>
      </c>
      <c r="T43">
        <f>(J43*B43*'AC Param'!$B$8)</f>
        <v>5.2881356649824651</v>
      </c>
      <c r="U43">
        <f>(K43*B43*'AC Param'!$B$8)</f>
        <v>1.6125803886255266</v>
      </c>
      <c r="V43">
        <f>(L43*B43*'AC Param'!$B$8)</f>
        <v>3.6757484600300869</v>
      </c>
    </row>
    <row r="44" spans="1:22" x14ac:dyDescent="0.2">
      <c r="A44" s="1">
        <f>WingXFLR5!L50</f>
        <v>11.7392</v>
      </c>
      <c r="B44" s="1">
        <f t="shared" si="0"/>
        <v>84.407900192000014</v>
      </c>
      <c r="C44">
        <f>WingXFLR5!C50</f>
        <v>0.59034900000000001</v>
      </c>
      <c r="D44">
        <f>WingXFLR5!I50</f>
        <v>-7.8163999999999997E-2</v>
      </c>
      <c r="E44">
        <f>(((D44*'AC Param'!$B$6)+(C44*('AC Param'!$B$3-'AC Param'!$B$4)))/('AC Param'!$B$5-'AC Param'!$B$3)) * ('AC Param'!$B$8/'AC Param'!$B$9)</f>
        <v>-8.1364366155051451E-2</v>
      </c>
      <c r="F44">
        <f>E44*B44*'AC Param'!$B$9</f>
        <v>-1.6826098479122271</v>
      </c>
      <c r="G44">
        <f>'AC Param'!$B$2*9.807 + F44</f>
        <v>121.88559015208777</v>
      </c>
      <c r="H44">
        <f t="shared" si="1"/>
        <v>1.6826098479122271</v>
      </c>
      <c r="I44">
        <f>C44+(H44/(B44*'AC Param'!$B$8))</f>
        <v>0.59838506776908318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2.5149973635598549E-2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7.8098587011266119E-3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1.7340242112948198E-2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-7.752858593071657E-2</v>
      </c>
      <c r="N44">
        <f>(((M44*'AC Param'!$B$6)+(I44*('AC Param'!$B$3-'AC Param'!$B$4)))/('AC Param'!$B$5-'AC Param'!$B$3)) * ('AC Param'!$B$8/'AC Param'!$B$9)</f>
        <v>-7.8458037354048396E-2</v>
      </c>
      <c r="O44">
        <f>FORECAST(ABS(N44),
INDEX(HStabXFLR5!$F$8:$F$106,MATCH(ABS(N44),HStabXFLR5!$C$8:$C$106,1)):INDEX(HStabXFLR5!$F$8:$F$106,MATCH(ABS(N44),HStabXFLR5!$C$8:$C$106,1)+1),
INDEX(HStabXFLR5!$C$8:$C$106,MATCH(ABS(N44),HStabXFLR5!$C$8:$C$106,1)):INDEX(HStabXFLR5!$C$8:$C$106,MATCH(ABS(N44),HStabXFLR5!$C$8:$C$106,1)+1))</f>
        <v>1.6334906109964811E-2</v>
      </c>
      <c r="P44">
        <f>N44*B44*'AC Param'!$B$9</f>
        <v>-1.6225071556289778</v>
      </c>
      <c r="Q44">
        <f>(B44*'AC Param'!$B$8*TrimCalc!I44)+TrimCalc!P44</f>
        <v>123.66869705067414</v>
      </c>
      <c r="R44">
        <f>('AC Param'!$B$2*9.807)-TrimCalc!Q44</f>
        <v>-0.10049705067413583</v>
      </c>
      <c r="S44">
        <f>O44*B44*'AC Param'!$B$9</f>
        <v>0.33780480552102221</v>
      </c>
      <c r="T44">
        <f>(J44*B44*'AC Param'!$B$8)</f>
        <v>5.2659577457519644</v>
      </c>
      <c r="U44">
        <f>(K44*B44*'AC Param'!$B$8)</f>
        <v>1.6352456871848837</v>
      </c>
      <c r="V44">
        <f>(L44*B44*'AC Param'!$B$8)</f>
        <v>3.630738687480966</v>
      </c>
    </row>
    <row r="45" spans="1:22" x14ac:dyDescent="0.2">
      <c r="A45" s="1">
        <f>WingXFLR5!L51</f>
        <v>11.6487</v>
      </c>
      <c r="B45" s="1">
        <f t="shared" si="0"/>
        <v>83.111479660124999</v>
      </c>
      <c r="C45">
        <f>WingXFLR5!C51</f>
        <v>0.59955599999999998</v>
      </c>
      <c r="D45">
        <f>WingXFLR5!I51</f>
        <v>-7.7436000000000005E-2</v>
      </c>
      <c r="E45">
        <f>(((D45*'AC Param'!$B$6)+(C45*('AC Param'!$B$3-'AC Param'!$B$4)))/('AC Param'!$B$5-'AC Param'!$B$3)) * ('AC Param'!$B$8/'AC Param'!$B$9)</f>
        <v>-7.8034557343112099E-2</v>
      </c>
      <c r="F45">
        <f>E45*B45*'AC Param'!$B$9</f>
        <v>-1.5889640437251851</v>
      </c>
      <c r="G45">
        <f>'AC Param'!$B$2*9.807 + F45</f>
        <v>121.97923595627482</v>
      </c>
      <c r="H45">
        <f t="shared" si="1"/>
        <v>1.5889640437251851</v>
      </c>
      <c r="I45">
        <f>C45+(H45/(B45*'AC Param'!$B$8))</f>
        <v>0.60726319444854571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2.5440859611456902E-2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8.0417853190765318E-3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1.7399074292380367E-2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-7.6825620341880507E-2</v>
      </c>
      <c r="N45">
        <f>(((M45*'AC Param'!$B$6)+(I45*('AC Param'!$B$3-'AC Param'!$B$4)))/('AC Param'!$B$5-'AC Param'!$B$3)) * ('AC Param'!$B$8/'AC Param'!$B$9)</f>
        <v>-7.5244878710045246E-2</v>
      </c>
      <c r="O45">
        <f>FORECAST(ABS(N45),
INDEX(HStabXFLR5!$F$8:$F$106,MATCH(ABS(N45),HStabXFLR5!$C$8:$C$106,1)):INDEX(HStabXFLR5!$F$8:$F$106,MATCH(ABS(N45),HStabXFLR5!$C$8:$C$106,1)+1),
INDEX(HStabXFLR5!$C$8:$C$106,MATCH(ABS(N45),HStabXFLR5!$C$8:$C$106,1)):INDEX(HStabXFLR5!$C$8:$C$106,MATCH(ABS(N45),HStabXFLR5!$C$8:$C$106,1)+1))</f>
        <v>1.6294024583090913E-2</v>
      </c>
      <c r="P45">
        <f>N45*B45*'AC Param'!$B$9</f>
        <v>-1.5321597355774319</v>
      </c>
      <c r="Q45">
        <f>(B45*'AC Param'!$B$8*TrimCalc!I45)+TrimCalc!P45</f>
        <v>123.66506832170988</v>
      </c>
      <c r="R45">
        <f>('AC Param'!$B$2*9.807)-TrimCalc!Q45</f>
        <v>-9.6868321709877137E-2</v>
      </c>
      <c r="S45">
        <f>O45*B45*'AC Param'!$B$9</f>
        <v>0.33178402071618862</v>
      </c>
      <c r="T45">
        <f>(J45*B45*'AC Param'!$B$8)</f>
        <v>5.2450488221032474</v>
      </c>
      <c r="U45">
        <f>(K45*B45*'AC Param'!$B$8)</f>
        <v>1.6579454177104389</v>
      </c>
      <c r="V45">
        <f>(L45*B45*'AC Param'!$B$8)</f>
        <v>3.5871034043928076</v>
      </c>
    </row>
    <row r="46" spans="1:22" x14ac:dyDescent="0.2">
      <c r="A46" s="1">
        <f>WingXFLR5!L52</f>
        <v>11.5603</v>
      </c>
      <c r="B46" s="1">
        <f t="shared" si="0"/>
        <v>81.854828355124994</v>
      </c>
      <c r="C46">
        <f>WingXFLR5!C52</f>
        <v>0.608761</v>
      </c>
      <c r="D46">
        <f>WingXFLR5!I52</f>
        <v>-7.6706999999999997E-2</v>
      </c>
      <c r="E46">
        <f>(((D46*'AC Param'!$B$6)+(C46*('AC Param'!$B$3-'AC Param'!$B$4)))/('AC Param'!$B$5-'AC Param'!$B$3)) * ('AC Param'!$B$8/'AC Param'!$B$9)</f>
        <v>-7.4702736407645021E-2</v>
      </c>
      <c r="F46">
        <f>E46*B46*'AC Param'!$B$9</f>
        <v>-1.4981210182449529</v>
      </c>
      <c r="G46">
        <f>'AC Param'!$B$2*9.807 + F46</f>
        <v>122.07007898175505</v>
      </c>
      <c r="H46">
        <f t="shared" si="1"/>
        <v>1.4981210182449529</v>
      </c>
      <c r="I46">
        <f>C46+(H46/(B46*'AC Param'!$B$8))</f>
        <v>0.61613912239775581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2.5735349429875383E-2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8.2766381074823332E-3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1.7457909526870583E-2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-7.6122491064120418E-2</v>
      </c>
      <c r="N46">
        <f>(((M46*'AC Param'!$B$6)+(I46*('AC Param'!$B$3-'AC Param'!$B$4)))/('AC Param'!$B$5-'AC Param'!$B$3)) * ('AC Param'!$B$8/'AC Param'!$B$9)</f>
        <v>-7.2031718007486589E-2</v>
      </c>
      <c r="O46">
        <f>FORECAST(ABS(N46),
INDEX(HStabXFLR5!$F$8:$F$106,MATCH(ABS(N46),HStabXFLR5!$C$8:$C$106,1)):INDEX(HStabXFLR5!$F$8:$F$106,MATCH(ABS(N46),HStabXFLR5!$C$8:$C$106,1)+1),
INDEX(HStabXFLR5!$C$8:$C$106,MATCH(ABS(N46),HStabXFLR5!$C$8:$C$106,1)):INDEX(HStabXFLR5!$C$8:$C$106,MATCH(ABS(N46),HStabXFLR5!$C$8:$C$106,1)+1))</f>
        <v>1.6253829059244235E-2</v>
      </c>
      <c r="P46">
        <f>N46*B46*'AC Param'!$B$9</f>
        <v>-1.4445552588387574</v>
      </c>
      <c r="Q46">
        <f>(B46*'AC Param'!$B$8*TrimCalc!I46)+TrimCalc!P46</f>
        <v>123.66193114315453</v>
      </c>
      <c r="R46">
        <f>('AC Param'!$B$2*9.807)-TrimCalc!Q46</f>
        <v>-9.373114315452824E-2</v>
      </c>
      <c r="S46">
        <f>O46*B46*'AC Param'!$B$9</f>
        <v>0.32596132500070502</v>
      </c>
      <c r="T46">
        <f>(J46*B46*'AC Param'!$B$8)</f>
        <v>5.2255392109653469</v>
      </c>
      <c r="U46">
        <f>(K46*B46*'AC Param'!$B$8)</f>
        <v>1.680563812955711</v>
      </c>
      <c r="V46">
        <f>(L46*B46*'AC Param'!$B$8)</f>
        <v>3.5448125941606636</v>
      </c>
    </row>
    <row r="47" spans="1:22" x14ac:dyDescent="0.2">
      <c r="A47" s="1">
        <f>WingXFLR5!L53</f>
        <v>11.4739</v>
      </c>
      <c r="B47" s="1">
        <f t="shared" si="0"/>
        <v>80.635858491125006</v>
      </c>
      <c r="C47">
        <f>WingXFLR5!C53</f>
        <v>0.61796300000000004</v>
      </c>
      <c r="D47">
        <f>WingXFLR5!I53</f>
        <v>-7.5978000000000004E-2</v>
      </c>
      <c r="E47">
        <f>(((D47*'AC Param'!$B$6)+(C47*('AC Param'!$B$3-'AC Param'!$B$4)))/('AC Param'!$B$5-'AC Param'!$B$3)) * ('AC Param'!$B$8/'AC Param'!$B$9)</f>
        <v>-7.1371440178982018E-2</v>
      </c>
      <c r="F47">
        <f>E47*B47*'AC Param'!$B$9</f>
        <v>-1.4099988508921459</v>
      </c>
      <c r="G47">
        <f>'AC Param'!$B$2*9.807 + F47</f>
        <v>122.15820114910785</v>
      </c>
      <c r="H47">
        <f t="shared" si="1"/>
        <v>1.4099988508921459</v>
      </c>
      <c r="I47">
        <f>C47+(H47/(B47*'AC Param'!$B$8))</f>
        <v>0.6250121021703825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2.6032757888113937E-2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8.515019275897269E-3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1.751673861221667E-2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-7.5417902860157648E-2</v>
      </c>
      <c r="N47">
        <f>(((M47*'AC Param'!$B$6)+(I47*('AC Param'!$B$3-'AC Param'!$B$4)))/('AC Param'!$B$5-'AC Param'!$B$3)) * ('AC Param'!$B$8/'AC Param'!$B$9)</f>
        <v>-6.8815627068957871E-2</v>
      </c>
      <c r="O47">
        <f>FORECAST(ABS(N47),
INDEX(HStabXFLR5!$F$8:$F$106,MATCH(ABS(N47),HStabXFLR5!$C$8:$C$106,1)):INDEX(HStabXFLR5!$F$8:$F$106,MATCH(ABS(N47),HStabXFLR5!$C$8:$C$106,1)+1),
INDEX(HStabXFLR5!$C$8:$C$106,MATCH(ABS(N47),HStabXFLR5!$C$8:$C$106,1)):INDEX(HStabXFLR5!$C$8:$C$106,MATCH(ABS(N47),HStabXFLR5!$C$8:$C$106,1)+1))</f>
        <v>1.6216224309359518E-2</v>
      </c>
      <c r="P47">
        <f>N47*B47*'AC Param'!$B$9</f>
        <v>-1.3595067557460772</v>
      </c>
      <c r="Q47">
        <f>(B47*'AC Param'!$B$8*TrimCalc!I47)+TrimCalc!P47</f>
        <v>123.65873309282122</v>
      </c>
      <c r="R47">
        <f>('AC Param'!$B$2*9.807)-TrimCalc!Q47</f>
        <v>-9.053309282121802E-2</v>
      </c>
      <c r="S47">
        <f>O47*B47*'AC Param'!$B$9</f>
        <v>0.32036424632411459</v>
      </c>
      <c r="T47">
        <f>(J47*B47*'AC Param'!$B$8)</f>
        <v>5.2072104816439113</v>
      </c>
      <c r="U47">
        <f>(K47*B47*'AC Param'!$B$8)</f>
        <v>1.7032193751971543</v>
      </c>
      <c r="V47">
        <f>(L47*B47*'AC Param'!$B$8)</f>
        <v>3.5037910811361845</v>
      </c>
    </row>
    <row r="48" spans="1:22" x14ac:dyDescent="0.2">
      <c r="A48" s="1">
        <f>WingXFLR5!L54</f>
        <v>11.3894</v>
      </c>
      <c r="B48" s="1">
        <f t="shared" si="0"/>
        <v>79.452539820500007</v>
      </c>
      <c r="C48">
        <f>WingXFLR5!C54</f>
        <v>0.62716300000000003</v>
      </c>
      <c r="D48">
        <f>WingXFLR5!I54</f>
        <v>-7.5246999999999994E-2</v>
      </c>
      <c r="E48">
        <f>(((D48*'AC Param'!$B$6)+(C48*('AC Param'!$B$3-'AC Param'!$B$4)))/('AC Param'!$B$5-'AC Param'!$B$3)) * ('AC Param'!$B$8/'AC Param'!$B$9)</f>
        <v>-6.8035769898727547E-2</v>
      </c>
      <c r="F48">
        <f>E48*B48*'AC Param'!$B$9</f>
        <v>-1.3243756056887714</v>
      </c>
      <c r="G48">
        <f>'AC Param'!$B$2*9.807 + F48</f>
        <v>122.24382439431123</v>
      </c>
      <c r="H48">
        <f t="shared" si="1"/>
        <v>1.3243756056887714</v>
      </c>
      <c r="I48">
        <f>C48+(H48/(B48*'AC Param'!$B$8))</f>
        <v>0.63388264993355969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2.6333688749505726E-2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8.7571200155764934E-3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1.7576299368911679E-2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-7.471290582783166E-2</v>
      </c>
      <c r="N48">
        <f>(((M48*'AC Param'!$B$6)+(I48*('AC Param'!$B$3-'AC Param'!$B$4)))/('AC Param'!$B$5-'AC Param'!$B$3)) * ('AC Param'!$B$8/'AC Param'!$B$9)</f>
        <v>-6.5598995871213372E-2</v>
      </c>
      <c r="O48">
        <f>FORECAST(ABS(N48),
INDEX(HStabXFLR5!$F$8:$F$106,MATCH(ABS(N48),HStabXFLR5!$C$8:$C$106,1)):INDEX(HStabXFLR5!$F$8:$F$106,MATCH(ABS(N48),HStabXFLR5!$C$8:$C$106,1)+1),
INDEX(HStabXFLR5!$C$8:$C$106,MATCH(ABS(N48),HStabXFLR5!$C$8:$C$106,1)):INDEX(HStabXFLR5!$C$8:$C$106,MATCH(ABS(N48),HStabXFLR5!$C$8:$C$106,1)+1))</f>
        <v>1.6179462809956722E-2</v>
      </c>
      <c r="P48">
        <f>N48*B48*'AC Param'!$B$9</f>
        <v>-1.2769416737523871</v>
      </c>
      <c r="Q48">
        <f>(B48*'AC Param'!$B$8*TrimCalc!I48)+TrimCalc!P48</f>
        <v>123.65497096185699</v>
      </c>
      <c r="R48">
        <f>('AC Param'!$B$2*9.807)-TrimCalc!Q48</f>
        <v>-8.6770961856984741E-2</v>
      </c>
      <c r="S48">
        <f>O48*B48*'AC Param'!$B$9</f>
        <v>0.31494735622968439</v>
      </c>
      <c r="T48">
        <f>(J48*B48*'AC Param'!$B$8)</f>
        <v>5.1901059329694723</v>
      </c>
      <c r="U48">
        <f>(K48*B48*'AC Param'!$B$8)</f>
        <v>1.7259405235972631</v>
      </c>
      <c r="V48">
        <f>(L48*B48*'AC Param'!$B$8)</f>
        <v>3.4641123202289053</v>
      </c>
    </row>
    <row r="49" spans="1:22" x14ac:dyDescent="0.2">
      <c r="A49" s="1">
        <f>WingXFLR5!L55</f>
        <v>11.306800000000001</v>
      </c>
      <c r="B49" s="1">
        <f t="shared" si="0"/>
        <v>78.30428232200002</v>
      </c>
      <c r="C49">
        <f>WingXFLR5!C55</f>
        <v>0.63636000000000004</v>
      </c>
      <c r="D49">
        <f>WingXFLR5!I55</f>
        <v>-7.4515999999999999E-2</v>
      </c>
      <c r="E49">
        <f>(((D49*'AC Param'!$B$6)+(C49*('AC Param'!$B$3-'AC Param'!$B$4)))/('AC Param'!$B$5-'AC Param'!$B$3)) * ('AC Param'!$B$8/'AC Param'!$B$9)</f>
        <v>-6.4700624325277151E-2</v>
      </c>
      <c r="F49">
        <f>E49*B49*'AC Param'!$B$9</f>
        <v>-1.2412523086261602</v>
      </c>
      <c r="G49">
        <f>'AC Param'!$B$2*9.807 + F49</f>
        <v>122.32694769137385</v>
      </c>
      <c r="H49">
        <f t="shared" si="1"/>
        <v>1.2412523086261602</v>
      </c>
      <c r="I49">
        <f>C49+(H49/(B49*'AC Param'!$B$8))</f>
        <v>0.64275024952015358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2.6639719555898302E-2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9.0022366355926864E-3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1.7637482920305616E-2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-7.4007226599004494E-2</v>
      </c>
      <c r="N49">
        <f>(((M49*'AC Param'!$B$6)+(I49*('AC Param'!$B$3-'AC Param'!$B$4)))/('AC Param'!$B$5-'AC Param'!$B$3)) * ('AC Param'!$B$8/'AC Param'!$B$9)</f>
        <v>-6.2381269017178671E-2</v>
      </c>
      <c r="O49">
        <f>FORECAST(ABS(N49),
INDEX(HStabXFLR5!$F$8:$F$106,MATCH(ABS(N49),HStabXFLR5!$C$8:$C$106,1)):INDEX(HStabXFLR5!$F$8:$F$106,MATCH(ABS(N49),HStabXFLR5!$C$8:$C$106,1)+1),
INDEX(HStabXFLR5!$C$8:$C$106,MATCH(ABS(N49),HStabXFLR5!$C$8:$C$106,1)):INDEX(HStabXFLR5!$C$8:$C$106,MATCH(ABS(N49),HStabXFLR5!$C$8:$C$106,1)+1))</f>
        <v>1.6145272281722155E-2</v>
      </c>
      <c r="P49">
        <f>N49*B49*'AC Param'!$B$9</f>
        <v>-1.1967565226778187</v>
      </c>
      <c r="Q49">
        <f>(B49*'AC Param'!$B$8*TrimCalc!I49)+TrimCalc!P49</f>
        <v>123.6520820979087</v>
      </c>
      <c r="R49">
        <f>('AC Param'!$B$2*9.807)-TrimCalc!Q49</f>
        <v>-8.3882097908698938E-2</v>
      </c>
      <c r="S49">
        <f>O49*B49*'AC Param'!$B$9</f>
        <v>0.30973976993381558</v>
      </c>
      <c r="T49">
        <f>(J49*B49*'AC Param'!$B$8)</f>
        <v>5.1745418227608857</v>
      </c>
      <c r="U49">
        <f>(K49*B49*'AC Param'!$B$8)</f>
        <v>1.7486088722338213</v>
      </c>
      <c r="V49">
        <f>(L49*B49*'AC Param'!$B$8)</f>
        <v>3.4259329505270646</v>
      </c>
    </row>
    <row r="50" spans="1:22" x14ac:dyDescent="0.2">
      <c r="A50" s="1">
        <f>WingXFLR5!L56</f>
        <v>11.226000000000001</v>
      </c>
      <c r="B50" s="1">
        <f t="shared" si="0"/>
        <v>77.189134050000021</v>
      </c>
      <c r="C50">
        <f>WingXFLR5!C56</f>
        <v>0.64555399999999996</v>
      </c>
      <c r="D50">
        <f>WingXFLR5!I56</f>
        <v>-7.3784000000000002E-2</v>
      </c>
      <c r="E50">
        <f>(((D50*'AC Param'!$B$6)+(C50*('AC Param'!$B$3-'AC Param'!$B$4)))/('AC Param'!$B$5-'AC Param'!$B$3)) * ('AC Param'!$B$8/'AC Param'!$B$9)</f>
        <v>-6.1363641530567101E-2</v>
      </c>
      <c r="F50">
        <f>E50*B50*'AC Param'!$B$9</f>
        <v>-1.1604685562152777</v>
      </c>
      <c r="G50">
        <f>'AC Param'!$B$2*9.807 + F50</f>
        <v>122.40773144378473</v>
      </c>
      <c r="H50">
        <f t="shared" si="1"/>
        <v>1.1604685562152777</v>
      </c>
      <c r="I50">
        <f>C50+(H50/(B50*'AC Param'!$B$8))</f>
        <v>0.65161466765096709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2.6949967324985027E-2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9.2507694649260758E-3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1.7699197860058954E-2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-7.330070263401231E-2</v>
      </c>
      <c r="N50">
        <f>(((M50*'AC Param'!$B$6)+(I50*('AC Param'!$B$3-'AC Param'!$B$4)))/('AC Param'!$B$5-'AC Param'!$B$3)) * ('AC Param'!$B$8/'AC Param'!$B$9)</f>
        <v>-5.9162103400920957E-2</v>
      </c>
      <c r="O50">
        <f>FORECAST(ABS(N50),
INDEX(HStabXFLR5!$F$8:$F$106,MATCH(ABS(N50),HStabXFLR5!$C$8:$C$106,1)):INDEX(HStabXFLR5!$F$8:$F$106,MATCH(ABS(N50),HStabXFLR5!$C$8:$C$106,1)+1),
INDEX(HStabXFLR5!$C$8:$C$106,MATCH(ABS(N50),HStabXFLR5!$C$8:$C$106,1)):INDEX(HStabXFLR5!$C$8:$C$106,MATCH(ABS(N50),HStabXFLR5!$C$8:$C$106,1)+1))</f>
        <v>1.6111961996580954E-2</v>
      </c>
      <c r="P50">
        <f>N50*B50*'AC Param'!$B$9</f>
        <v>-1.1188345248729443</v>
      </c>
      <c r="Q50">
        <f>(B50*'AC Param'!$B$8*TrimCalc!I50)+TrimCalc!P50</f>
        <v>123.64932240532188</v>
      </c>
      <c r="R50">
        <f>('AC Param'!$B$2*9.807)-TrimCalc!Q50</f>
        <v>-8.1122405321877977E-2</v>
      </c>
      <c r="S50">
        <f>O50*B50*'AC Param'!$B$9</f>
        <v>0.30469875661883533</v>
      </c>
      <c r="T50">
        <f>(J50*B50*'AC Param'!$B$8)</f>
        <v>5.1602548552029424</v>
      </c>
      <c r="U50">
        <f>(K50*B50*'AC Param'!$B$8)</f>
        <v>1.7712944683792646</v>
      </c>
      <c r="V50">
        <f>(L50*B50*'AC Param'!$B$8)</f>
        <v>3.388960386823678</v>
      </c>
    </row>
    <row r="51" spans="1:22" x14ac:dyDescent="0.2">
      <c r="A51" s="1">
        <f>WingXFLR5!L57</f>
        <v>11.1469</v>
      </c>
      <c r="B51" s="1">
        <f t="shared" si="0"/>
        <v>76.105195011125005</v>
      </c>
      <c r="C51">
        <f>WingXFLR5!C57</f>
        <v>0.65474600000000005</v>
      </c>
      <c r="D51">
        <f>WingXFLR5!I57</f>
        <v>-7.3051000000000005E-2</v>
      </c>
      <c r="E51">
        <f>(((D51*'AC Param'!$B$6)+(C51*('AC Param'!$B$3-'AC Param'!$B$4)))/('AC Param'!$B$5-'AC Param'!$B$3)) * ('AC Param'!$B$8/'AC Param'!$B$9)</f>
        <v>-5.8024646612329298E-2</v>
      </c>
      <c r="F51">
        <f>E51*B51*'AC Param'!$B$9</f>
        <v>-1.0819143762413193</v>
      </c>
      <c r="G51">
        <f>'AC Param'!$B$2*9.807 + F51</f>
        <v>122.48628562375869</v>
      </c>
      <c r="H51">
        <f t="shared" si="1"/>
        <v>1.0819143762413193</v>
      </c>
      <c r="I51">
        <f>C51+(H51/(B51*'AC Param'!$B$8))</f>
        <v>0.66047688705152818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2.7263939500038054E-2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9.5024010673087772E-3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1.7761538432729276E-2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-7.2593851212452903E-2</v>
      </c>
      <c r="N51">
        <f>(((M51*'AC Param'!$B$6)+(I51*('AC Param'!$B$3-'AC Param'!$B$4)))/('AC Param'!$B$5-'AC Param'!$B$3)) * ('AC Param'!$B$8/'AC Param'!$B$9)</f>
        <v>-5.5942548918715355E-2</v>
      </c>
      <c r="O51">
        <f>FORECAST(ABS(N51),
INDEX(HStabXFLR5!$F$8:$F$106,MATCH(ABS(N51),HStabXFLR5!$C$8:$C$106,1)):INDEX(HStabXFLR5!$F$8:$F$106,MATCH(ABS(N51),HStabXFLR5!$C$8:$C$106,1)+1),
INDEX(HStabXFLR5!$C$8:$C$106,MATCH(ABS(N51),HStabXFLR5!$C$8:$C$106,1)):INDEX(HStabXFLR5!$C$8:$C$106,MATCH(ABS(N51),HStabXFLR5!$C$8:$C$106,1)+1))</f>
        <v>1.6081198693086756E-2</v>
      </c>
      <c r="P51">
        <f>N51*B51*'AC Param'!$B$9</f>
        <v>-1.0430920557451668</v>
      </c>
      <c r="Q51">
        <f>(B51*'AC Param'!$B$8*TrimCalc!I51)+TrimCalc!P51</f>
        <v>123.64605865533387</v>
      </c>
      <c r="R51">
        <f>('AC Param'!$B$2*9.807)-TrimCalc!Q51</f>
        <v>-7.785865533386982E-2</v>
      </c>
      <c r="S51">
        <f>O51*B51*'AC Param'!$B$9</f>
        <v>0.29984637682475396</v>
      </c>
      <c r="T51">
        <f>(J51*B51*'AC Param'!$B$8)</f>
        <v>5.1470649888657904</v>
      </c>
      <c r="U51">
        <f>(K51*B51*'AC Param'!$B$8)</f>
        <v>1.7939254832793941</v>
      </c>
      <c r="V51">
        <f>(L51*B51*'AC Param'!$B$8)</f>
        <v>3.3531395055863964</v>
      </c>
    </row>
    <row r="52" spans="1:22" x14ac:dyDescent="0.2">
      <c r="A52" s="1">
        <f>WingXFLR5!L58</f>
        <v>11.0695</v>
      </c>
      <c r="B52" s="1">
        <f t="shared" si="0"/>
        <v>75.051971028124996</v>
      </c>
      <c r="C52">
        <f>WingXFLR5!C58</f>
        <v>0.66393500000000005</v>
      </c>
      <c r="D52">
        <f>WingXFLR5!I58</f>
        <v>-7.2317999999999993E-2</v>
      </c>
      <c r="E52">
        <f>(((D52*'AC Param'!$B$6)+(C52*('AC Param'!$B$3-'AC Param'!$B$4)))/('AC Param'!$B$5-'AC Param'!$B$3)) * ('AC Param'!$B$8/'AC Param'!$B$9)</f>
        <v>-5.4686176400895521E-2</v>
      </c>
      <c r="F52">
        <f>E52*B52*'AC Param'!$B$9</f>
        <v>-1.0055548050853411</v>
      </c>
      <c r="G52">
        <f>'AC Param'!$B$2*9.807 + F52</f>
        <v>122.56264519491467</v>
      </c>
      <c r="H52">
        <f t="shared" si="1"/>
        <v>1.0055548050853411</v>
      </c>
      <c r="I52">
        <f>C52+(H52/(B52*'AC Param'!$B$8))</f>
        <v>0.66933615827550574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2.7581599258647262E-2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9.7573849027195493E-3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1.7824214355927709E-2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-7.1885883821432836E-2</v>
      </c>
      <c r="N52">
        <f>(((M52*'AC Param'!$B$6)+(I52*('AC Param'!$B$3-'AC Param'!$B$4)))/('AC Param'!$B$5-'AC Param'!$B$3)) * ('AC Param'!$B$8/'AC Param'!$B$9)</f>
        <v>-5.2720874239693336E-2</v>
      </c>
      <c r="O52">
        <f>FORECAST(ABS(N52),
INDEX(HStabXFLR5!$F$8:$F$106,MATCH(ABS(N52),HStabXFLR5!$C$8:$C$106,1)):INDEX(HStabXFLR5!$F$8:$F$106,MATCH(ABS(N52),HStabXFLR5!$C$8:$C$106,1)+1),
INDEX(HStabXFLR5!$C$8:$C$106,MATCH(ABS(N52),HStabXFLR5!$C$8:$C$106,1)):INDEX(HStabXFLR5!$C$8:$C$106,MATCH(ABS(N52),HStabXFLR5!$C$8:$C$106,1)+1))</f>
        <v>1.6051354555254225E-2</v>
      </c>
      <c r="P52">
        <f>N52*B52*'AC Param'!$B$9</f>
        <v>-0.96941735387364691</v>
      </c>
      <c r="Q52">
        <f>(B52*'AC Param'!$B$8*TrimCalc!I52)+TrimCalc!P52</f>
        <v>123.64351858314672</v>
      </c>
      <c r="R52">
        <f>('AC Param'!$B$2*9.807)-TrimCalc!Q52</f>
        <v>-7.5318583146710694E-2</v>
      </c>
      <c r="S52">
        <f>O52*B52*'AC Param'!$B$9</f>
        <v>0.29514802027556003</v>
      </c>
      <c r="T52">
        <f>(J52*B52*'AC Param'!$B$8)</f>
        <v>5.1349744354370657</v>
      </c>
      <c r="U52">
        <f>(K52*B52*'AC Param'!$B$8)</f>
        <v>1.8165705897737638</v>
      </c>
      <c r="V52">
        <f>(L52*B52*'AC Param'!$B$8)</f>
        <v>3.3184038456633016</v>
      </c>
    </row>
    <row r="53" spans="1:22" x14ac:dyDescent="0.2">
      <c r="A53" s="1">
        <f>WingXFLR5!L59</f>
        <v>10.9937</v>
      </c>
      <c r="B53" s="1">
        <f t="shared" si="0"/>
        <v>74.027631810125015</v>
      </c>
      <c r="C53">
        <f>WingXFLR5!C59</f>
        <v>0.673122</v>
      </c>
      <c r="D53">
        <f>WingXFLR5!I59</f>
        <v>-7.1582999999999994E-2</v>
      </c>
      <c r="E53">
        <f>(((D53*'AC Param'!$B$6)+(C53*('AC Param'!$B$3-'AC Param'!$B$4)))/('AC Param'!$B$5-'AC Param'!$B$3)) * ('AC Param'!$B$8/'AC Param'!$B$9)</f>
        <v>-5.1343332137870352E-2</v>
      </c>
      <c r="F53">
        <f>E53*B53*'AC Param'!$B$9</f>
        <v>-0.93120219541477012</v>
      </c>
      <c r="G53">
        <f>'AC Param'!$B$2*9.807 + F53</f>
        <v>122.63699780458523</v>
      </c>
      <c r="H53">
        <f t="shared" si="1"/>
        <v>0.93120219541477012</v>
      </c>
      <c r="I53">
        <f>C53+(H53/(B53*'AC Param'!$B$8))</f>
        <v>0.67819299749003392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2.7902440069876001E-2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1.00160982600794E-2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1.7886894025574671E-2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-7.1177121403117188E-2</v>
      </c>
      <c r="N53">
        <f>(((M53*'AC Param'!$B$6)+(I53*('AC Param'!$B$3-'AC Param'!$B$4)))/('AC Param'!$B$5-'AC Param'!$B$3)) * ('AC Param'!$B$8/'AC Param'!$B$9)</f>
        <v>-4.9497747127358965E-2</v>
      </c>
      <c r="O53">
        <f>FORECAST(ABS(N53),
INDEX(HStabXFLR5!$F$8:$F$106,MATCH(ABS(N53),HStabXFLR5!$C$8:$C$106,1)):INDEX(HStabXFLR5!$F$8:$F$106,MATCH(ABS(N53),HStabXFLR5!$C$8:$C$106,1)+1),
INDEX(HStabXFLR5!$C$8:$C$106,MATCH(ABS(N53),HStabXFLR5!$C$8:$C$106,1)):INDEX(HStabXFLR5!$C$8:$C$106,MATCH(ABS(N53),HStabXFLR5!$C$8:$C$106,1)+1))</f>
        <v>1.6024002717379561E-2</v>
      </c>
      <c r="P53">
        <f>N53*B53*'AC Param'!$B$9</f>
        <v>-0.89772924494482664</v>
      </c>
      <c r="Q53">
        <f>(B53*'AC Param'!$B$8*TrimCalc!I53)+TrimCalc!P53</f>
        <v>123.64084712366906</v>
      </c>
      <c r="R53">
        <f>('AC Param'!$B$2*9.807)-TrimCalc!Q53</f>
        <v>-7.2647123669057123E-2</v>
      </c>
      <c r="S53">
        <f>O53*B53*'AC Param'!$B$9</f>
        <v>0.29062364845522115</v>
      </c>
      <c r="T53">
        <f>(J53*B53*'AC Param'!$B$8)</f>
        <v>5.1238071999762713</v>
      </c>
      <c r="U53">
        <f>(K53*B53*'AC Param'!$B$8)</f>
        <v>1.8392856055650584</v>
      </c>
      <c r="V53">
        <f>(L53*B53*'AC Param'!$B$8)</f>
        <v>3.2846229994199692</v>
      </c>
    </row>
    <row r="54" spans="1:22" x14ac:dyDescent="0.2">
      <c r="A54" s="1">
        <f>WingXFLR5!L60</f>
        <v>10.919499999999999</v>
      </c>
      <c r="B54" s="1">
        <f t="shared" si="0"/>
        <v>73.031731653124993</v>
      </c>
      <c r="C54">
        <f>WingXFLR5!C60</f>
        <v>0.68230500000000005</v>
      </c>
      <c r="D54">
        <f>WingXFLR5!I60</f>
        <v>-7.0847999999999994E-2</v>
      </c>
      <c r="E54">
        <f>(((D54*'AC Param'!$B$6)+(C54*('AC Param'!$B$3-'AC Param'!$B$4)))/('AC Param'!$B$5-'AC Param'!$B$3)) * ('AC Param'!$B$8/'AC Param'!$B$9)</f>
        <v>-4.8001187483917254E-2</v>
      </c>
      <c r="F54">
        <f>E54*B54*'AC Param'!$B$9</f>
        <v>-0.85887441162241274</v>
      </c>
      <c r="G54">
        <f>'AC Param'!$B$2*9.807 + F54</f>
        <v>122.7093255883776</v>
      </c>
      <c r="H54">
        <f t="shared" si="1"/>
        <v>0.85887441162241274</v>
      </c>
      <c r="I54">
        <f>C54+(H54/(B54*'AC Param'!$B$8))</f>
        <v>0.68704590580245095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2.8227569978524485E-2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1.027797236510937E-2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1.7950081231125341E-2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-7.0468459017013263E-2</v>
      </c>
      <c r="N54">
        <f>(((M54*'AC Param'!$B$6)+(I54*('AC Param'!$B$3-'AC Param'!$B$4)))/('AC Param'!$B$5-'AC Param'!$B$3)) * ('AC Param'!$B$8/'AC Param'!$B$9)</f>
        <v>-4.6275543807607303E-2</v>
      </c>
      <c r="O54">
        <f>FORECAST(ABS(N54),
INDEX(HStabXFLR5!$F$8:$F$106,MATCH(ABS(N54),HStabXFLR5!$C$8:$C$106,1)):INDEX(HStabXFLR5!$F$8:$F$106,MATCH(ABS(N54),HStabXFLR5!$C$8:$C$106,1)+1),
INDEX(HStabXFLR5!$C$8:$C$106,MATCH(ABS(N54),HStabXFLR5!$C$8:$C$106,1)):INDEX(HStabXFLR5!$C$8:$C$106,MATCH(ABS(N54),HStabXFLR5!$C$8:$C$106,1)+1))</f>
        <v>1.5997631998425448E-2</v>
      </c>
      <c r="P54">
        <f>N54*B54*'AC Param'!$B$9</f>
        <v>-0.82799785887760358</v>
      </c>
      <c r="Q54">
        <f>(B54*'AC Param'!$B$8*TrimCalc!I54)+TrimCalc!P54</f>
        <v>123.63896535279609</v>
      </c>
      <c r="R54">
        <f>('AC Param'!$B$2*9.807)-TrimCalc!Q54</f>
        <v>-7.07653527960872E-2</v>
      </c>
      <c r="S54">
        <f>O54*B54*'AC Param'!$B$9</f>
        <v>0.28624201796264098</v>
      </c>
      <c r="T54">
        <f>(J54*B54*'AC Param'!$B$8)</f>
        <v>5.1137775284002265</v>
      </c>
      <c r="U54">
        <f>(K54*B54*'AC Param'!$B$8)</f>
        <v>1.861983307744941</v>
      </c>
      <c r="V54">
        <f>(L54*B54*'AC Param'!$B$8)</f>
        <v>3.2518818340552613</v>
      </c>
    </row>
    <row r="55" spans="1:22" x14ac:dyDescent="0.2">
      <c r="A55" s="1">
        <f>WingXFLR5!L61</f>
        <v>10.8468</v>
      </c>
      <c r="B55" s="1">
        <f t="shared" si="0"/>
        <v>72.062505522000009</v>
      </c>
      <c r="C55">
        <f>WingXFLR5!C61</f>
        <v>0.69148600000000005</v>
      </c>
      <c r="D55">
        <f>WingXFLR5!I61</f>
        <v>-7.0112999999999995E-2</v>
      </c>
      <c r="E55">
        <f>(((D55*'AC Param'!$B$6)+(C55*('AC Param'!$B$3-'AC Param'!$B$4)))/('AC Param'!$B$5-'AC Param'!$B$3)) * ('AC Param'!$B$8/'AC Param'!$B$9)</f>
        <v>-4.4659392634500125E-2</v>
      </c>
      <c r="F55">
        <f>E55*B55*'AC Param'!$B$9</f>
        <v>-0.78847559344154383</v>
      </c>
      <c r="G55">
        <f>'AC Param'!$B$2*9.807 + F55</f>
        <v>122.77972440655846</v>
      </c>
      <c r="H55">
        <f t="shared" si="1"/>
        <v>0.78847559344154383</v>
      </c>
      <c r="I55">
        <f>C55+(H55/(B55*'AC Param'!$B$8))</f>
        <v>0.69589684866381218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2.8557803311071606E-2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1.0543123238164738E-2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1.8015160662214324E-2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-6.9758805680406433E-2</v>
      </c>
      <c r="N55">
        <f>(((M55*'AC Param'!$B$6)+(I55*('AC Param'!$B$3-'AC Param'!$B$4)))/('AC Param'!$B$5-'AC Param'!$B$3)) * ('AC Param'!$B$8/'AC Param'!$B$9)</f>
        <v>-4.3051343695900413E-2</v>
      </c>
      <c r="O55">
        <f>FORECAST(ABS(N55),
INDEX(HStabXFLR5!$F$8:$F$106,MATCH(ABS(N55),HStabXFLR5!$C$8:$C$106,1)):INDEX(HStabXFLR5!$F$8:$F$106,MATCH(ABS(N55),HStabXFLR5!$C$8:$C$106,1)+1),
INDEX(HStabXFLR5!$C$8:$C$106,MATCH(ABS(N55),HStabXFLR5!$C$8:$C$106,1)):INDEX(HStabXFLR5!$C$8:$C$106,MATCH(ABS(N55),HStabXFLR5!$C$8:$C$106,1)+1))</f>
        <v>1.5974432163442891E-2</v>
      </c>
      <c r="P55">
        <f>N55*B55*'AC Param'!$B$9</f>
        <v>-0.76008498473975916</v>
      </c>
      <c r="Q55">
        <f>(B55*'AC Param'!$B$8*TrimCalc!I55)+TrimCalc!P55</f>
        <v>123.63721869651437</v>
      </c>
      <c r="R55">
        <f>('AC Param'!$B$2*9.807)-TrimCalc!Q55</f>
        <v>-6.9018696514362432E-2</v>
      </c>
      <c r="S55">
        <f>O55*B55*'AC Param'!$B$9</f>
        <v>0.28203361346728489</v>
      </c>
      <c r="T55">
        <f>(J55*B55*'AC Param'!$B$8)</f>
        <v>5.1049429779399942</v>
      </c>
      <c r="U55">
        <f>(K55*B55*'AC Param'!$B$8)</f>
        <v>1.8846702722179871</v>
      </c>
      <c r="V55">
        <f>(L55*B55*'AC Param'!$B$8)</f>
        <v>3.2203586150261527</v>
      </c>
    </row>
    <row r="56" spans="1:22" x14ac:dyDescent="0.2">
      <c r="A56" s="1">
        <f>WingXFLR5!L62</f>
        <v>10.775499999999999</v>
      </c>
      <c r="B56" s="1">
        <f t="shared" si="0"/>
        <v>71.118232653124991</v>
      </c>
      <c r="C56">
        <f>WingXFLR5!C62</f>
        <v>0.70066399999999995</v>
      </c>
      <c r="D56">
        <f>WingXFLR5!I62</f>
        <v>-6.9375999999999993E-2</v>
      </c>
      <c r="E56">
        <f>(((D56*'AC Param'!$B$6)+(C56*('AC Param'!$B$3-'AC Param'!$B$4)))/('AC Param'!$B$5-'AC Param'!$B$3)) * ('AC Param'!$B$8/'AC Param'!$B$9)</f>
        <v>-4.1313398635759641E-2</v>
      </c>
      <c r="F56">
        <f>E56*B56*'AC Param'!$B$9</f>
        <v>-0.71984329448796647</v>
      </c>
      <c r="G56">
        <f>'AC Param'!$B$2*9.807 + F56</f>
        <v>122.84835670551203</v>
      </c>
      <c r="H56">
        <f t="shared" si="1"/>
        <v>0.71984329448796647</v>
      </c>
      <c r="I56">
        <f>C56+(H56/(B56*'AC Param'!$B$8))</f>
        <v>0.7047443767901963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2.8892209972727904E-2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1.0811523760354769E-2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1.8081241484657586E-2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-6.9048235673637631E-2</v>
      </c>
      <c r="N56">
        <f>(((M56*'AC Param'!$B$6)+(I56*('AC Param'!$B$3-'AC Param'!$B$4)))/('AC Param'!$B$5-'AC Param'!$B$3)) * ('AC Param'!$B$8/'AC Param'!$B$9)</f>
        <v>-3.9825575720104922E-2</v>
      </c>
      <c r="O56">
        <f>FORECAST(ABS(N56),
INDEX(HStabXFLR5!$F$8:$F$106,MATCH(ABS(N56),HStabXFLR5!$C$8:$C$106,1)):INDEX(HStabXFLR5!$F$8:$F$106,MATCH(ABS(N56),HStabXFLR5!$C$8:$C$106,1)+1),
INDEX(HStabXFLR5!$C$8:$C$106,MATCH(ABS(N56),HStabXFLR5!$C$8:$C$106,1)):INDEX(HStabXFLR5!$C$8:$C$106,MATCH(ABS(N56),HStabXFLR5!$C$8:$C$106,1)+1))</f>
        <v>1.5952518655501714E-2</v>
      </c>
      <c r="P56">
        <f>N56*B56*'AC Param'!$B$9</f>
        <v>-0.69391951710373156</v>
      </c>
      <c r="Q56">
        <f>(B56*'AC Param'!$B$8*TrimCalc!I56)+TrimCalc!P56</f>
        <v>123.63418547050198</v>
      </c>
      <c r="R56">
        <f>('AC Param'!$B$2*9.807)-TrimCalc!Q56</f>
        <v>-6.5985470501971122E-2</v>
      </c>
      <c r="S56">
        <f>O56*B56*'AC Param'!$B$9</f>
        <v>0.27795615862059542</v>
      </c>
      <c r="T56">
        <f>(J56*B56*'AC Param'!$B$8)</f>
        <v>5.097044876290858</v>
      </c>
      <c r="U56">
        <f>(K56*B56*'AC Param'!$B$8)</f>
        <v>1.9073245639440486</v>
      </c>
      <c r="V56">
        <f>(L56*B56*'AC Param'!$B$8)</f>
        <v>3.1898182711999077</v>
      </c>
    </row>
    <row r="57" spans="1:22" x14ac:dyDescent="0.2">
      <c r="A57" s="1">
        <f>WingXFLR5!L63</f>
        <v>10.7056</v>
      </c>
      <c r="B57" s="1">
        <f t="shared" si="0"/>
        <v>70.19854620800001</v>
      </c>
      <c r="C57">
        <f>WingXFLR5!C63</f>
        <v>0.709839</v>
      </c>
      <c r="D57">
        <f>WingXFLR5!I63</f>
        <v>-6.8639000000000006E-2</v>
      </c>
      <c r="E57">
        <f>(((D57*'AC Param'!$B$6)+(C57*('AC Param'!$B$3-'AC Param'!$B$4)))/('AC Param'!$B$5-'AC Param'!$B$3)) * ('AC Param'!$B$8/'AC Param'!$B$9)</f>
        <v>-3.7967929343823197E-2</v>
      </c>
      <c r="F57">
        <f>E57*B57*'AC Param'!$B$9</f>
        <v>-0.65299689340379086</v>
      </c>
      <c r="G57">
        <f>'AC Param'!$B$2*9.807 + F57</f>
        <v>122.91520310659621</v>
      </c>
      <c r="H57">
        <f t="shared" si="1"/>
        <v>0.65299689340379086</v>
      </c>
      <c r="I57">
        <f>C57+(H57/(B57*'AC Param'!$B$8))</f>
        <v>0.713588956739997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2.9230339191933154E-2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1.1083125582178513E-2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1.8147213609754638E-2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-6.833723704349387E-2</v>
      </c>
      <c r="N57">
        <f>(((M57*'AC Param'!$B$6)+(I57*('AC Param'!$B$3-'AC Param'!$B$4)))/('AC Param'!$B$5-'AC Param'!$B$3)) * ('AC Param'!$B$8/'AC Param'!$B$9)</f>
        <v>-3.6599311009502297E-2</v>
      </c>
      <c r="O57">
        <f>FORECAST(ABS(N57),
INDEX(HStabXFLR5!$F$8:$F$106,MATCH(ABS(N57),HStabXFLR5!$C$8:$C$106,1)):INDEX(HStabXFLR5!$F$8:$F$106,MATCH(ABS(N57),HStabXFLR5!$C$8:$C$106,1)+1),
INDEX(HStabXFLR5!$C$8:$C$106,MATCH(ABS(N57),HStabXFLR5!$C$8:$C$106,1)):INDEX(HStabXFLR5!$C$8:$C$106,MATCH(ABS(N57),HStabXFLR5!$C$8:$C$106,1)+1))</f>
        <v>1.593305149102232E-2</v>
      </c>
      <c r="P57">
        <f>N57*B57*'AC Param'!$B$9</f>
        <v>-0.62945851414497012</v>
      </c>
      <c r="Q57">
        <f>(B57*'AC Param'!$B$8*TrimCalc!I57)+TrimCalc!P57</f>
        <v>123.63100746628037</v>
      </c>
      <c r="R57">
        <f>('AC Param'!$B$2*9.807)-TrimCalc!Q57</f>
        <v>-6.2807466280361268E-2</v>
      </c>
      <c r="S57">
        <f>O57*B57*'AC Param'!$B$9</f>
        <v>0.27402687757510857</v>
      </c>
      <c r="T57">
        <f>(J57*B57*'AC Param'!$B$8)</f>
        <v>5.0900109011621391</v>
      </c>
      <c r="U57">
        <f>(K57*B57*'AC Param'!$B$8)</f>
        <v>1.9299546837898569</v>
      </c>
      <c r="V57">
        <f>(L57*B57*'AC Param'!$B$8)</f>
        <v>3.1600562173722819</v>
      </c>
    </row>
    <row r="58" spans="1:22" x14ac:dyDescent="0.2">
      <c r="A58" s="1">
        <f>WingXFLR5!L64</f>
        <v>10.6371</v>
      </c>
      <c r="B58" s="1">
        <f t="shared" si="0"/>
        <v>69.303086551125006</v>
      </c>
      <c r="C58">
        <f>WingXFLR5!C64</f>
        <v>0.71901000000000004</v>
      </c>
      <c r="D58">
        <f>WingXFLR5!I64</f>
        <v>-6.7901000000000003E-2</v>
      </c>
      <c r="E58">
        <f>(((D58*'AC Param'!$B$6)+(C58*('AC Param'!$B$3-'AC Param'!$B$4)))/('AC Param'!$B$5-'AC Param'!$B$3)) * ('AC Param'!$B$8/'AC Param'!$B$9)</f>
        <v>-3.4620797732895031E-2</v>
      </c>
      <c r="F58">
        <f>E58*B58*'AC Param'!$B$9</f>
        <v>-0.5878353947291951</v>
      </c>
      <c r="G58">
        <f>'AC Param'!$B$2*9.807 + F58</f>
        <v>122.98036460527081</v>
      </c>
      <c r="H58">
        <f t="shared" si="1"/>
        <v>0.5878353947291951</v>
      </c>
      <c r="I58">
        <f>C58+(H58/(B58*'AC Param'!$B$8))</f>
        <v>0.7224293725084896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2.9572135127661769E-2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1.1358030200669266E-2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1.8214104926992505E-2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-6.7625779483993329E-2</v>
      </c>
      <c r="N58">
        <f>(((M58*'AC Param'!$B$6)+(I58*('AC Param'!$B$3-'AC Param'!$B$4)))/('AC Param'!$B$5-'AC Param'!$B$3)) * ('AC Param'!$B$8/'AC Param'!$B$9)</f>
        <v>-3.337269066552781E-2</v>
      </c>
      <c r="O58">
        <f>FORECAST(ABS(N58),
INDEX(HStabXFLR5!$F$8:$F$106,MATCH(ABS(N58),HStabXFLR5!$C$8:$C$106,1)):INDEX(HStabXFLR5!$F$8:$F$106,MATCH(ABS(N58),HStabXFLR5!$C$8:$C$106,1)+1),
INDEX(HStabXFLR5!$C$8:$C$106,MATCH(ABS(N58),HStabXFLR5!$C$8:$C$106,1)):INDEX(HStabXFLR5!$C$8:$C$106,MATCH(ABS(N58),HStabXFLR5!$C$8:$C$106,1)+1))</f>
        <v>1.5914619353809559E-2</v>
      </c>
      <c r="P58">
        <f>N58*B58*'AC Param'!$B$9</f>
        <v>-0.56664346506106389</v>
      </c>
      <c r="Q58">
        <f>(B58*'AC Param'!$B$8*TrimCalc!I58)+TrimCalc!P58</f>
        <v>123.62852810461332</v>
      </c>
      <c r="R58">
        <f>('AC Param'!$B$2*9.807)-TrimCalc!Q58</f>
        <v>-6.0328104613319056E-2</v>
      </c>
      <c r="S58">
        <f>O58*B58*'AC Param'!$B$9</f>
        <v>0.27021839941379189</v>
      </c>
      <c r="T58">
        <f>(J58*B58*'AC Param'!$B$8)</f>
        <v>5.0838414599738435</v>
      </c>
      <c r="U58">
        <f>(K58*B58*'AC Param'!$B$8)</f>
        <v>1.9525957320472678</v>
      </c>
      <c r="V58">
        <f>(L58*B58*'AC Param'!$B$8)</f>
        <v>3.1312457279265766</v>
      </c>
    </row>
    <row r="59" spans="1:22" x14ac:dyDescent="0.2">
      <c r="A59" s="1">
        <f>WingXFLR5!L65</f>
        <v>10.57</v>
      </c>
      <c r="B59" s="1">
        <f t="shared" si="0"/>
        <v>68.431501250000011</v>
      </c>
      <c r="C59">
        <f>WingXFLR5!C65</f>
        <v>0.72817900000000002</v>
      </c>
      <c r="D59">
        <f>WingXFLR5!I65</f>
        <v>-6.7163E-2</v>
      </c>
      <c r="E59">
        <f>(((D59*'AC Param'!$B$6)+(C59*('AC Param'!$B$3-'AC Param'!$B$4)))/('AC Param'!$B$5-'AC Param'!$B$3)) * ('AC Param'!$B$8/'AC Param'!$B$9)</f>
        <v>-3.1274015926502918E-2</v>
      </c>
      <c r="F59">
        <f>E59*B59*'AC Param'!$B$9</f>
        <v>-0.52433132569191621</v>
      </c>
      <c r="G59">
        <f>'AC Param'!$B$2*9.807 + F59</f>
        <v>123.04386867430809</v>
      </c>
      <c r="H59">
        <f t="shared" si="1"/>
        <v>0.52433132569191621</v>
      </c>
      <c r="I59">
        <f>C59+(H59/(B59*'AC Param'!$B$8))</f>
        <v>0.73126782282592651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2.9917652306366949E-2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1.1636063216489703E-2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1.8281589089877249E-2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-6.6913966608295933E-2</v>
      </c>
      <c r="N59">
        <f>(((M59*'AC Param'!$B$6)+(I59*('AC Param'!$B$3-'AC Param'!$B$4)))/('AC Param'!$B$5-'AC Param'!$B$3)) * ('AC Param'!$B$8/'AC Param'!$B$9)</f>
        <v>-3.0145574852103819E-2</v>
      </c>
      <c r="O59">
        <f>FORECAST(ABS(N59),
INDEX(HStabXFLR5!$F$8:$F$106,MATCH(ABS(N59),HStabXFLR5!$C$8:$C$106,1)):INDEX(HStabXFLR5!$F$8:$F$106,MATCH(ABS(N59),HStabXFLR5!$C$8:$C$106,1)+1),
INDEX(HStabXFLR5!$C$8:$C$106,MATCH(ABS(N59),HStabXFLR5!$C$8:$C$106,1)):INDEX(HStabXFLR5!$C$8:$C$106,MATCH(ABS(N59),HStabXFLR5!$C$8:$C$106,1)+1))</f>
        <v>1.5897917936904492E-2</v>
      </c>
      <c r="P59">
        <f>N59*B59*'AC Param'!$B$9</f>
        <v>-0.50541220107755935</v>
      </c>
      <c r="Q59">
        <f>(B59*'AC Param'!$B$8*TrimCalc!I59)+TrimCalc!P59</f>
        <v>123.62816508273853</v>
      </c>
      <c r="R59">
        <f>('AC Param'!$B$2*9.807)-TrimCalc!Q59</f>
        <v>-5.9965082738528963E-2</v>
      </c>
      <c r="S59">
        <f>O59*B59*'AC Param'!$B$9</f>
        <v>0.26654000583706094</v>
      </c>
      <c r="T59">
        <f>(J59*B59*'AC Param'!$B$8)</f>
        <v>5.0785568416932554</v>
      </c>
      <c r="U59">
        <f>(K59*B59*'AC Param'!$B$8)</f>
        <v>1.9752354848345768</v>
      </c>
      <c r="V59">
        <f>(L59*B59*'AC Param'!$B$8)</f>
        <v>3.1033213568586793</v>
      </c>
    </row>
    <row r="60" spans="1:22" x14ac:dyDescent="0.2">
      <c r="A60" s="1">
        <f>WingXFLR5!L66</f>
        <v>10.504099999999999</v>
      </c>
      <c r="B60" s="1">
        <f t="shared" si="0"/>
        <v>67.580871546124996</v>
      </c>
      <c r="C60">
        <f>WingXFLR5!C66</f>
        <v>0.73734500000000003</v>
      </c>
      <c r="D60">
        <f>WingXFLR5!I66</f>
        <v>-6.6423999999999997E-2</v>
      </c>
      <c r="E60">
        <f>(((D60*'AC Param'!$B$6)+(C60*('AC Param'!$B$3-'AC Param'!$B$4)))/('AC Param'!$B$5-'AC Param'!$B$3)) * ('AC Param'!$B$8/'AC Param'!$B$9)</f>
        <v>-2.7925396898851089E-2</v>
      </c>
      <c r="F60">
        <f>E60*B60*'AC Param'!$B$9</f>
        <v>-0.46236955187047407</v>
      </c>
      <c r="G60">
        <f>'AC Param'!$B$2*9.807 + F60</f>
        <v>123.10583044812952</v>
      </c>
      <c r="H60">
        <f t="shared" si="1"/>
        <v>0.46236955187047407</v>
      </c>
      <c r="I60">
        <f>C60+(H60/(B60*'AC Param'!$B$8))</f>
        <v>0.74010309168758304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3.0267480206215121E-2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1.1917504579365794E-2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1.834997562684933E-2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-6.6201233371664336E-2</v>
      </c>
      <c r="N60">
        <f>(((M60*'AC Param'!$B$6)+(I60*('AC Param'!$B$3-'AC Param'!$B$4)))/('AC Param'!$B$5-'AC Param'!$B$3)) * ('AC Param'!$B$8/'AC Param'!$B$9)</f>
        <v>-2.6916841656192118E-2</v>
      </c>
      <c r="O60">
        <f>FORECAST(ABS(N60),
INDEX(HStabXFLR5!$F$8:$F$106,MATCH(ABS(N60),HStabXFLR5!$C$8:$C$106,1)):INDEX(HStabXFLR5!$F$8:$F$106,MATCH(ABS(N60),HStabXFLR5!$C$8:$C$106,1)+1),
INDEX(HStabXFLR5!$C$8:$C$106,MATCH(ABS(N60),HStabXFLR5!$C$8:$C$106,1)):INDEX(HStabXFLR5!$C$8:$C$106,MATCH(ABS(N60),HStabXFLR5!$C$8:$C$106,1)+1))</f>
        <v>1.5881968652824659E-2</v>
      </c>
      <c r="P60">
        <f>N60*B60*'AC Param'!$B$9</f>
        <v>-0.44567058650665392</v>
      </c>
      <c r="Q60">
        <f>(B60*'AC Param'!$B$8*TrimCalc!I60)+TrimCalc!P60</f>
        <v>123.62603318684224</v>
      </c>
      <c r="R60">
        <f>('AC Param'!$B$2*9.807)-TrimCalc!Q60</f>
        <v>-5.7833186842231044E-2</v>
      </c>
      <c r="S60">
        <f>O60*B60*'AC Param'!$B$9</f>
        <v>0.26296273443940116</v>
      </c>
      <c r="T60">
        <f>(J60*B60*'AC Param'!$B$8)</f>
        <v>5.0740739773810448</v>
      </c>
      <c r="U60">
        <f>(K60*B60*'AC Param'!$B$8)</f>
        <v>1.9978636956062981</v>
      </c>
      <c r="V60">
        <f>(L60*B60*'AC Param'!$B$8)</f>
        <v>3.0762102817747481</v>
      </c>
    </row>
    <row r="61" spans="1:22" x14ac:dyDescent="0.2">
      <c r="A61" s="1">
        <f>WingXFLR5!L67</f>
        <v>10.439399999999999</v>
      </c>
      <c r="B61" s="1">
        <f t="shared" si="0"/>
        <v>66.750906820499992</v>
      </c>
      <c r="C61">
        <f>WingXFLR5!C67</f>
        <v>0.74650700000000003</v>
      </c>
      <c r="D61">
        <f>WingXFLR5!I67</f>
        <v>-6.5684000000000006E-2</v>
      </c>
      <c r="E61">
        <f>(((D61*'AC Param'!$B$6)+(C61*('AC Param'!$B$3-'AC Param'!$B$4)))/('AC Param'!$B$5-'AC Param'!$B$3)) * ('AC Param'!$B$8/'AC Param'!$B$9)</f>
        <v>-2.4575115552207632E-2</v>
      </c>
      <c r="F61">
        <f>E61*B61*'AC Param'!$B$9</f>
        <v>-0.40190075584046581</v>
      </c>
      <c r="G61">
        <f>'AC Param'!$B$2*9.807 + F61</f>
        <v>123.16629924415953</v>
      </c>
      <c r="H61">
        <f t="shared" si="1"/>
        <v>0.40190075584046581</v>
      </c>
      <c r="I61">
        <f>C61+(H61/(B61*'AC Param'!$B$8))</f>
        <v>0.74893419636793157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3.0622571730226041E-2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1.22019633752886E-2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1.8420343377168018E-2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-6.5487651472856179E-2</v>
      </c>
      <c r="N61">
        <f>(((M61*'AC Param'!$B$6)+(I61*('AC Param'!$B$3-'AC Param'!$B$4)))/('AC Param'!$B$5-'AC Param'!$B$3)) * ('AC Param'!$B$8/'AC Param'!$B$9)</f>
        <v>-2.3686832306024155E-2</v>
      </c>
      <c r="O61">
        <f>FORECAST(ABS(N61),
INDEX(HStabXFLR5!$F$8:$F$106,MATCH(ABS(N61),HStabXFLR5!$C$8:$C$106,1)):INDEX(HStabXFLR5!$F$8:$F$106,MATCH(ABS(N61),HStabXFLR5!$C$8:$C$106,1)+1),
INDEX(HStabXFLR5!$C$8:$C$106,MATCH(ABS(N61),HStabXFLR5!$C$8:$C$106,1)):INDEX(HStabXFLR5!$C$8:$C$106,MATCH(ABS(N61),HStabXFLR5!$C$8:$C$106,1)+1))</f>
        <v>1.5868758526377112E-2</v>
      </c>
      <c r="P61">
        <f>N61*B61*'AC Param'!$B$9</f>
        <v>-0.38737379635239572</v>
      </c>
      <c r="Q61">
        <f>(B61*'AC Param'!$B$8*TrimCalc!I61)+TrimCalc!P61</f>
        <v>123.62287258167727</v>
      </c>
      <c r="R61">
        <f>('AC Param'!$B$2*9.807)-TrimCalc!Q61</f>
        <v>-5.4672581677266407E-2</v>
      </c>
      <c r="S61">
        <f>O61*B61*'AC Param'!$B$9</f>
        <v>0.2595172353290473</v>
      </c>
      <c r="T61">
        <f>(J61*B61*'AC Param'!$B$8)</f>
        <v>5.0705558424369226</v>
      </c>
      <c r="U61">
        <f>(K61*B61*'AC Param'!$B$8)</f>
        <v>2.0204291535939611</v>
      </c>
      <c r="V61">
        <f>(L61*B61*'AC Param'!$B$8)</f>
        <v>3.050082813214595</v>
      </c>
    </row>
    <row r="62" spans="1:22" x14ac:dyDescent="0.2">
      <c r="A62" s="1">
        <f>WingXFLR5!L68</f>
        <v>10.3759</v>
      </c>
      <c r="B62" s="1">
        <f t="shared" si="0"/>
        <v>65.941321746124999</v>
      </c>
      <c r="C62">
        <f>WingXFLR5!C68</f>
        <v>0.75566699999999998</v>
      </c>
      <c r="D62">
        <f>WingXFLR5!I68</f>
        <v>-6.4943000000000001E-2</v>
      </c>
      <c r="E62">
        <f>(((D62*'AC Param'!$B$6)+(C62*('AC Param'!$B$3-'AC Param'!$B$4)))/('AC Param'!$B$5-'AC Param'!$B$3)) * ('AC Param'!$B$8/'AC Param'!$B$9)</f>
        <v>-2.1222822082036439E-2</v>
      </c>
      <c r="F62">
        <f>E62*B62*'AC Param'!$B$9</f>
        <v>-0.34286793012172112</v>
      </c>
      <c r="G62">
        <f>'AC Param'!$B$2*9.807 + F62</f>
        <v>123.22533206987828</v>
      </c>
      <c r="H62">
        <f t="shared" si="1"/>
        <v>0.34286793012172112</v>
      </c>
      <c r="I62">
        <f>C62+(H62/(B62*'AC Param'!$B$8))</f>
        <v>0.75776310231802746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3.0981849537927073E-2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1.2489908562442798E-2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1.8491169907585415E-2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-6.4773361313056096E-2</v>
      </c>
      <c r="N62">
        <f>(((M62*'AC Param'!$B$6)+(I62*('AC Param'!$B$3-'AC Param'!$B$4)))/('AC Param'!$B$5-'AC Param'!$B$3)) * ('AC Param'!$B$8/'AC Param'!$B$9)</f>
        <v>-2.0455534657250894E-2</v>
      </c>
      <c r="O62">
        <f>FORECAST(ABS(N62),
INDEX(HStabXFLR5!$F$8:$F$106,MATCH(ABS(N62),HStabXFLR5!$C$8:$C$106,1)):INDEX(HStabXFLR5!$F$8:$F$106,MATCH(ABS(N62),HStabXFLR5!$C$8:$C$106,1)+1),
INDEX(HStabXFLR5!$C$8:$C$106,MATCH(ABS(N62),HStabXFLR5!$C$8:$C$106,1)):INDEX(HStabXFLR5!$C$8:$C$106,MATCH(ABS(N62),HStabXFLR5!$C$8:$C$106,1)+1))</f>
        <v>1.5856785214107456E-2</v>
      </c>
      <c r="P62">
        <f>N62*B62*'AC Param'!$B$9</f>
        <v>-0.33047192311908402</v>
      </c>
      <c r="Q62">
        <f>(B62*'AC Param'!$B$8*TrimCalc!I62)+TrimCalc!P62</f>
        <v>123.61990214969462</v>
      </c>
      <c r="R62">
        <f>('AC Param'!$B$2*9.807)-TrimCalc!Q62</f>
        <v>-5.1702149694619948E-2</v>
      </c>
      <c r="S62">
        <f>O62*B62*'AC Param'!$B$9</f>
        <v>0.25617625703735103</v>
      </c>
      <c r="T62">
        <f>(J62*B62*'AC Param'!$B$8)</f>
        <v>5.0678263799680021</v>
      </c>
      <c r="U62">
        <f>(K62*B62*'AC Param'!$B$8)</f>
        <v>2.0430248368048485</v>
      </c>
      <c r="V62">
        <f>(L62*B62*'AC Param'!$B$8)</f>
        <v>3.024675416469722</v>
      </c>
    </row>
    <row r="63" spans="1:22" x14ac:dyDescent="0.2">
      <c r="A63" s="1">
        <f>WingXFLR5!L69</f>
        <v>10.313599999999999</v>
      </c>
      <c r="B63" s="1">
        <f t="shared" si="0"/>
        <v>65.151836287999998</v>
      </c>
      <c r="C63">
        <f>WingXFLR5!C69</f>
        <v>0.76482300000000003</v>
      </c>
      <c r="D63">
        <f>WingXFLR5!I69</f>
        <v>-6.4201999999999995E-2</v>
      </c>
      <c r="E63">
        <f>(((D63*'AC Param'!$B$6)+(C63*('AC Param'!$B$3-'AC Param'!$B$4)))/('AC Param'!$B$5-'AC Param'!$B$3)) * ('AC Param'!$B$8/'AC Param'!$B$9)</f>
        <v>-1.7871228220937292E-2</v>
      </c>
      <c r="F63">
        <f>E63*B63*'AC Param'!$B$9</f>
        <v>-0.28526411715241801</v>
      </c>
      <c r="G63">
        <f>'AC Param'!$B$2*9.807 + F63</f>
        <v>123.28293588284758</v>
      </c>
      <c r="H63">
        <f t="shared" si="1"/>
        <v>0.28526411715241801</v>
      </c>
      <c r="I63">
        <f>C63+(H63/(B63*'AC Param'!$B$8))</f>
        <v>0.76658807736601209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3.1344287740284596E-2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1.2780823054702111E-2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1.856327182310805E-2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-6.4058896043970609E-2</v>
      </c>
      <c r="N63">
        <f>(((M63*'AC Param'!$B$6)+(I63*('AC Param'!$B$3-'AC Param'!$B$4)))/('AC Param'!$B$5-'AC Param'!$B$3)) * ('AC Param'!$B$8/'AC Param'!$B$9)</f>
        <v>-1.722451093663676E-2</v>
      </c>
      <c r="O63">
        <f>FORECAST(ABS(N63),
INDEX(HStabXFLR5!$F$8:$F$106,MATCH(ABS(N63),HStabXFLR5!$C$8:$C$106,1)):INDEX(HStabXFLR5!$F$8:$F$106,MATCH(ABS(N63),HStabXFLR5!$C$8:$C$106,1)+1),
INDEX(HStabXFLR5!$C$8:$C$106,MATCH(ABS(N63),HStabXFLR5!$C$8:$C$106,1)):INDEX(HStabXFLR5!$C$8:$C$106,MATCH(ABS(N63),HStabXFLR5!$C$8:$C$106,1)+1))</f>
        <v>1.5846519559709185E-2</v>
      </c>
      <c r="P63">
        <f>N63*B63*'AC Param'!$B$9</f>
        <v>-0.27494108658773281</v>
      </c>
      <c r="Q63">
        <f>(B63*'AC Param'!$B$8*TrimCalc!I63)+TrimCalc!P63</f>
        <v>123.61768555983251</v>
      </c>
      <c r="R63">
        <f>('AC Param'!$B$2*9.807)-TrimCalc!Q63</f>
        <v>-4.9485559832504578E-2</v>
      </c>
      <c r="S63">
        <f>O63*B63*'AC Param'!$B$9</f>
        <v>0.25294531278174681</v>
      </c>
      <c r="T63">
        <f>(J63*B63*'AC Param'!$B$8)</f>
        <v>5.0657272832211415</v>
      </c>
      <c r="U63">
        <f>(K63*B63*'AC Param'!$B$8)</f>
        <v>2.0655809628436748</v>
      </c>
      <c r="V63">
        <f>(L63*B63*'AC Param'!$B$8)</f>
        <v>3.0001151507842452</v>
      </c>
    </row>
    <row r="64" spans="1:22" x14ac:dyDescent="0.2">
      <c r="A64" s="1">
        <f>WingXFLR5!L70</f>
        <v>10.2525</v>
      </c>
      <c r="B64" s="1">
        <f t="shared" si="0"/>
        <v>64.382175703125</v>
      </c>
      <c r="C64">
        <f>WingXFLR5!C70</f>
        <v>0.77397499999999997</v>
      </c>
      <c r="D64">
        <f>WingXFLR5!I70</f>
        <v>-6.3460000000000003E-2</v>
      </c>
      <c r="E64">
        <f>(((D64*'AC Param'!$B$6)+(C64*('AC Param'!$B$3-'AC Param'!$B$4)))/('AC Param'!$B$5-'AC Param'!$B$3)) * ('AC Param'!$B$8/'AC Param'!$B$9)</f>
        <v>-1.451797204084649E-2</v>
      </c>
      <c r="F64">
        <f>E64*B64*'AC Param'!$B$9</f>
        <v>-0.22900116356277456</v>
      </c>
      <c r="G64">
        <f>'AC Param'!$B$2*9.807 + F64</f>
        <v>123.33919883643723</v>
      </c>
      <c r="H64">
        <f t="shared" si="1"/>
        <v>0.22900116356277456</v>
      </c>
      <c r="I64">
        <f>C64+(H64/(B64*'AC Param'!$B$8))</f>
        <v>0.77540888823268861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3.1711019583947508E-2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1.3075423110808828E-2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1.8634753182235154E-2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-6.3343721850420226E-2</v>
      </c>
      <c r="N64">
        <f>(((M64*'AC Param'!$B$6)+(I64*('AC Param'!$B$3-'AC Param'!$B$4)))/('AC Param'!$B$5-'AC Param'!$B$3)) * ('AC Param'!$B$8/'AC Param'!$B$9)</f>
        <v>-1.3992541112189141E-2</v>
      </c>
      <c r="O64">
        <f>FORECAST(ABS(N64),
INDEX(HStabXFLR5!$F$8:$F$106,MATCH(ABS(N64),HStabXFLR5!$C$8:$C$106,1)):INDEX(HStabXFLR5!$F$8:$F$106,MATCH(ABS(N64),HStabXFLR5!$C$8:$C$106,1)+1),
INDEX(HStabXFLR5!$C$8:$C$106,MATCH(ABS(N64),HStabXFLR5!$C$8:$C$106,1)):INDEX(HStabXFLR5!$C$8:$C$106,MATCH(ABS(N64),HStabXFLR5!$C$8:$C$106,1)+1))</f>
        <v>1.5837040179242298E-2</v>
      </c>
      <c r="P64">
        <f>N64*B64*'AC Param'!$B$9</f>
        <v>-0.22071320890244953</v>
      </c>
      <c r="Q64">
        <f>(B64*'AC Param'!$B$8*TrimCalc!I64)+TrimCalc!P64</f>
        <v>123.61706828209316</v>
      </c>
      <c r="R64">
        <f>('AC Param'!$B$2*9.807)-TrimCalc!Q64</f>
        <v>-4.886828209315297E-2</v>
      </c>
      <c r="S64">
        <f>O64*B64*'AC Param'!$B$9</f>
        <v>0.24980766034216983</v>
      </c>
      <c r="T64">
        <f>(J64*B64*'AC Param'!$B$8)</f>
        <v>5.0644535724165349</v>
      </c>
      <c r="U64">
        <f>(K64*B64*'AC Param'!$B$8)</f>
        <v>2.0882290810326003</v>
      </c>
      <c r="V64">
        <f>(L64*B64*'AC Param'!$B$8)</f>
        <v>2.9760898124084565</v>
      </c>
    </row>
    <row r="65" spans="1:22" x14ac:dyDescent="0.2">
      <c r="A65" s="1">
        <f>WingXFLR5!L71</f>
        <v>10.192399999999999</v>
      </c>
      <c r="B65" s="1">
        <f t="shared" si="0"/>
        <v>63.629573377999996</v>
      </c>
      <c r="C65">
        <f>WingXFLR5!C71</f>
        <v>0.78312499999999996</v>
      </c>
      <c r="D65">
        <f>WingXFLR5!I71</f>
        <v>-6.2717999999999996E-2</v>
      </c>
      <c r="E65">
        <f>(((D65*'AC Param'!$B$6)+(C65*('AC Param'!$B$3-'AC Param'!$B$4)))/('AC Param'!$B$5-'AC Param'!$B$3)) * ('AC Param'!$B$8/'AC Param'!$B$9)</f>
        <v>-1.1165065665291666E-2</v>
      </c>
      <c r="F65">
        <f>E65*B65*'AC Param'!$B$9</f>
        <v>-0.17405494942986677</v>
      </c>
      <c r="G65">
        <f>'AC Param'!$B$2*9.807 + F65</f>
        <v>123.39414505057013</v>
      </c>
      <c r="H65">
        <f t="shared" si="1"/>
        <v>0.17405494942986677</v>
      </c>
      <c r="I65">
        <f>C65+(H65/(B65*'AC Param'!$B$8))</f>
        <v>0.78422773364830944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3.2080901748216969E-2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1.3373617854611039E-2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1.870728389360593E-2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-6.2628416455205102E-2</v>
      </c>
      <c r="N65">
        <f>(((M65*'AC Param'!$B$6)+(I65*('AC Param'!$B$3-'AC Param'!$B$4)))/('AC Param'!$B$5-'AC Param'!$B$3)) * ('AC Param'!$B$8/'AC Param'!$B$9)</f>
        <v>-1.0760605160694872E-2</v>
      </c>
      <c r="O65">
        <f>FORECAST(ABS(N65),
INDEX(HStabXFLR5!$F$8:$F$106,MATCH(ABS(N65),HStabXFLR5!$C$8:$C$106,1)):INDEX(HStabXFLR5!$F$8:$F$106,MATCH(ABS(N65),HStabXFLR5!$C$8:$C$106,1)+1),
INDEX(HStabXFLR5!$C$8:$C$106,MATCH(ABS(N65),HStabXFLR5!$C$8:$C$106,1)):INDEX(HStabXFLR5!$C$8:$C$106,MATCH(ABS(N65),HStabXFLR5!$C$8:$C$106,1)+1))</f>
        <v>1.5829933198815736E-2</v>
      </c>
      <c r="P65">
        <f>N65*B65*'AC Param'!$B$9</f>
        <v>-0.16774971533770935</v>
      </c>
      <c r="Q65">
        <f>(B65*'AC Param'!$B$8*TrimCalc!I65)+TrimCalc!P65</f>
        <v>123.61437911596586</v>
      </c>
      <c r="R65">
        <f>('AC Param'!$B$2*9.807)-TrimCalc!Q65</f>
        <v>-4.6179115965855999E-2</v>
      </c>
      <c r="S65">
        <f>O65*B65*'AC Param'!$B$9</f>
        <v>0.24677671453050659</v>
      </c>
      <c r="T65">
        <f>(J65*B65*'AC Param'!$B$8)</f>
        <v>5.0636341241701324</v>
      </c>
      <c r="U65">
        <f>(K65*B65*'AC Param'!$B$8)</f>
        <v>2.11088541911024</v>
      </c>
      <c r="V65">
        <f>(L65*B65*'AC Param'!$B$8)</f>
        <v>2.952748705059892</v>
      </c>
    </row>
    <row r="66" spans="1:22" x14ac:dyDescent="0.2">
      <c r="A66" s="1">
        <f>WingXFLR5!L72</f>
        <v>10.1334</v>
      </c>
      <c r="B66" s="1">
        <f t="shared" si="0"/>
        <v>62.895049780500003</v>
      </c>
      <c r="C66">
        <f>WingXFLR5!C72</f>
        <v>0.79227099999999995</v>
      </c>
      <c r="D66">
        <f>WingXFLR5!I72</f>
        <v>-6.1975000000000002E-2</v>
      </c>
      <c r="E66">
        <f>(((D66*'AC Param'!$B$6)+(C66*('AC Param'!$B$3-'AC Param'!$B$4)))/('AC Param'!$B$5-'AC Param'!$B$3)) * ('AC Param'!$B$8/'AC Param'!$B$9)</f>
        <v>-7.8104969707452161E-3</v>
      </c>
      <c r="F66">
        <f>E66*B66*'AC Param'!$B$9</f>
        <v>-0.12035419096743888</v>
      </c>
      <c r="G66">
        <f>'AC Param'!$B$2*9.807 + F66</f>
        <v>123.44784580903257</v>
      </c>
      <c r="H66">
        <f t="shared" si="1"/>
        <v>0.12035419096743888</v>
      </c>
      <c r="I66">
        <f>C66+(H66/(B66*'AC Param'!$B$8))</f>
        <v>0.79304241488262217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3.2456161895522917E-2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1.3674580145266462E-2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1.8781497368842916E-2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-6.1912220228323045E-2</v>
      </c>
      <c r="N66">
        <f>(((M66*'AC Param'!$B$6)+(I66*('AC Param'!$B$3-'AC Param'!$B$4)))/('AC Param'!$B$5-'AC Param'!$B$3)) * ('AC Param'!$B$8/'AC Param'!$B$9)</f>
        <v>-7.5272934536416095E-3</v>
      </c>
      <c r="O66">
        <f>FORECAST(ABS(N66),
INDEX(HStabXFLR5!$F$8:$F$106,MATCH(ABS(N66),HStabXFLR5!$C$8:$C$106,1)):INDEX(HStabXFLR5!$F$8:$F$106,MATCH(ABS(N66),HStabXFLR5!$C$8:$C$106,1)+1),
INDEX(HStabXFLR5!$C$8:$C$106,MATCH(ABS(N66),HStabXFLR5!$C$8:$C$106,1)):INDEX(HStabXFLR5!$C$8:$C$106,MATCH(ABS(N66),HStabXFLR5!$C$8:$C$106,1)+1))</f>
        <v>1.5823943735943764E-2</v>
      </c>
      <c r="P66">
        <f>N66*B66*'AC Param'!$B$9</f>
        <v>-0.1159902266374091</v>
      </c>
      <c r="Q66">
        <f>(B66*'AC Param'!$B$8*TrimCalc!I66)+TrimCalc!P66</f>
        <v>123.61247340064421</v>
      </c>
      <c r="R66">
        <f>('AC Param'!$B$2*9.807)-TrimCalc!Q66</f>
        <v>-4.4273400644200933E-2</v>
      </c>
      <c r="S66">
        <f>O66*B66*'AC Param'!$B$9</f>
        <v>0.24383569360402349</v>
      </c>
      <c r="T66">
        <f>(J66*B66*'AC Param'!$B$8)</f>
        <v>5.0637279560460078</v>
      </c>
      <c r="U66">
        <f>(K66*B66*'AC Param'!$B$8)</f>
        <v>2.133473267470027</v>
      </c>
      <c r="V66">
        <f>(L66*B66*'AC Param'!$B$8)</f>
        <v>2.930241523602128</v>
      </c>
    </row>
    <row r="67" spans="1:22" x14ac:dyDescent="0.2">
      <c r="A67" s="1">
        <f>WingXFLR5!L73</f>
        <v>10.0754</v>
      </c>
      <c r="B67" s="1">
        <f t="shared" ref="B67:B130" si="2">0.5*1.225*A67^2</f>
        <v>62.177132160500008</v>
      </c>
      <c r="C67">
        <f>WingXFLR5!C73</f>
        <v>0.80141300000000004</v>
      </c>
      <c r="D67">
        <f>WingXFLR5!I73</f>
        <v>-6.1231000000000001E-2</v>
      </c>
      <c r="E67">
        <f>(((D67*'AC Param'!$B$6)+(C67*('AC Param'!$B$3-'AC Param'!$B$4)))/('AC Param'!$B$5-'AC Param'!$B$3)) * ('AC Param'!$B$8/'AC Param'!$B$9)</f>
        <v>-4.454265957207053E-3</v>
      </c>
      <c r="F67">
        <f>E67*B67*'AC Param'!$B$9</f>
        <v>-6.7853603359323361E-2</v>
      </c>
      <c r="G67">
        <f>'AC Param'!$B$2*9.807 + F67</f>
        <v>123.50034639664068</v>
      </c>
      <c r="H67">
        <f t="shared" ref="H67:H130" si="3">-F67</f>
        <v>6.7853603359323361E-2</v>
      </c>
      <c r="I67">
        <f>C67+(H67/(B67*'AC Param'!$B$8))</f>
        <v>0.80185293193562679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3.28351086409676E-2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1.3978354298409729E-2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1.8855802475154761E-2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-6.1195189347909601E-2</v>
      </c>
      <c r="N67">
        <f>(((M67*'AC Param'!$B$6)+(I67*('AC Param'!$B$3-'AC Param'!$B$4)))/('AC Param'!$B$5-'AC Param'!$B$3)) * ('AC Param'!$B$8/'AC Param'!$B$9)</f>
        <v>-4.2927386797442851E-3</v>
      </c>
      <c r="O67">
        <f>FORECAST(ABS(N67),
INDEX(HStabXFLR5!$F$8:$F$106,MATCH(ABS(N67),HStabXFLR5!$C$8:$C$106,1)):INDEX(HStabXFLR5!$F$8:$F$106,MATCH(ABS(N67),HStabXFLR5!$C$8:$C$106,1)+1),
INDEX(HStabXFLR5!$C$8:$C$106,MATCH(ABS(N67),HStabXFLR5!$C$8:$C$106,1)):INDEX(HStabXFLR5!$C$8:$C$106,MATCH(ABS(N67),HStabXFLR5!$C$8:$C$106,1)+1))</f>
        <v>1.5820313320993935E-2</v>
      </c>
      <c r="P67">
        <f>N67*B67*'AC Param'!$B$9</f>
        <v>-6.5392994154132938E-2</v>
      </c>
      <c r="Q67">
        <f>(B67*'AC Param'!$B$8*TrimCalc!I67)+TrimCalc!P67</f>
        <v>123.60967214644903</v>
      </c>
      <c r="R67">
        <f>('AC Param'!$B$2*9.807)-TrimCalc!Q67</f>
        <v>-4.1472146449024194E-2</v>
      </c>
      <c r="S67">
        <f>O67*B67*'AC Param'!$B$9</f>
        <v>0.24099711948408986</v>
      </c>
      <c r="T67">
        <f>(J67*B67*'AC Param'!$B$8)</f>
        <v>5.0643753216287539</v>
      </c>
      <c r="U67">
        <f>(K67*B67*'AC Param'!$B$8)</f>
        <v>2.1559737572338769</v>
      </c>
      <c r="V67">
        <f>(L67*B67*'AC Param'!$B$8)</f>
        <v>2.9082547516086463</v>
      </c>
    </row>
    <row r="68" spans="1:22" x14ac:dyDescent="0.2">
      <c r="A68" s="1">
        <f>WingXFLR5!L74</f>
        <v>10.0185</v>
      </c>
      <c r="B68" s="1">
        <f t="shared" si="2"/>
        <v>61.476834628124998</v>
      </c>
      <c r="C68">
        <f>WingXFLR5!C74</f>
        <v>0.81055299999999997</v>
      </c>
      <c r="D68">
        <f>WingXFLR5!I74</f>
        <v>-6.0486999999999999E-2</v>
      </c>
      <c r="E68">
        <f>(((D68*'AC Param'!$B$6)+(C68*('AC Param'!$B$3-'AC Param'!$B$4)))/('AC Param'!$B$5-'AC Param'!$B$3)) * ('AC Param'!$B$8/'AC Param'!$B$9)</f>
        <v>-1.0983847482049305E-3</v>
      </c>
      <c r="F68">
        <f>E68*B68*'AC Param'!$B$9</f>
        <v>-1.6543678293245059E-2</v>
      </c>
      <c r="G68">
        <f>'AC Param'!$B$2*9.807 + F68</f>
        <v>123.55165632170676</v>
      </c>
      <c r="H68">
        <f t="shared" si="3"/>
        <v>1.6543678293245059E-2</v>
      </c>
      <c r="I68">
        <f>C68+(H68/(B68*'AC Param'!$B$8))</f>
        <v>0.81066148353757561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3.3217762112596368E-2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1.4285835816380618E-2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1.8931926296215755E-2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-6.0478152683580297E-2</v>
      </c>
      <c r="N68">
        <f>(((M68*'AC Param'!$B$6)+(I68*('AC Param'!$B$3-'AC Param'!$B$4)))/('AC Param'!$B$5-'AC Param'!$B$3)) * ('AC Param'!$B$8/'AC Param'!$B$9)</f>
        <v>-1.0585140065011043E-3</v>
      </c>
      <c r="O68">
        <f>FORECAST(ABS(N68),
INDEX(HStabXFLR5!$F$8:$F$106,MATCH(ABS(N68),HStabXFLR5!$C$8:$C$106,1)):INDEX(HStabXFLR5!$F$8:$F$106,MATCH(ABS(N68),HStabXFLR5!$C$8:$C$106,1)+1),
INDEX(HStabXFLR5!$C$8:$C$106,MATCH(ABS(N68),HStabXFLR5!$C$8:$C$106,1)):INDEX(HStabXFLR5!$C$8:$C$106,MATCH(ABS(N68),HStabXFLR5!$C$8:$C$106,1)+1))</f>
        <v>1.5817817006797238E-2</v>
      </c>
      <c r="P68">
        <f>N68*B68*'AC Param'!$B$9</f>
        <v>-1.5943152179659491E-2</v>
      </c>
      <c r="Q68">
        <f>(B68*'AC Param'!$B$8*TrimCalc!I68)+TrimCalc!P68</f>
        <v>123.60947585681649</v>
      </c>
      <c r="R68">
        <f>('AC Param'!$B$2*9.807)-TrimCalc!Q68</f>
        <v>-4.127585681648327E-2</v>
      </c>
      <c r="S68">
        <f>O68*B68*'AC Param'!$B$9</f>
        <v>0.23824518347468013</v>
      </c>
      <c r="T68">
        <f>(J68*B68*'AC Param'!$B$8)</f>
        <v>5.0656899866398257</v>
      </c>
      <c r="U68">
        <f>(K68*B68*'AC Param'!$B$8)</f>
        <v>2.1785819044798824</v>
      </c>
      <c r="V68">
        <f>(L68*B68*'AC Param'!$B$8)</f>
        <v>2.8871080821599442</v>
      </c>
    </row>
    <row r="69" spans="1:22" x14ac:dyDescent="0.2">
      <c r="A69" s="1">
        <f>WingXFLR5!L75</f>
        <v>9.9625000000000004</v>
      </c>
      <c r="B69" s="1">
        <f t="shared" si="2"/>
        <v>60.791486328125004</v>
      </c>
      <c r="C69">
        <f>WingXFLR5!C75</f>
        <v>0.81968799999999997</v>
      </c>
      <c r="D69">
        <f>WingXFLR5!I75</f>
        <v>-5.9742000000000003E-2</v>
      </c>
      <c r="E69">
        <f>(((D69*'AC Param'!$B$6)+(C69*('AC Param'!$B$3-'AC Param'!$B$4)))/('AC Param'!$B$5-'AC Param'!$B$3)) * ('AC Param'!$B$8/'AC Param'!$B$9)</f>
        <v>2.2589838775208628E-3</v>
      </c>
      <c r="F69">
        <f>E69*B69*'AC Param'!$B$9</f>
        <v>3.3645111938912259E-2</v>
      </c>
      <c r="G69">
        <f>'AC Param'!$B$2*9.807 + F69</f>
        <v>123.60184511193891</v>
      </c>
      <c r="H69">
        <f t="shared" si="3"/>
        <v>-3.3645111938912259E-2</v>
      </c>
      <c r="I69">
        <f>C69+(H69/(B69*'AC Param'!$B$8))</f>
        <v>0.81946488823268859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3.3604206040646754E-2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1.4597111100072077E-2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1.9007094940574683E-2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-5.9760195759895662E-2</v>
      </c>
      <c r="N69">
        <f>(((M69*'AC Param'!$B$6)+(I69*('AC Param'!$B$3-'AC Param'!$B$4)))/('AC Param'!$B$5-'AC Param'!$B$3)) * ('AC Param'!$B$8/'AC Param'!$B$9)</f>
        <v>2.1769840474605354E-3</v>
      </c>
      <c r="O69">
        <f>FORECAST(ABS(N69),
INDEX(HStabXFLR5!$F$8:$F$106,MATCH(ABS(N69),HStabXFLR5!$C$8:$C$106,1)):INDEX(HStabXFLR5!$F$8:$F$106,MATCH(ABS(N69),HStabXFLR5!$C$8:$C$106,1)+1),
INDEX(HStabXFLR5!$C$8:$C$106,MATCH(ABS(N69),HStabXFLR5!$C$8:$C$106,1)):INDEX(HStabXFLR5!$C$8:$C$106,MATCH(ABS(N69),HStabXFLR5!$C$8:$C$106,1)+1))</f>
        <v>1.5818680290249663E-2</v>
      </c>
      <c r="P69">
        <f>N69*B69*'AC Param'!$B$9</f>
        <v>3.2423813509647126E-2</v>
      </c>
      <c r="Q69">
        <f>(B69*'AC Param'!$B$8*TrimCalc!I69)+TrimCalc!P69</f>
        <v>123.60720530909171</v>
      </c>
      <c r="R69">
        <f>('AC Param'!$B$2*9.807)-TrimCalc!Q69</f>
        <v>-3.9005309091706408E-2</v>
      </c>
      <c r="S69">
        <f>O69*B69*'AC Param'!$B$9</f>
        <v>0.23560206621545474</v>
      </c>
      <c r="T69">
        <f>(J69*B69*'AC Param'!$B$8)</f>
        <v>5.0674927973561861</v>
      </c>
      <c r="U69">
        <f>(K69*B69*'AC Param'!$B$8)</f>
        <v>2.2012350261259028</v>
      </c>
      <c r="V69">
        <f>(L69*B69*'AC Param'!$B$8)</f>
        <v>2.8662577712302837</v>
      </c>
    </row>
    <row r="70" spans="1:22" x14ac:dyDescent="0.2">
      <c r="A70" s="1">
        <f>WingXFLR5!L76</f>
        <v>9.9075000000000006</v>
      </c>
      <c r="B70" s="1">
        <f t="shared" si="2"/>
        <v>60.122115703125019</v>
      </c>
      <c r="C70">
        <f>WingXFLR5!C76</f>
        <v>0.82882</v>
      </c>
      <c r="D70">
        <f>WingXFLR5!I76</f>
        <v>-5.8996E-2</v>
      </c>
      <c r="E70">
        <f>(((D70*'AC Param'!$B$6)+(C70*('AC Param'!$B$3-'AC Param'!$B$4)))/('AC Param'!$B$5-'AC Param'!$B$3)) * ('AC Param'!$B$8/'AC Param'!$B$9)</f>
        <v>5.6181897245063481E-3</v>
      </c>
      <c r="F70">
        <f>E70*B70*'AC Param'!$B$9</f>
        <v>8.2755475901425291E-2</v>
      </c>
      <c r="G70">
        <f>'AC Param'!$B$2*9.807 + F70</f>
        <v>123.65095547590143</v>
      </c>
      <c r="H70">
        <f t="shared" si="3"/>
        <v>-8.2755475901425291E-2</v>
      </c>
      <c r="I70">
        <f>C70+(H70/(B70*'AC Param'!$B$8))</f>
        <v>0.82826511147202131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3.3993451712078029E-2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1.491119123301346E-2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1.9083199715975656E-2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-5.9041329264331158E-2</v>
      </c>
      <c r="N70">
        <f>(((M70*'AC Param'!$B$6)+(I70*('AC Param'!$B$3-'AC Param'!$B$4)))/('AC Param'!$B$5-'AC Param'!$B$3)) * ('AC Param'!$B$8/'AC Param'!$B$9)</f>
        <v>5.414074000939623E-3</v>
      </c>
      <c r="O70">
        <f>FORECAST(ABS(N70),
INDEX(HStabXFLR5!$F$8:$F$106,MATCH(ABS(N70),HStabXFLR5!$C$8:$C$106,1)):INDEX(HStabXFLR5!$F$8:$F$106,MATCH(ABS(N70),HStabXFLR5!$C$8:$C$106,1)+1),
INDEX(HStabXFLR5!$C$8:$C$106,MATCH(ABS(N70),HStabXFLR5!$C$8:$C$106,1)):INDEX(HStabXFLR5!$C$8:$C$106,MATCH(ABS(N70),HStabXFLR5!$C$8:$C$106,1)+1))</f>
        <v>1.5821178815993316E-2</v>
      </c>
      <c r="P70">
        <f>N70*B70*'AC Param'!$B$9</f>
        <v>7.9748867959894387E-2</v>
      </c>
      <c r="Q70">
        <f>(B70*'AC Param'!$B$8*TrimCalc!I70)+TrimCalc!P70</f>
        <v>123.60631324313964</v>
      </c>
      <c r="R70">
        <f>('AC Param'!$B$2*9.807)-TrimCalc!Q70</f>
        <v>-3.8113243139633823E-2</v>
      </c>
      <c r="S70">
        <f>O70*B70*'AC Param'!$B$9</f>
        <v>0.23304467211707025</v>
      </c>
      <c r="T70">
        <f>(J70*B70*'AC Param'!$B$8)</f>
        <v>5.0697466826579181</v>
      </c>
      <c r="U70">
        <f>(K70*B70*'AC Param'!$B$8)</f>
        <v>2.2238389595837433</v>
      </c>
      <c r="V70">
        <f>(L70*B70*'AC Param'!$B$8)</f>
        <v>2.846047799852919</v>
      </c>
    </row>
    <row r="71" spans="1:22" x14ac:dyDescent="0.2">
      <c r="A71" s="1">
        <f>WingXFLR5!L77</f>
        <v>9.8533000000000008</v>
      </c>
      <c r="B71" s="1">
        <f t="shared" si="2"/>
        <v>59.466106545125015</v>
      </c>
      <c r="C71">
        <f>WingXFLR5!C77</f>
        <v>0.83794900000000005</v>
      </c>
      <c r="D71">
        <f>WingXFLR5!I77</f>
        <v>-5.8250000000000003E-2</v>
      </c>
      <c r="E71">
        <f>(((D71*'AC Param'!$B$6)+(C71*('AC Param'!$B$3-'AC Param'!$B$4)))/('AC Param'!$B$5-'AC Param'!$B$3)) * ('AC Param'!$B$8/'AC Param'!$B$9)</f>
        <v>8.9768708646878123E-3</v>
      </c>
      <c r="F71">
        <f>E71*B71*'AC Param'!$B$9</f>
        <v>0.1307857920239317</v>
      </c>
      <c r="G71">
        <f>'AC Param'!$B$2*9.807 + F71</f>
        <v>123.69898579202393</v>
      </c>
      <c r="H71">
        <f t="shared" si="3"/>
        <v>-0.1307857920239317</v>
      </c>
      <c r="I71">
        <f>C71+(H71/(B71*'AC Param'!$B$8))</f>
        <v>0.8370623865347705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3.4389083455558189E-2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1.5228047340337331E-2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1.9161133235766938E-2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-5.8322451927381003E-2</v>
      </c>
      <c r="N71">
        <f>(((M71*'AC Param'!$B$6)+(I71*('AC Param'!$B$3-'AC Param'!$B$4)))/('AC Param'!$B$5-'AC Param'!$B$3)) * ('AC Param'!$B$8/'AC Param'!$B$9)</f>
        <v>8.6506739182208286E-3</v>
      </c>
      <c r="O71">
        <f>FORECAST(ABS(N71),
INDEX(HStabXFLR5!$F$8:$F$106,MATCH(ABS(N71),HStabXFLR5!$C$8:$C$106,1)):INDEX(HStabXFLR5!$F$8:$F$106,MATCH(ABS(N71),HStabXFLR5!$C$8:$C$106,1)+1),
INDEX(HStabXFLR5!$C$8:$C$106,MATCH(ABS(N71),HStabXFLR5!$C$8:$C$106,1)):INDEX(HStabXFLR5!$C$8:$C$106,MATCH(ABS(N71),HStabXFLR5!$C$8:$C$106,1)+1))</f>
        <v>1.5826024712414118E-2</v>
      </c>
      <c r="P71">
        <f>N71*B71*'AC Param'!$B$9</f>
        <v>0.1260333647424732</v>
      </c>
      <c r="Q71">
        <f>(B71*'AC Param'!$B$8*TrimCalc!I71)+TrimCalc!P71</f>
        <v>123.60246530461139</v>
      </c>
      <c r="R71">
        <f>('AC Param'!$B$2*9.807)-TrimCalc!Q71</f>
        <v>-3.4265304611380998E-2</v>
      </c>
      <c r="S71">
        <f>O71*B71*'AC Param'!$B$9</f>
        <v>0.23057245757487885</v>
      </c>
      <c r="T71">
        <f>(J71*B71*'AC Param'!$B$8)</f>
        <v>5.0727895448188551</v>
      </c>
      <c r="U71">
        <f>(K71*B71*'AC Param'!$B$8)</f>
        <v>2.2463139919358435</v>
      </c>
      <c r="V71">
        <f>(L71*B71*'AC Param'!$B$8)</f>
        <v>2.8264898792924775</v>
      </c>
    </row>
    <row r="72" spans="1:22" x14ac:dyDescent="0.2">
      <c r="A72" s="1">
        <f>WingXFLR5!L78</f>
        <v>9.8001000000000005</v>
      </c>
      <c r="B72" s="1">
        <f t="shared" si="2"/>
        <v>58.82570050612501</v>
      </c>
      <c r="C72">
        <f>WingXFLR5!C78</f>
        <v>0.84707299999999996</v>
      </c>
      <c r="D72">
        <f>WingXFLR5!I78</f>
        <v>-5.7504E-2</v>
      </c>
      <c r="E72">
        <f>(((D72*'AC Param'!$B$6)+(C72*('AC Param'!$B$3-'AC Param'!$B$4)))/('AC Param'!$B$5-'AC Param'!$B$3)) * ('AC Param'!$B$8/'AC Param'!$B$9)</f>
        <v>1.2334677493529216E-2</v>
      </c>
      <c r="F72">
        <f>E72*B72*'AC Param'!$B$9</f>
        <v>0.17777103079812764</v>
      </c>
      <c r="G72">
        <f>'AC Param'!$B$2*9.807 + F72</f>
        <v>123.74597103079813</v>
      </c>
      <c r="H72">
        <f t="shared" si="3"/>
        <v>-0.17777103079812764</v>
      </c>
      <c r="I72">
        <f>C72+(H72/(B72*'AC Param'!$B$8))</f>
        <v>0.84585474796988036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3.4791187927598645E-2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1.5548537272464944E-2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1.9243517133429387E-2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-5.7603607191414871E-2</v>
      </c>
      <c r="N72">
        <f>(((M72*'AC Param'!$B$6)+(I72*('AC Param'!$B$3-'AC Param'!$B$4)))/('AC Param'!$B$5-'AC Param'!$B$3)) * ('AC Param'!$B$8/'AC Param'!$B$9)</f>
        <v>1.1886337429704661E-2</v>
      </c>
      <c r="O72">
        <f>FORECAST(ABS(N72),
INDEX(HStabXFLR5!$F$8:$F$106,MATCH(ABS(N72),HStabXFLR5!$C$8:$C$106,1)):INDEX(HStabXFLR5!$F$8:$F$106,MATCH(ABS(N72),HStabXFLR5!$C$8:$C$106,1)+1),
INDEX(HStabXFLR5!$C$8:$C$106,MATCH(ABS(N72),HStabXFLR5!$C$8:$C$106,1)):INDEX(HStabXFLR5!$C$8:$C$106,MATCH(ABS(N72),HStabXFLR5!$C$8:$C$106,1)+1))</f>
        <v>1.5832018531824091E-2</v>
      </c>
      <c r="P72">
        <f>N72*B72*'AC Param'!$B$9</f>
        <v>0.17130942080986478</v>
      </c>
      <c r="Q72">
        <f>(B72*'AC Param'!$B$8*TrimCalc!I72)+TrimCalc!P72</f>
        <v>123.60099944754022</v>
      </c>
      <c r="R72">
        <f>('AC Param'!$B$2*9.807)-TrimCalc!Q72</f>
        <v>-3.2799447540213578E-2</v>
      </c>
      <c r="S72">
        <f>O72*B72*'AC Param'!$B$9</f>
        <v>0.2281757472373237</v>
      </c>
      <c r="T72">
        <f>(J72*B72*'AC Param'!$B$8)</f>
        <v>5.0768356527782199</v>
      </c>
      <c r="U72">
        <f>(K72*B72*'AC Param'!$B$8)</f>
        <v>2.2688897124660343</v>
      </c>
      <c r="V72">
        <f>(L72*B72*'AC Param'!$B$8)</f>
        <v>2.8080723794528395</v>
      </c>
    </row>
    <row r="73" spans="1:22" x14ac:dyDescent="0.2">
      <c r="A73" s="1">
        <f>WingXFLR5!L79</f>
        <v>9.7477999999999998</v>
      </c>
      <c r="B73" s="1">
        <f t="shared" si="2"/>
        <v>58.1995079645</v>
      </c>
      <c r="C73">
        <f>WingXFLR5!C79</f>
        <v>0.85619500000000004</v>
      </c>
      <c r="D73">
        <f>WingXFLR5!I79</f>
        <v>-5.6757000000000002E-2</v>
      </c>
      <c r="E73">
        <f>(((D73*'AC Param'!$B$6)+(C73*('AC Param'!$B$3-'AC Param'!$B$4)))/('AC Param'!$B$5-'AC Param'!$B$3)) * ('AC Param'!$B$8/'AC Param'!$B$9)</f>
        <v>1.5694496245898332E-2</v>
      </c>
      <c r="F73">
        <f>E73*B73*'AC Param'!$B$9</f>
        <v>0.22378593001918393</v>
      </c>
      <c r="G73">
        <f>'AC Param'!$B$2*9.807 + F73</f>
        <v>123.79198593001919</v>
      </c>
      <c r="H73">
        <f t="shared" si="3"/>
        <v>-0.22378593001918393</v>
      </c>
      <c r="I73">
        <f>C73+(H73/(B73*'AC Param'!$B$8))</f>
        <v>0.85464491067473802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3.5198120172704912E-2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1.5871903966971274E-2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1.9326386134403364E-2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-5.6883936716287067E-2</v>
      </c>
      <c r="N73">
        <f>(((M73*'AC Param'!$B$6)+(I73*('AC Param'!$B$3-'AC Param'!$B$4)))/('AC Param'!$B$5-'AC Param'!$B$3)) * ('AC Param'!$B$8/'AC Param'!$B$9)</f>
        <v>1.5123566714779895E-2</v>
      </c>
      <c r="O73">
        <f>FORECAST(ABS(N73),
INDEX(HStabXFLR5!$F$8:$F$106,MATCH(ABS(N73),HStabXFLR5!$C$8:$C$106,1)):INDEX(HStabXFLR5!$F$8:$F$106,MATCH(ABS(N73),HStabXFLR5!$C$8:$C$106,1)+1),
INDEX(HStabXFLR5!$C$8:$C$106,MATCH(ABS(N73),HStabXFLR5!$C$8:$C$106,1)):INDEX(HStabXFLR5!$C$8:$C$106,MATCH(ABS(N73),HStabXFLR5!$C$8:$C$106,1)+1))</f>
        <v>1.5840357481874161E-2</v>
      </c>
      <c r="P73">
        <f>N73*B73*'AC Param'!$B$9</f>
        <v>0.21564511465977748</v>
      </c>
      <c r="Q73">
        <f>(B73*'AC Param'!$B$8*TrimCalc!I73)+TrimCalc!P73</f>
        <v>123.60047401100302</v>
      </c>
      <c r="R73">
        <f>('AC Param'!$B$2*9.807)-TrimCalc!Q73</f>
        <v>-3.2274011003011083E-2</v>
      </c>
      <c r="S73">
        <f>O73*B73*'AC Param'!$B$9</f>
        <v>0.2258657477995813</v>
      </c>
      <c r="T73">
        <f>(J73*B73*'AC Param'!$B$8)</f>
        <v>5.081542030775581</v>
      </c>
      <c r="U73">
        <f>(K73*B73*'AC Param'!$B$8)</f>
        <v>2.291422005517862</v>
      </c>
      <c r="V73">
        <f>(L73*B73*'AC Param'!$B$8)</f>
        <v>2.7901445578086959</v>
      </c>
    </row>
    <row r="74" spans="1:22" x14ac:dyDescent="0.2">
      <c r="A74" s="1">
        <f>WingXFLR5!L80</f>
        <v>9.6963000000000008</v>
      </c>
      <c r="B74" s="1">
        <f t="shared" si="2"/>
        <v>57.586168135125014</v>
      </c>
      <c r="C74">
        <f>WingXFLR5!C80</f>
        <v>0.86531199999999997</v>
      </c>
      <c r="D74">
        <f>WingXFLR5!I80</f>
        <v>-5.6009000000000003E-2</v>
      </c>
      <c r="E74">
        <f>(((D74*'AC Param'!$B$6)+(C74*('AC Param'!$B$3-'AC Param'!$B$4)))/('AC Param'!$B$5-'AC Param'!$B$3)) * ('AC Param'!$B$8/'AC Param'!$B$9)</f>
        <v>1.9055802414991076E-2</v>
      </c>
      <c r="F74">
        <f>E74*B74*'AC Param'!$B$9</f>
        <v>0.26885090724575239</v>
      </c>
      <c r="G74">
        <f>'AC Param'!$B$2*9.807 + F74</f>
        <v>123.83705090724575</v>
      </c>
      <c r="H74">
        <f t="shared" si="3"/>
        <v>-0.26885090724575239</v>
      </c>
      <c r="I74">
        <f>C74+(H74/(B74*'AC Param'!$B$8))</f>
        <v>0.86342992647275951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3.560964555559297E-2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1.6198811889957029E-2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1.9410833665635938E-2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-5.6163413842094528E-2</v>
      </c>
      <c r="N74">
        <f>(((M74*'AC Param'!$B$6)+(I74*('AC Param'!$B$3-'AC Param'!$B$4)))/('AC Param'!$B$5-'AC Param'!$B$3)) * ('AC Param'!$B$8/'AC Param'!$B$9)</f>
        <v>1.8361909099448761E-2</v>
      </c>
      <c r="O74">
        <f>FORECAST(ABS(N74),
INDEX(HStabXFLR5!$F$8:$F$106,MATCH(ABS(N74),HStabXFLR5!$C$8:$C$106,1)):INDEX(HStabXFLR5!$F$8:$F$106,MATCH(ABS(N74),HStabXFLR5!$C$8:$C$106,1)+1),
INDEX(HStabXFLR5!$C$8:$C$106,MATCH(ABS(N74),HStabXFLR5!$C$8:$C$106,1)):INDEX(HStabXFLR5!$C$8:$C$106,MATCH(ABS(N74),HStabXFLR5!$C$8:$C$106,1)+1))</f>
        <v>1.5849855553085754E-2</v>
      </c>
      <c r="P74">
        <f>N74*B74*'AC Param'!$B$9</f>
        <v>0.25906103624727084</v>
      </c>
      <c r="Q74">
        <f>(B74*'AC Param'!$B$8*TrimCalc!I74)+TrimCalc!P74</f>
        <v>123.59851388732076</v>
      </c>
      <c r="R74">
        <f>('AC Param'!$B$2*9.807)-TrimCalc!Q74</f>
        <v>-3.0313887320758681E-2</v>
      </c>
      <c r="S74">
        <f>O74*B74*'AC Param'!$B$9</f>
        <v>0.22361944946537307</v>
      </c>
      <c r="T74">
        <f>(J74*B74*'AC Param'!$B$8)</f>
        <v>5.0867755035892461</v>
      </c>
      <c r="U74">
        <f>(K74*B74*'AC Param'!$B$8)</f>
        <v>2.3139719091121833</v>
      </c>
      <c r="V74">
        <f>(L74*B74*'AC Param'!$B$8)</f>
        <v>2.7728035944770628</v>
      </c>
    </row>
    <row r="75" spans="1:22" x14ac:dyDescent="0.2">
      <c r="A75" s="1">
        <f>WingXFLR5!L81</f>
        <v>9.6456</v>
      </c>
      <c r="B75" s="1">
        <f t="shared" si="2"/>
        <v>56.985529608000007</v>
      </c>
      <c r="C75">
        <f>WingXFLR5!C81</f>
        <v>0.87442500000000001</v>
      </c>
      <c r="D75">
        <f>WingXFLR5!I81</f>
        <v>-5.5260999999999998E-2</v>
      </c>
      <c r="E75">
        <f>(((D75*'AC Param'!$B$6)+(C75*('AC Param'!$B$3-'AC Param'!$B$4)))/('AC Param'!$B$5-'AC Param'!$B$3)) * ('AC Param'!$B$8/'AC Param'!$B$9)</f>
        <v>2.241640897501182E-2</v>
      </c>
      <c r="F75">
        <f>E75*B75*'AC Param'!$B$9</f>
        <v>0.31296567965089039</v>
      </c>
      <c r="G75">
        <f>'AC Param'!$B$2*9.807 + F75</f>
        <v>123.88116567965089</v>
      </c>
      <c r="H75">
        <f t="shared" si="3"/>
        <v>-0.31296567965089039</v>
      </c>
      <c r="I75">
        <f>C75+(H75/(B75*'AC Param'!$B$8))</f>
        <v>0.87221101136866974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3.6025046297735688E-2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1.6528668703989217E-2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1.9496377593746471E-2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-5.5442725391883566E-2</v>
      </c>
      <c r="N75">
        <f>(((M75*'AC Param'!$B$6)+(I75*('AC Param'!$B$3-'AC Param'!$B$4)))/('AC Param'!$B$5-'AC Param'!$B$3)) * ('AC Param'!$B$8/'AC Param'!$B$9)</f>
        <v>2.1599955039067604E-2</v>
      </c>
      <c r="O75">
        <f>FORECAST(ABS(N75),
INDEX(HStabXFLR5!$F$8:$F$106,MATCH(ABS(N75),HStabXFLR5!$C$8:$C$106,1)):INDEX(HStabXFLR5!$F$8:$F$106,MATCH(ABS(N75),HStabXFLR5!$C$8:$C$106,1)+1),
INDEX(HStabXFLR5!$C$8:$C$106,MATCH(ABS(N75),HStabXFLR5!$C$8:$C$106,1)):INDEX(HStabXFLR5!$C$8:$C$106,MATCH(ABS(N75),HStabXFLR5!$C$8:$C$106,1)+1))</f>
        <v>1.5861025771335125E-2</v>
      </c>
      <c r="P75">
        <f>N75*B75*'AC Param'!$B$9</f>
        <v>0.3015667949655127</v>
      </c>
      <c r="Q75">
        <f>(B75*'AC Param'!$B$8*TrimCalc!I75)+TrimCalc!P75</f>
        <v>123.59583674249014</v>
      </c>
      <c r="R75">
        <f>('AC Param'!$B$2*9.807)-TrimCalc!Q75</f>
        <v>-2.7636742490130928E-2</v>
      </c>
      <c r="S75">
        <f>O75*B75*'AC Param'!$B$9</f>
        <v>0.22144299365788889</v>
      </c>
      <c r="T75">
        <f>(J75*B75*'AC Param'!$B$8)</f>
        <v>5.0924394730298452</v>
      </c>
      <c r="U75">
        <f>(K75*B75*'AC Param'!$B$8)</f>
        <v>2.3364645876976491</v>
      </c>
      <c r="V75">
        <f>(L75*B75*'AC Param'!$B$8)</f>
        <v>2.7559748853321957</v>
      </c>
    </row>
    <row r="76" spans="1:22" x14ac:dyDescent="0.2">
      <c r="A76" s="1">
        <f>WingXFLR5!L82</f>
        <v>9.5958000000000006</v>
      </c>
      <c r="B76" s="1">
        <f t="shared" si="2"/>
        <v>56.398618804500003</v>
      </c>
      <c r="C76">
        <f>WingXFLR5!C82</f>
        <v>0.88353499999999996</v>
      </c>
      <c r="D76">
        <f>WingXFLR5!I82</f>
        <v>-5.4512999999999999E-2</v>
      </c>
      <c r="E76">
        <f>(((D76*'AC Param'!$B$6)+(C76*('AC Param'!$B$3-'AC Param'!$B$4)))/('AC Param'!$B$5-'AC Param'!$B$3)) * ('AC Param'!$B$8/'AC Param'!$B$9)</f>
        <v>2.5776490828228506E-2</v>
      </c>
      <c r="F76">
        <f>E76*B76*'AC Param'!$B$9</f>
        <v>0.35617082768304276</v>
      </c>
      <c r="G76">
        <f>'AC Param'!$B$2*9.807 + F76</f>
        <v>123.92437082768305</v>
      </c>
      <c r="H76">
        <f t="shared" si="3"/>
        <v>-0.35617082768304276</v>
      </c>
      <c r="I76">
        <f>C76+(H76/(B76*'AC Param'!$B$8))</f>
        <v>0.88098914808799644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3.6447038985589292E-2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1.6862028472726099E-2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1.9585010512863189E-2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-5.4722033724498201E-2</v>
      </c>
      <c r="N76">
        <f>(((M76*'AC Param'!$B$6)+(I76*('AC Param'!$B$3-'AC Param'!$B$4)))/('AC Param'!$B$5-'AC Param'!$B$3)) * ('AC Param'!$B$8/'AC Param'!$B$9)</f>
        <v>2.483749293465003E-2</v>
      </c>
      <c r="O76">
        <f>FORECAST(ABS(N76),
INDEX(HStabXFLR5!$F$8:$F$106,MATCH(ABS(N76),HStabXFLR5!$C$8:$C$106,1)):INDEX(HStabXFLR5!$F$8:$F$106,MATCH(ABS(N76),HStabXFLR5!$C$8:$C$106,1)+1),
INDEX(HStabXFLR5!$C$8:$C$106,MATCH(ABS(N76),HStabXFLR5!$C$8:$C$106,1)):INDEX(HStabXFLR5!$C$8:$C$106,MATCH(ABS(N76),HStabXFLR5!$C$8:$C$106,1)+1))</f>
        <v>1.5873022206334967E-2</v>
      </c>
      <c r="P76">
        <f>N76*B76*'AC Param'!$B$9</f>
        <v>0.34319607253979334</v>
      </c>
      <c r="Q76">
        <f>(B76*'AC Param'!$B$8*TrimCalc!I76)+TrimCalc!P76</f>
        <v>123.59570442733212</v>
      </c>
      <c r="R76">
        <f>('AC Param'!$B$2*9.807)-TrimCalc!Q76</f>
        <v>-2.7504427332118553E-2</v>
      </c>
      <c r="S76">
        <f>O76*B76*'AC Param'!$B$9</f>
        <v>0.2193280495291601</v>
      </c>
      <c r="T76">
        <f>(J76*B76*'AC Param'!$B$8)</f>
        <v>5.0990287301814634</v>
      </c>
      <c r="U76">
        <f>(K76*B76*'AC Param'!$B$8)</f>
        <v>2.3590384850073463</v>
      </c>
      <c r="V76">
        <f>(L76*B76*'AC Param'!$B$8)</f>
        <v>2.7399902451741172</v>
      </c>
    </row>
    <row r="77" spans="1:22" x14ac:dyDescent="0.2">
      <c r="A77" s="1">
        <f>WingXFLR5!L83</f>
        <v>9.5466999999999995</v>
      </c>
      <c r="B77" s="1">
        <f t="shared" si="2"/>
        <v>55.822932045124993</v>
      </c>
      <c r="C77">
        <f>WingXFLR5!C83</f>
        <v>0.89264100000000002</v>
      </c>
      <c r="D77">
        <f>WingXFLR5!I83</f>
        <v>-5.3763999999999999E-2</v>
      </c>
      <c r="E77">
        <f>(((D77*'AC Param'!$B$6)+(C77*('AC Param'!$B$3-'AC Param'!$B$4)))/('AC Param'!$B$5-'AC Param'!$B$3)) * ('AC Param'!$B$8/'AC Param'!$B$9)</f>
        <v>2.9138235000436899E-2</v>
      </c>
      <c r="F77">
        <f>E77*B77*'AC Param'!$B$9</f>
        <v>0.39851251952434652</v>
      </c>
      <c r="G77">
        <f>'AC Param'!$B$2*9.807 + F77</f>
        <v>123.96671251952435</v>
      </c>
      <c r="H77">
        <f t="shared" si="3"/>
        <v>-0.39851251952434652</v>
      </c>
      <c r="I77">
        <f>C77+(H77/(B77*'AC Param'!$B$8))</f>
        <v>0.88976312062601504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3.6877781054437377E-2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1.7198385264562407E-2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1.9680079747773721E-2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-5.4000715533836466E-2</v>
      </c>
      <c r="N77">
        <f>(((M77*'AC Param'!$B$6)+(I77*('AC Param'!$B$3-'AC Param'!$B$4)))/('AC Param'!$B$5-'AC Param'!$B$3)) * ('AC Param'!$B$8/'AC Param'!$B$9)</f>
        <v>2.8075782308386279E-2</v>
      </c>
      <c r="O77">
        <f>FORECAST(ABS(N77),
INDEX(HStabXFLR5!$F$8:$F$106,MATCH(ABS(N77),HStabXFLR5!$C$8:$C$106,1)):INDEX(HStabXFLR5!$F$8:$F$106,MATCH(ABS(N77),HStabXFLR5!$C$8:$C$106,1)+1),
INDEX(HStabXFLR5!$C$8:$C$106,MATCH(ABS(N77),HStabXFLR5!$C$8:$C$106,1)):INDEX(HStabXFLR5!$C$8:$C$106,MATCH(ABS(N77),HStabXFLR5!$C$8:$C$106,1)+1))</f>
        <v>1.5887693583493106E-2</v>
      </c>
      <c r="P77">
        <f>N77*B77*'AC Param'!$B$9</f>
        <v>0.38398175953911856</v>
      </c>
      <c r="Q77">
        <f>(B77*'AC Param'!$B$8*TrimCalc!I77)+TrimCalc!P77</f>
        <v>123.59336509430221</v>
      </c>
      <c r="R77">
        <f>('AC Param'!$B$2*9.807)-TrimCalc!Q77</f>
        <v>-2.5165094302209923E-2</v>
      </c>
      <c r="S77">
        <f>O77*B77*'AC Param'!$B$9</f>
        <v>0.21728992161995048</v>
      </c>
      <c r="T77">
        <f>(J77*B77*'AC Param'!$B$8)</f>
        <v>5.1066273226460686</v>
      </c>
      <c r="U77">
        <f>(K77*B77*'AC Param'!$B$8)</f>
        <v>2.3815354825108206</v>
      </c>
      <c r="V77">
        <f>(L77*B77*'AC Param'!$B$8)</f>
        <v>2.7251865507711224</v>
      </c>
    </row>
    <row r="78" spans="1:22" x14ac:dyDescent="0.2">
      <c r="A78" s="1">
        <f>WingXFLR5!L84</f>
        <v>9.4984000000000002</v>
      </c>
      <c r="B78" s="1">
        <f t="shared" si="2"/>
        <v>55.259506568000006</v>
      </c>
      <c r="C78">
        <f>WingXFLR5!C84</f>
        <v>0.90174299999999996</v>
      </c>
      <c r="D78">
        <f>WingXFLR5!I84</f>
        <v>-5.3013999999999999E-2</v>
      </c>
      <c r="E78">
        <f>(((D78*'AC Param'!$B$6)+(C78*('AC Param'!$B$3-'AC Param'!$B$4)))/('AC Param'!$B$5-'AC Param'!$B$3)) * ('AC Param'!$B$8/'AC Param'!$B$9)</f>
        <v>3.2501641491636972E-2</v>
      </c>
      <c r="F78">
        <f>E78*B78*'AC Param'!$B$9</f>
        <v>0.44002604451208421</v>
      </c>
      <c r="G78">
        <f>'AC Param'!$B$2*9.807 + F78</f>
        <v>124.00822604451209</v>
      </c>
      <c r="H78">
        <f t="shared" si="3"/>
        <v>-0.44002604451208421</v>
      </c>
      <c r="I78">
        <f>C78+(H78/(B78*'AC Param'!$B$8))</f>
        <v>0.89853292898272552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3.731517903934551E-2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1.753750482651089E-2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1.9778026890379916E-2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-5.3278508158971186E-2</v>
      </c>
      <c r="N78">
        <f>(((M78*'AC Param'!$B$6)+(I78*('AC Param'!$B$3-'AC Param'!$B$4)))/('AC Param'!$B$5-'AC Param'!$B$3)) * ('AC Param'!$B$8/'AC Param'!$B$9)</f>
        <v>3.131544354649151E-2</v>
      </c>
      <c r="O78">
        <f>FORECAST(ABS(N78),
INDEX(HStabXFLR5!$F$8:$F$106,MATCH(ABS(N78),HStabXFLR5!$C$8:$C$106,1)):INDEX(HStabXFLR5!$F$8:$F$106,MATCH(ABS(N78),HStabXFLR5!$C$8:$C$106,1)+1),
INDEX(HStabXFLR5!$C$8:$C$106,MATCH(ABS(N78),HStabXFLR5!$C$8:$C$106,1)):INDEX(HStabXFLR5!$C$8:$C$106,MATCH(ABS(N78),HStabXFLR5!$C$8:$C$106,1)+1))</f>
        <v>1.590369684987461E-2</v>
      </c>
      <c r="P78">
        <f>N78*B78*'AC Param'!$B$9</f>
        <v>0.42396660979260931</v>
      </c>
      <c r="Q78">
        <f>(B78*'AC Param'!$B$8*TrimCalc!I78)+TrimCalc!P78</f>
        <v>123.59192410246636</v>
      </c>
      <c r="R78">
        <f>('AC Param'!$B$2*9.807)-TrimCalc!Q78</f>
        <v>-2.3724102466360364E-2</v>
      </c>
      <c r="S78">
        <f>O78*B78*'AC Param'!$B$9</f>
        <v>0.21531345793012613</v>
      </c>
      <c r="T78">
        <f>(J78*B78*'AC Param'!$B$8)</f>
        <v>5.1150427964315339</v>
      </c>
      <c r="U78">
        <f>(K78*B78*'AC Param'!$B$8)</f>
        <v>2.4039838489222261</v>
      </c>
      <c r="V78">
        <f>(L78*B78*'AC Param'!$B$8)</f>
        <v>2.711107291394665</v>
      </c>
    </row>
    <row r="79" spans="1:22" x14ac:dyDescent="0.2">
      <c r="A79" s="1">
        <f>WingXFLR5!L85</f>
        <v>9.4507999999999992</v>
      </c>
      <c r="B79" s="1">
        <f t="shared" si="2"/>
        <v>54.707042641999998</v>
      </c>
      <c r="C79">
        <f>WingXFLR5!C85</f>
        <v>0.91084100000000001</v>
      </c>
      <c r="D79">
        <f>WingXFLR5!I85</f>
        <v>-5.2263999999999998E-2</v>
      </c>
      <c r="E79">
        <f>(((D79*'AC Param'!$B$6)+(C79*('AC Param'!$B$3-'AC Param'!$B$4)))/('AC Param'!$B$5-'AC Param'!$B$3)) * ('AC Param'!$B$8/'AC Param'!$B$9)</f>
        <v>3.5864348373764975E-2</v>
      </c>
      <c r="F79">
        <f>E79*B79*'AC Param'!$B$9</f>
        <v>0.48069794677372041</v>
      </c>
      <c r="G79">
        <f>'AC Param'!$B$2*9.807 + F79</f>
        <v>124.04889794677372</v>
      </c>
      <c r="H79">
        <f t="shared" si="3"/>
        <v>-0.48069794677372041</v>
      </c>
      <c r="I79">
        <f>C79+(H79/(B79*'AC Param'!$B$8))</f>
        <v>0.90729880643732463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3.7756904700062578E-2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1.7880006473744221E-2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1.9876898226318364E-2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-5.2556003206419691E-2</v>
      </c>
      <c r="N79">
        <f>(((M79*'AC Param'!$B$6)+(I79*('AC Param'!$B$3-'AC Param'!$B$4)))/('AC Param'!$B$5-'AC Param'!$B$3)) * ('AC Param'!$B$8/'AC Param'!$B$9)</f>
        <v>3.4555120117990341E-2</v>
      </c>
      <c r="O79">
        <f>FORECAST(ABS(N79),
INDEX(HStabXFLR5!$F$8:$F$106,MATCH(ABS(N79),HStabXFLR5!$C$8:$C$106,1)):INDEX(HStabXFLR5!$F$8:$F$106,MATCH(ABS(N79),HStabXFLR5!$C$8:$C$106,1)+1),
INDEX(HStabXFLR5!$C$8:$C$106,MATCH(ABS(N79),HStabXFLR5!$C$8:$C$106,1)):INDEX(HStabXFLR5!$C$8:$C$106,MATCH(ABS(N79),HStabXFLR5!$C$8:$C$106,1)+1))</f>
        <v>1.5921374007158502E-2</v>
      </c>
      <c r="P79">
        <f>N79*B79*'AC Param'!$B$9</f>
        <v>0.46315006529961072</v>
      </c>
      <c r="Q79">
        <f>(B79*'AC Param'!$B$8*TrimCalc!I79)+TrimCalc!P79</f>
        <v>123.5893049881453</v>
      </c>
      <c r="R79">
        <f>('AC Param'!$B$2*9.807)-TrimCalc!Q79</f>
        <v>-2.1104988145296488E-2</v>
      </c>
      <c r="S79">
        <f>O79*B79*'AC Param'!$B$9</f>
        <v>0.21339776524856838</v>
      </c>
      <c r="T79">
        <f>(J79*B79*'AC Param'!$B$8)</f>
        <v>5.1238494578887828</v>
      </c>
      <c r="U79">
        <f>(K79*B79*'AC Param'!$B$8)</f>
        <v>2.4264293433298949</v>
      </c>
      <c r="V79">
        <f>(L79*B79*'AC Param'!$B$8)</f>
        <v>2.6974201145588892</v>
      </c>
    </row>
    <row r="80" spans="1:22" x14ac:dyDescent="0.2">
      <c r="A80" s="1">
        <f>WingXFLR5!L86</f>
        <v>9.4039999999999999</v>
      </c>
      <c r="B80" s="1">
        <f t="shared" si="2"/>
        <v>54.166569800000005</v>
      </c>
      <c r="C80">
        <f>WingXFLR5!C86</f>
        <v>0.91993499999999995</v>
      </c>
      <c r="D80">
        <f>WingXFLR5!I86</f>
        <v>-5.1513999999999997E-2</v>
      </c>
      <c r="E80">
        <f>(((D80*'AC Param'!$B$6)+(C80*('AC Param'!$B$3-'AC Param'!$B$4)))/('AC Param'!$B$5-'AC Param'!$B$3)) * ('AC Param'!$B$8/'AC Param'!$B$9)</f>
        <v>3.9226355646820962E-2</v>
      </c>
      <c r="F80">
        <f>E80*B80*'AC Param'!$B$9</f>
        <v>0.52056549713007227</v>
      </c>
      <c r="G80">
        <f>'AC Param'!$B$2*9.807 + F80</f>
        <v>124.08876549713008</v>
      </c>
      <c r="H80">
        <f t="shared" si="3"/>
        <v>-0.52056549713007227</v>
      </c>
      <c r="I80">
        <f>C80+(H80/(B80*'AC Param'!$B$8))</f>
        <v>0.91606075298981249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3.8202899619558257E-2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1.8225631963528971E-2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1.9976693678352815E-2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-5.1833516742647981E-2</v>
      </c>
      <c r="N80">
        <f>(((M80*'AC Param'!$B$6)+(I80*('AC Param'!$B$3-'AC Param'!$B$4)))/('AC Param'!$B$5-'AC Param'!$B$3)) * ('AC Param'!$B$8/'AC Param'!$B$9)</f>
        <v>3.7794065496626769E-2</v>
      </c>
      <c r="O80">
        <f>FORECAST(ABS(N80),
INDEX(HStabXFLR5!$F$8:$F$106,MATCH(ABS(N80),HStabXFLR5!$C$8:$C$106,1)):INDEX(HStabXFLR5!$F$8:$F$106,MATCH(ABS(N80),HStabXFLR5!$C$8:$C$106,1)+1),
INDEX(HStabXFLR5!$C$8:$C$106,MATCH(ABS(N80),HStabXFLR5!$C$8:$C$106,1)):INDEX(HStabXFLR5!$C$8:$C$106,MATCH(ABS(N80),HStabXFLR5!$C$8:$C$106,1)+1))</f>
        <v>1.5939876551393419E-2</v>
      </c>
      <c r="P80">
        <f>N80*B80*'AC Param'!$B$9</f>
        <v>0.50155784725345731</v>
      </c>
      <c r="Q80">
        <f>(B80*'AC Param'!$B$8*TrimCalc!I80)+TrimCalc!P80</f>
        <v>123.58860418878501</v>
      </c>
      <c r="R80">
        <f>('AC Param'!$B$2*9.807)-TrimCalc!Q80</f>
        <v>-2.0404188785008159E-2</v>
      </c>
      <c r="S80">
        <f>O80*B80*'AC Param'!$B$9</f>
        <v>0.21153506677698658</v>
      </c>
      <c r="T80">
        <f>(J80*B80*'AC Param'!$B$8)</f>
        <v>5.1331552634541699</v>
      </c>
      <c r="U80">
        <f>(K80*B80*'AC Param'!$B$8)</f>
        <v>2.448897847415517</v>
      </c>
      <c r="V80">
        <f>(L80*B80*'AC Param'!$B$8)</f>
        <v>2.6841802931877585</v>
      </c>
    </row>
    <row r="81" spans="1:22" x14ac:dyDescent="0.2">
      <c r="A81" s="1">
        <f>WingXFLR5!L87</f>
        <v>9.3579000000000008</v>
      </c>
      <c r="B81" s="1">
        <f t="shared" si="2"/>
        <v>53.636804101125009</v>
      </c>
      <c r="C81">
        <f>WingXFLR5!C87</f>
        <v>0.92902399999999996</v>
      </c>
      <c r="D81">
        <f>WingXFLR5!I87</f>
        <v>-5.0763000000000003E-2</v>
      </c>
      <c r="E81">
        <f>(((D81*'AC Param'!$B$6)+(C81*('AC Param'!$B$3-'AC Param'!$B$4)))/('AC Param'!$B$5-'AC Param'!$B$3)) * ('AC Param'!$B$8/'AC Param'!$B$9)</f>
        <v>4.25898503366006E-2</v>
      </c>
      <c r="F81">
        <f>E81*B81*'AC Param'!$B$9</f>
        <v>0.55967394750411747</v>
      </c>
      <c r="G81">
        <f>'AC Param'!$B$2*9.807 + F81</f>
        <v>124.12787394750413</v>
      </c>
      <c r="H81">
        <f t="shared" si="3"/>
        <v>-0.55967394750411747</v>
      </c>
      <c r="I81">
        <f>C81+(H81/(B81*'AC Param'!$B$8))</f>
        <v>0.92481755263546428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3.8652943798661327E-2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1.8574538470602822E-2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2.0077942521659065E-2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-5.1110567605981538E-2</v>
      </c>
      <c r="N81">
        <f>(((M81*'AC Param'!$B$6)+(I81*('AC Param'!$B$3-'AC Param'!$B$4)))/('AC Param'!$B$5-'AC Param'!$B$3)) * ('AC Param'!$B$8/'AC Param'!$B$9)</f>
        <v>4.103320346967871E-2</v>
      </c>
      <c r="O81">
        <f>FORECAST(ABS(N81),
INDEX(HStabXFLR5!$F$8:$F$106,MATCH(ABS(N81),HStabXFLR5!$C$8:$C$106,1)):INDEX(HStabXFLR5!$F$8:$F$106,MATCH(ABS(N81),HStabXFLR5!$C$8:$C$106,1)+1),
INDEX(HStabXFLR5!$C$8:$C$106,MATCH(ABS(N81),HStabXFLR5!$C$8:$C$106,1)):INDEX(HStabXFLR5!$C$8:$C$106,MATCH(ABS(N81),HStabXFLR5!$C$8:$C$106,1)+1))</f>
        <v>1.5960722395038731E-2</v>
      </c>
      <c r="P81">
        <f>N81*B81*'AC Param'!$B$9</f>
        <v>0.53921802455546619</v>
      </c>
      <c r="Q81">
        <f>(B81*'AC Param'!$B$8*TrimCalc!I81)+TrimCalc!P81</f>
        <v>123.58754017127133</v>
      </c>
      <c r="R81">
        <f>('AC Param'!$B$2*9.807)-TrimCalc!Q81</f>
        <v>-1.9340171271323925E-2</v>
      </c>
      <c r="S81">
        <f>O81*B81*'AC Param'!$B$9</f>
        <v>0.20974012440170714</v>
      </c>
      <c r="T81">
        <f>(J81*B81*'AC Param'!$B$8)</f>
        <v>5.1428304608869464</v>
      </c>
      <c r="U81">
        <f>(K81*B81*'AC Param'!$B$8)</f>
        <v>2.4713693927457339</v>
      </c>
      <c r="V81">
        <f>(L81*B81*'AC Param'!$B$8)</f>
        <v>2.6713994910758037</v>
      </c>
    </row>
    <row r="82" spans="1:22" x14ac:dyDescent="0.2">
      <c r="A82" s="1">
        <f>WingXFLR5!L88</f>
        <v>9.3125</v>
      </c>
      <c r="B82" s="1">
        <f t="shared" si="2"/>
        <v>53.117626953125004</v>
      </c>
      <c r="C82">
        <f>WingXFLR5!C88</f>
        <v>0.93811</v>
      </c>
      <c r="D82">
        <f>WingXFLR5!I88</f>
        <v>-5.0012000000000001E-2</v>
      </c>
      <c r="E82">
        <f>(((D82*'AC Param'!$B$6)+(C82*('AC Param'!$B$3-'AC Param'!$B$4)))/('AC Param'!$B$5-'AC Param'!$B$3)) * ('AC Param'!$B$8/'AC Param'!$B$9)</f>
        <v>4.5952820319576232E-2</v>
      </c>
      <c r="F82">
        <f>E82*B82*'AC Param'!$B$9</f>
        <v>0.59802166795891198</v>
      </c>
      <c r="G82">
        <f>'AC Param'!$B$2*9.807 + F82</f>
        <v>124.16622166795892</v>
      </c>
      <c r="H82">
        <f t="shared" si="3"/>
        <v>-0.59802166795891198</v>
      </c>
      <c r="I82">
        <f>C82+(H82/(B82*'AC Param'!$B$8))</f>
        <v>0.93357140410453265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3.9108230723504021E-2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1.8926677889760449E-2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2.0181552833743566E-2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-5.038713598035395E-2</v>
      </c>
      <c r="N82">
        <f>(((M82*'AC Param'!$B$6)+(I82*('AC Param'!$B$3-'AC Param'!$B$4)))/('AC Param'!$B$5-'AC Param'!$B$3)) * ('AC Param'!$B$8/'AC Param'!$B$9)</f>
        <v>4.427296540417746E-2</v>
      </c>
      <c r="O82">
        <f>FORECAST(ABS(N82),
INDEX(HStabXFLR5!$F$8:$F$106,MATCH(ABS(N82),HStabXFLR5!$C$8:$C$106,1)):INDEX(HStabXFLR5!$F$8:$F$106,MATCH(ABS(N82),HStabXFLR5!$C$8:$C$106,1)+1),
INDEX(HStabXFLR5!$C$8:$C$106,MATCH(ABS(N82),HStabXFLR5!$C$8:$C$106,1)):INDEX(HStabXFLR5!$C$8:$C$106,MATCH(ABS(N82),HStabXFLR5!$C$8:$C$106,1)+1))</f>
        <v>1.5982730967698595E-2</v>
      </c>
      <c r="P82">
        <f>N82*B82*'AC Param'!$B$9</f>
        <v>0.57616034080968825</v>
      </c>
      <c r="Q82">
        <f>(B82*'AC Param'!$B$8*TrimCalc!I82)+TrimCalc!P82</f>
        <v>123.58687579113371</v>
      </c>
      <c r="R82">
        <f>('AC Param'!$B$2*9.807)-TrimCalc!Q82</f>
        <v>-1.8675791133702546E-2</v>
      </c>
      <c r="S82">
        <f>O82*B82*'AC Param'!$B$9</f>
        <v>0.20799636160242127</v>
      </c>
      <c r="T82">
        <f>(J82*B82*'AC Param'!$B$8)</f>
        <v>5.1530406995584359</v>
      </c>
      <c r="U82">
        <f>(K82*B82*'AC Param'!$B$8)</f>
        <v>2.4938469388427982</v>
      </c>
      <c r="V82">
        <f>(L82*B82*'AC Param'!$B$8)</f>
        <v>2.6591937607156373</v>
      </c>
    </row>
    <row r="83" spans="1:22" x14ac:dyDescent="0.2">
      <c r="A83" s="1">
        <f>WingXFLR5!L89</f>
        <v>9.2676999999999996</v>
      </c>
      <c r="B83" s="1">
        <f t="shared" si="2"/>
        <v>52.607786265125</v>
      </c>
      <c r="C83">
        <f>WingXFLR5!C89</f>
        <v>0.94719200000000003</v>
      </c>
      <c r="D83">
        <f>WingXFLR5!I89</f>
        <v>-4.9259999999999998E-2</v>
      </c>
      <c r="E83">
        <f>(((D83*'AC Param'!$B$6)+(C83*('AC Param'!$B$3-'AC Param'!$B$4)))/('AC Param'!$B$5-'AC Param'!$B$3)) * ('AC Param'!$B$8/'AC Param'!$B$9)</f>
        <v>4.9317452621543516E-2</v>
      </c>
      <c r="F83">
        <f>E83*B83*'AC Param'!$B$9</f>
        <v>0.6356480916303745</v>
      </c>
      <c r="G83">
        <f>'AC Param'!$B$2*9.807 + F83</f>
        <v>124.20384809163038</v>
      </c>
      <c r="H83">
        <f t="shared" si="3"/>
        <v>-0.6356480916303745</v>
      </c>
      <c r="I83">
        <f>C83+(H83/(B83*'AC Param'!$B$8))</f>
        <v>0.94232109139229292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3.9569491086884512E-2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1.9282023222477504E-2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2.0287467864407015E-2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-4.9663316810503816E-2</v>
      </c>
      <c r="N83">
        <f>(((M83*'AC Param'!$B$6)+(I83*('AC Param'!$B$3-'AC Param'!$B$4)))/('AC Param'!$B$5-'AC Param'!$B$3)) * ('AC Param'!$B$8/'AC Param'!$B$9)</f>
        <v>4.7512914365496213E-2</v>
      </c>
      <c r="O83">
        <f>FORECAST(ABS(N83),
INDEX(HStabXFLR5!$F$8:$F$106,MATCH(ABS(N83),HStabXFLR5!$C$8:$C$106,1)):INDEX(HStabXFLR5!$F$8:$F$106,MATCH(ABS(N83),HStabXFLR5!$C$8:$C$106,1)+1),
INDEX(HStabXFLR5!$C$8:$C$106,MATCH(ABS(N83),HStabXFLR5!$C$8:$C$106,1)):INDEX(HStabXFLR5!$C$8:$C$106,MATCH(ABS(N83),HStabXFLR5!$C$8:$C$106,1)+1))</f>
        <v>1.6007758718556409E-2</v>
      </c>
      <c r="P83">
        <f>N83*B83*'AC Param'!$B$9</f>
        <v>0.61238956472443684</v>
      </c>
      <c r="Q83">
        <f>(B83*'AC Param'!$B$8*TrimCalc!I83)+TrimCalc!P83</f>
        <v>123.58423151199686</v>
      </c>
      <c r="R83">
        <f>('AC Param'!$B$2*9.807)-TrimCalc!Q83</f>
        <v>-1.6031511996857262E-2</v>
      </c>
      <c r="S83">
        <f>O83*B83*'AC Param'!$B$9</f>
        <v>0.20632252356612918</v>
      </c>
      <c r="T83">
        <f>(J83*B83*'AC Param'!$B$8)</f>
        <v>5.1637740556999328</v>
      </c>
      <c r="U83">
        <f>(K83*B83*'AC Param'!$B$8)</f>
        <v>2.5162823307231066</v>
      </c>
      <c r="V83">
        <f>(L83*B83*'AC Param'!$B$8)</f>
        <v>2.6474917249768275</v>
      </c>
    </row>
    <row r="84" spans="1:22" x14ac:dyDescent="0.2">
      <c r="A84" s="1">
        <f>WingXFLR5!L90</f>
        <v>9.2235999999999994</v>
      </c>
      <c r="B84" s="1">
        <f t="shared" si="2"/>
        <v>52.108313137999993</v>
      </c>
      <c r="C84">
        <f>WingXFLR5!C90</f>
        <v>0.95626900000000004</v>
      </c>
      <c r="D84">
        <f>WingXFLR5!I90</f>
        <v>-4.8508000000000003E-2</v>
      </c>
      <c r="E84">
        <f>(((D84*'AC Param'!$B$6)+(C84*('AC Param'!$B$3-'AC Param'!$B$4)))/('AC Param'!$B$5-'AC Param'!$B$3)) * ('AC Param'!$B$8/'AC Param'!$B$9)</f>
        <v>5.2681210412170769E-2</v>
      </c>
      <c r="F84">
        <f>E84*B84*'AC Param'!$B$9</f>
        <v>0.67255660711833376</v>
      </c>
      <c r="G84">
        <f>'AC Param'!$B$2*9.807 + F84</f>
        <v>124.24075660711834</v>
      </c>
      <c r="H84">
        <f t="shared" si="3"/>
        <v>-0.67255660711833376</v>
      </c>
      <c r="I84">
        <f>C84+(H84/(B84*'AC Param'!$B$8))</f>
        <v>0.95106586505241408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4.0035414169381209E-2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1.9640188241109441E-2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2.0395225928271761E-2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-4.8939062849023302E-2</v>
      </c>
      <c r="N84">
        <f>(((M84*'AC Param'!$B$6)+(I84*('AC Param'!$B$3-'AC Param'!$B$4)))/('AC Param'!$B$5-'AC Param'!$B$3)) * ('AC Param'!$B$8/'AC Param'!$B$9)</f>
        <v>5.0753030868750396E-2</v>
      </c>
      <c r="O84">
        <f>FORECAST(ABS(N84),
INDEX(HStabXFLR5!$F$8:$F$106,MATCH(ABS(N84),HStabXFLR5!$C$8:$C$106,1)):INDEX(HStabXFLR5!$F$8:$F$106,MATCH(ABS(N84),HStabXFLR5!$C$8:$C$106,1)+1),
INDEX(HStabXFLR5!$C$8:$C$106,MATCH(ABS(N84),HStabXFLR5!$C$8:$C$106,1)):INDEX(HStabXFLR5!$C$8:$C$106,MATCH(ABS(N84),HStabXFLR5!$C$8:$C$106,1)+1))</f>
        <v>1.6034276040155001E-2</v>
      </c>
      <c r="P84">
        <f>N84*B84*'AC Param'!$B$9</f>
        <v>0.6479404321767992</v>
      </c>
      <c r="Q84">
        <f>(B84*'AC Param'!$B$8*TrimCalc!I84)+TrimCalc!P84</f>
        <v>123.58260151423822</v>
      </c>
      <c r="R84">
        <f>('AC Param'!$B$2*9.807)-TrimCalc!Q84</f>
        <v>-1.4401514238215896E-2</v>
      </c>
      <c r="S84">
        <f>O84*B84*'AC Param'!$B$9</f>
        <v>0.2047021738261742</v>
      </c>
      <c r="T84">
        <f>(J84*B84*'AC Param'!$B$8)</f>
        <v>5.1749728941450313</v>
      </c>
      <c r="U84">
        <f>(K84*B84*'AC Param'!$B$8)</f>
        <v>2.5386884060607247</v>
      </c>
      <c r="V84">
        <f>(L84*B84*'AC Param'!$B$8)</f>
        <v>2.6362844880843057</v>
      </c>
    </row>
    <row r="85" spans="1:22" x14ac:dyDescent="0.2">
      <c r="A85" s="1">
        <f>WingXFLR5!L91</f>
        <v>9.1801999999999992</v>
      </c>
      <c r="B85" s="1">
        <f t="shared" si="2"/>
        <v>51.619094124499995</v>
      </c>
      <c r="C85">
        <f>WingXFLR5!C91</f>
        <v>0.96534200000000003</v>
      </c>
      <c r="D85">
        <f>WingXFLR5!I91</f>
        <v>-4.7754999999999999E-2</v>
      </c>
      <c r="E85">
        <f>(((D85*'AC Param'!$B$6)+(C85*('AC Param'!$B$3-'AC Param'!$B$4)))/('AC Param'!$B$5-'AC Param'!$B$3)) * ('AC Param'!$B$8/'AC Param'!$B$9)</f>
        <v>5.6046630521789702E-2</v>
      </c>
      <c r="F85">
        <f>E85*B85*'AC Param'!$B$9</f>
        <v>0.70880369258500753</v>
      </c>
      <c r="G85">
        <f>'AC Param'!$B$2*9.807 + F85</f>
        <v>124.27700369258501</v>
      </c>
      <c r="H85">
        <f t="shared" si="3"/>
        <v>-0.70880369258500753</v>
      </c>
      <c r="I85">
        <f>C85+(H85/(B85*'AC Param'!$B$8))</f>
        <v>0.95980647453122692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4.0505436128604917E-2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2.0001378526706026E-2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2.0504057601898891E-2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-4.8214412617434824E-2</v>
      </c>
      <c r="N85">
        <f>(((M85*'AC Param'!$B$6)+(I85*('AC Param'!$B$3-'AC Param'!$B$4)))/('AC Param'!$B$5-'AC Param'!$B$3)) * ('AC Param'!$B$8/'AC Param'!$B$9)</f>
        <v>5.3993355008738156E-2</v>
      </c>
      <c r="O85">
        <f>FORECAST(ABS(N85),
INDEX(HStabXFLR5!$F$8:$F$106,MATCH(ABS(N85),HStabXFLR5!$C$8:$C$106,1)):INDEX(HStabXFLR5!$F$8:$F$106,MATCH(ABS(N85),HStabXFLR5!$C$8:$C$106,1)+1),
INDEX(HStabXFLR5!$C$8:$C$106,MATCH(ABS(N85),HStabXFLR5!$C$8:$C$106,1)):INDEX(HStabXFLR5!$C$8:$C$106,MATCH(ABS(N85),HStabXFLR5!$C$8:$C$106,1)+1))</f>
        <v>1.6063142241859549E-2</v>
      </c>
      <c r="P85">
        <f>N85*B85*'AC Param'!$B$9</f>
        <v>0.68283657820193155</v>
      </c>
      <c r="Q85">
        <f>(B85*'AC Param'!$B$8*TrimCalc!I85)+TrimCalc!P85</f>
        <v>123.58252824297915</v>
      </c>
      <c r="R85">
        <f>('AC Param'!$B$2*9.807)-TrimCalc!Q85</f>
        <v>-1.4328242979146921E-2</v>
      </c>
      <c r="S85">
        <f>O85*B85*'AC Param'!$B$9</f>
        <v>0.20314538857285608</v>
      </c>
      <c r="T85">
        <f>(J85*B85*'AC Param'!$B$8)</f>
        <v>5.1865722341414688</v>
      </c>
      <c r="U85">
        <f>(K85*B85*'AC Param'!$B$8)</f>
        <v>2.5611030129831569</v>
      </c>
      <c r="V85">
        <f>(L85*B85*'AC Param'!$B$8)</f>
        <v>2.6254692211583115</v>
      </c>
    </row>
    <row r="86" spans="1:22" x14ac:dyDescent="0.2">
      <c r="A86" s="1">
        <f>WingXFLR5!L92</f>
        <v>9.1373999999999995</v>
      </c>
      <c r="B86" s="1">
        <f t="shared" si="2"/>
        <v>51.138898240500005</v>
      </c>
      <c r="C86">
        <f>WingXFLR5!C92</f>
        <v>0.97441100000000003</v>
      </c>
      <c r="D86">
        <f>WingXFLR5!I92</f>
        <v>-4.7002000000000002E-2</v>
      </c>
      <c r="E86">
        <f>(((D86*'AC Param'!$B$6)+(C86*('AC Param'!$B$3-'AC Param'!$B$4)))/('AC Param'!$B$5-'AC Param'!$B$3)) * ('AC Param'!$B$8/'AC Param'!$B$9)</f>
        <v>5.9411351022336578E-2</v>
      </c>
      <c r="F86">
        <f>E86*B86*'AC Param'!$B$9</f>
        <v>0.74436660339416449</v>
      </c>
      <c r="G86">
        <f>'AC Param'!$B$2*9.807 + F86</f>
        <v>124.31256660339417</v>
      </c>
      <c r="H86">
        <f t="shared" si="3"/>
        <v>-0.74436660339416449</v>
      </c>
      <c r="I86">
        <f>C86+(H86/(B86*'AC Param'!$B$8))</f>
        <v>0.9685431531079286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4.0979723871256445E-2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2.0366131456722111E-2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2.0613592414534327E-2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-4.74892079291796E-2</v>
      </c>
      <c r="N86">
        <f>(((M86*'AC Param'!$B$6)+(I86*('AC Param'!$B$3-'AC Param'!$B$4)))/('AC Param'!$B$5-'AC Param'!$B$3)) * ('AC Param'!$B$8/'AC Param'!$B$9)</f>
        <v>5.723430121179264E-2</v>
      </c>
      <c r="O86">
        <f>FORECAST(ABS(N86),
INDEX(HStabXFLR5!$F$8:$F$106,MATCH(ABS(N86),HStabXFLR5!$C$8:$C$106,1)):INDEX(HStabXFLR5!$F$8:$F$106,MATCH(ABS(N86),HStabXFLR5!$C$8:$C$106,1)+1),
INDEX(HStabXFLR5!$C$8:$C$106,MATCH(ABS(N86),HStabXFLR5!$C$8:$C$106,1)):INDEX(HStabXFLR5!$C$8:$C$106,MATCH(ABS(N86),HStabXFLR5!$C$8:$C$106,1)+1))</f>
        <v>1.6093164902378811E-2</v>
      </c>
      <c r="P86">
        <f>N86*B86*'AC Param'!$B$9</f>
        <v>0.71709028085631754</v>
      </c>
      <c r="Q86">
        <f>(B86*'AC Param'!$B$8*TrimCalc!I86)+TrimCalc!P86</f>
        <v>123.58177819453738</v>
      </c>
      <c r="R86">
        <f>('AC Param'!$B$2*9.807)-TrimCalc!Q86</f>
        <v>-1.3578194537373633E-2</v>
      </c>
      <c r="S86">
        <f>O86*B86*'AC Param'!$B$9</f>
        <v>0.20163174696603237</v>
      </c>
      <c r="T86">
        <f>(J86*B86*'AC Param'!$B$8)</f>
        <v>5.1984890586177972</v>
      </c>
      <c r="U86">
        <f>(K86*B86*'AC Param'!$B$8)</f>
        <v>2.5835486807270072</v>
      </c>
      <c r="V86">
        <f>(L86*B86*'AC Param'!$B$8)</f>
        <v>2.6149403778907891</v>
      </c>
    </row>
    <row r="87" spans="1:22" x14ac:dyDescent="0.2">
      <c r="A87" s="1">
        <f>WingXFLR5!L93</f>
        <v>9.0952000000000002</v>
      </c>
      <c r="B87" s="1">
        <f t="shared" si="2"/>
        <v>50.667631112000002</v>
      </c>
      <c r="C87">
        <f>WingXFLR5!C93</f>
        <v>0.98347499999999999</v>
      </c>
      <c r="D87">
        <f>WingXFLR5!I93</f>
        <v>-4.6248999999999998E-2</v>
      </c>
      <c r="E87">
        <f>(((D87*'AC Param'!$B$6)+(C87*('AC Param'!$B$3-'AC Param'!$B$4)))/('AC Param'!$B$5-'AC Param'!$B$3)) * ('AC Param'!$B$8/'AC Param'!$B$9)</f>
        <v>6.2775197011543438E-2</v>
      </c>
      <c r="F87">
        <f>E87*B87*'AC Param'!$B$9</f>
        <v>0.77926427866518189</v>
      </c>
      <c r="G87">
        <f>'AC Param'!$B$2*9.807 + F87</f>
        <v>124.34746427866519</v>
      </c>
      <c r="H87">
        <f t="shared" si="3"/>
        <v>-0.77926427866518189</v>
      </c>
      <c r="I87">
        <f>C87+(H87/(B87*'AC Param'!$B$8))</f>
        <v>0.97727491805699096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4.1458931021918194E-2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2.0733331038601557E-2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2.072559998331663E-2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-4.6764077416492258E-2</v>
      </c>
      <c r="N87">
        <f>(((M87*'AC Param'!$B$6)+(I87*('AC Param'!$B$3-'AC Param'!$B$4)))/('AC Param'!$B$5-'AC Param'!$B$3)) * ('AC Param'!$B$8/'AC Param'!$B$9)</f>
        <v>6.0474212812873449E-2</v>
      </c>
      <c r="O87">
        <f>FORECAST(ABS(N87),
INDEX(HStabXFLR5!$F$8:$F$106,MATCH(ABS(N87),HStabXFLR5!$C$8:$C$106,1)):INDEX(HStabXFLR5!$F$8:$F$106,MATCH(ABS(N87),HStabXFLR5!$C$8:$C$106,1)+1),
INDEX(HStabXFLR5!$C$8:$C$106,MATCH(ABS(N87),HStabXFLR5!$C$8:$C$106,1)):INDEX(HStabXFLR5!$C$8:$C$106,MATCH(ABS(N87),HStabXFLR5!$C$8:$C$106,1)+1))</f>
        <v>1.6125539036055986E-2</v>
      </c>
      <c r="P87">
        <f>N87*B87*'AC Param'!$B$9</f>
        <v>0.75070085111485763</v>
      </c>
      <c r="Q87">
        <f>(B87*'AC Param'!$B$8*TrimCalc!I87)+TrimCalc!P87</f>
        <v>123.58059908108244</v>
      </c>
      <c r="R87">
        <f>('AC Param'!$B$2*9.807)-TrimCalc!Q87</f>
        <v>-1.2399081082435259E-2</v>
      </c>
      <c r="S87">
        <f>O87*B87*'AC Param'!$B$9</f>
        <v>0.20017550152345501</v>
      </c>
      <c r="T87">
        <f>(J87*B87*'AC Param'!$B$8)</f>
        <v>5.2108124173186736</v>
      </c>
      <c r="U87">
        <f>(K87*B87*'AC Param'!$B$8)</f>
        <v>2.6058920518526443</v>
      </c>
      <c r="V87">
        <f>(L87*B87*'AC Param'!$B$8)</f>
        <v>2.604920365466028</v>
      </c>
    </row>
    <row r="88" spans="1:22" x14ac:dyDescent="0.2">
      <c r="A88" s="1">
        <f>WingXFLR5!L94</f>
        <v>9.0535999999999994</v>
      </c>
      <c r="B88" s="1">
        <f t="shared" si="2"/>
        <v>50.205199687999993</v>
      </c>
      <c r="C88">
        <f>WingXFLR5!C94</f>
        <v>0.99253499999999995</v>
      </c>
      <c r="D88">
        <f>WingXFLR5!I94</f>
        <v>-4.5495000000000001E-2</v>
      </c>
      <c r="E88">
        <f>(((D88*'AC Param'!$B$6)+(C88*('AC Param'!$B$3-'AC Param'!$B$4)))/('AC Param'!$B$5-'AC Param'!$B$3)) * ('AC Param'!$B$8/'AC Param'!$B$9)</f>
        <v>6.6140705319741949E-2</v>
      </c>
      <c r="F88">
        <f>E88*B88*'AC Param'!$B$9</f>
        <v>0.81354879293028792</v>
      </c>
      <c r="G88">
        <f>'AC Param'!$B$2*9.807 + F88</f>
        <v>124.3817487929303</v>
      </c>
      <c r="H88">
        <f t="shared" si="3"/>
        <v>-0.81354879293028792</v>
      </c>
      <c r="I88">
        <f>C88+(H88/(B88*'AC Param'!$B$8))</f>
        <v>0.98600251882474521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4.1944998574149593E-2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2.1103963552447723E-2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2.0840756046114142E-2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-4.6038652406858963E-2</v>
      </c>
      <c r="N88">
        <f>(((M88*'AC Param'!$B$6)+(I88*('AC Param'!$B$3-'AC Param'!$B$4)))/('AC Param'!$B$5-'AC Param'!$B$3)) * ('AC Param'!$B$8/'AC Param'!$B$9)</f>
        <v>6.3714091669800368E-2</v>
      </c>
      <c r="O88">
        <f>FORECAST(ABS(N88),
INDEX(HStabXFLR5!$F$8:$F$106,MATCH(ABS(N88),HStabXFLR5!$C$8:$C$106,1)):INDEX(HStabXFLR5!$F$8:$F$106,MATCH(ABS(N88),HStabXFLR5!$C$8:$C$106,1)+1),
INDEX(HStabXFLR5!$C$8:$C$106,MATCH(ABS(N88),HStabXFLR5!$C$8:$C$106,1)):INDEX(HStabXFLR5!$C$8:$C$106,MATCH(ABS(N88),HStabXFLR5!$C$8:$C$106,1)+1))</f>
        <v>1.6159063651255075E-2</v>
      </c>
      <c r="P88">
        <f>N88*B88*'AC Param'!$B$9</f>
        <v>0.78370078032935675</v>
      </c>
      <c r="Q88">
        <f>(B88*'AC Param'!$B$8*TrimCalc!I88)+TrimCalc!P88</f>
        <v>123.57948656149857</v>
      </c>
      <c r="R88">
        <f>('AC Param'!$B$2*9.807)-TrimCalc!Q88</f>
        <v>-1.1286561498565106E-2</v>
      </c>
      <c r="S88">
        <f>O88*B88*'AC Param'!$B$9</f>
        <v>0.19876090925867901</v>
      </c>
      <c r="T88">
        <f>(J88*B88*'AC Param'!$B$8)</f>
        <v>5.2237889469511751</v>
      </c>
      <c r="U88">
        <f>(K88*B88*'AC Param'!$B$8)</f>
        <v>2.6282669040327167</v>
      </c>
      <c r="V88">
        <f>(L88*B88*'AC Param'!$B$8)</f>
        <v>2.5954872995726204</v>
      </c>
    </row>
    <row r="89" spans="1:22" x14ac:dyDescent="0.2">
      <c r="A89" s="1">
        <f>WingXFLR5!L95</f>
        <v>9.0124999999999993</v>
      </c>
      <c r="B89" s="1">
        <f t="shared" si="2"/>
        <v>49.750408203124991</v>
      </c>
      <c r="C89">
        <f>WingXFLR5!C95</f>
        <v>1.0015909999999999</v>
      </c>
      <c r="D89">
        <f>WingXFLR5!I95</f>
        <v>-4.4741000000000003E-2</v>
      </c>
      <c r="E89">
        <f>(((D89*'AC Param'!$B$6)+(C89*('AC Param'!$B$3-'AC Param'!$B$4)))/('AC Param'!$B$5-'AC Param'!$B$3)) * ('AC Param'!$B$8/'AC Param'!$B$9)</f>
        <v>6.9505514018868397E-2</v>
      </c>
      <c r="F89">
        <f>E89*B89*'AC Param'!$B$9</f>
        <v>0.84719228522764867</v>
      </c>
      <c r="G89">
        <f>'AC Param'!$B$2*9.807 + F89</f>
        <v>124.41539228522765</v>
      </c>
      <c r="H89">
        <f t="shared" si="3"/>
        <v>-0.84719228522764867</v>
      </c>
      <c r="I89">
        <f>C89+(H89/(B89*'AC Param'!$B$8))</f>
        <v>0.9947261886903882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4.2436125419409144E-2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2.1477606313818662E-2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2.0957761065472369E-2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-4.5312562249055582E-2</v>
      </c>
      <c r="N89">
        <f>(((M89*'AC Param'!$B$6)+(I89*('AC Param'!$B$3-'AC Param'!$B$4)))/('AC Param'!$B$5-'AC Param'!$B$3)) * ('AC Param'!$B$8/'AC Param'!$B$9)</f>
        <v>6.6954854035162187E-2</v>
      </c>
      <c r="O89">
        <f>FORECAST(ABS(N89),
INDEX(HStabXFLR5!$F$8:$F$106,MATCH(ABS(N89),HStabXFLR5!$C$8:$C$106,1)):INDEX(HStabXFLR5!$F$8:$F$106,MATCH(ABS(N89),HStabXFLR5!$C$8:$C$106,1)+1),
INDEX(HStabXFLR5!$C$8:$C$106,MATCH(ABS(N89),HStabXFLR5!$C$8:$C$106,1)):INDEX(HStabXFLR5!$C$8:$C$106,MATCH(ABS(N89),HStabXFLR5!$C$8:$C$106,1)+1))</f>
        <v>1.6194958331830423E-2</v>
      </c>
      <c r="P89">
        <f>N89*B89*'AC Param'!$B$9</f>
        <v>0.81610267326034247</v>
      </c>
      <c r="Q89">
        <f>(B89*'AC Param'!$B$8*TrimCalc!I89)+TrimCalc!P89</f>
        <v>123.57611965908313</v>
      </c>
      <c r="R89">
        <f>('AC Param'!$B$2*9.807)-TrimCalc!Q89</f>
        <v>-7.9196590831287494E-3</v>
      </c>
      <c r="S89">
        <f>O89*B89*'AC Param'!$B$9</f>
        <v>0.19739791802108508</v>
      </c>
      <c r="T89">
        <f>(J89*B89*'AC Param'!$B$8)</f>
        <v>5.2370788429303472</v>
      </c>
      <c r="U89">
        <f>(K89*B89*'AC Param'!$B$8)</f>
        <v>2.6505699215282661</v>
      </c>
      <c r="V89">
        <f>(L89*B89*'AC Param'!$B$8)</f>
        <v>2.5864153710172277</v>
      </c>
    </row>
    <row r="90" spans="1:22" x14ac:dyDescent="0.2">
      <c r="A90" s="1">
        <f>WingXFLR5!L96</f>
        <v>8.9720999999999993</v>
      </c>
      <c r="B90" s="1">
        <f t="shared" si="2"/>
        <v>49.305379276125002</v>
      </c>
      <c r="C90">
        <f>WingXFLR5!C96</f>
        <v>1.010642</v>
      </c>
      <c r="D90">
        <f>WingXFLR5!I96</f>
        <v>-4.3985999999999997E-2</v>
      </c>
      <c r="E90">
        <f>(((D90*'AC Param'!$B$6)+(C90*('AC Param'!$B$3-'AC Param'!$B$4)))/('AC Param'!$B$5-'AC Param'!$B$3)) * ('AC Param'!$B$8/'AC Param'!$B$9)</f>
        <v>7.2871810134718606E-2</v>
      </c>
      <c r="F90">
        <f>E90*B90*'AC Param'!$B$9</f>
        <v>0.88027819812136732</v>
      </c>
      <c r="G90">
        <f>'AC Param'!$B$2*9.807 + F90</f>
        <v>124.44847819812138</v>
      </c>
      <c r="H90">
        <f t="shared" si="3"/>
        <v>-0.88027819812136732</v>
      </c>
      <c r="I90">
        <f>C90+(H90/(B90*'AC Param'!$B$8))</f>
        <v>1.0034447116491954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4.2931295033248523E-2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2.1854694110019109E-2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2.1076600923229414E-2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-4.4586370423694358E-2</v>
      </c>
      <c r="N90">
        <f>(((M90*'AC Param'!$B$6)+(I90*('AC Param'!$B$3-'AC Param'!$B$4)))/('AC Param'!$B$5-'AC Param'!$B$3)) * ('AC Param'!$B$8/'AC Param'!$B$9)</f>
        <v>7.0194956326303223E-2</v>
      </c>
      <c r="O90">
        <f>FORECAST(ABS(N90),
INDEX(HStabXFLR5!$F$8:$F$106,MATCH(ABS(N90),HStabXFLR5!$C$8:$C$106,1)):INDEX(HStabXFLR5!$F$8:$F$106,MATCH(ABS(N90),HStabXFLR5!$C$8:$C$106,1)+1),
INDEX(HStabXFLR5!$C$8:$C$106,MATCH(ABS(N90),HStabXFLR5!$C$8:$C$106,1)):INDEX(HStabXFLR5!$C$8:$C$106,MATCH(ABS(N90),HStabXFLR5!$C$8:$C$106,1)+1))</f>
        <v>1.6231988072300609E-2</v>
      </c>
      <c r="P90">
        <f>N90*B90*'AC Param'!$B$9</f>
        <v>0.84794229151015565</v>
      </c>
      <c r="Q90">
        <f>(B90*'AC Param'!$B$8*TrimCalc!I90)+TrimCalc!P90</f>
        <v>123.5761782091684</v>
      </c>
      <c r="R90">
        <f>('AC Param'!$B$2*9.807)-TrimCalc!Q90</f>
        <v>-7.9782091683995304E-3</v>
      </c>
      <c r="S90">
        <f>O90*B90*'AC Param'!$B$9</f>
        <v>0.19607946043602806</v>
      </c>
      <c r="T90">
        <f>(J90*B90*'AC Param'!$B$8)</f>
        <v>5.2507946316559178</v>
      </c>
      <c r="U90">
        <f>(K90*B90*'AC Param'!$B$8)</f>
        <v>2.6729804078935402</v>
      </c>
      <c r="V90">
        <f>(L90*B90*'AC Param'!$B$8)</f>
        <v>2.5778142237623776</v>
      </c>
    </row>
    <row r="91" spans="1:22" x14ac:dyDescent="0.2">
      <c r="A91" s="1">
        <f>WingXFLR5!L97</f>
        <v>8.9321999999999999</v>
      </c>
      <c r="B91" s="1">
        <f t="shared" si="2"/>
        <v>48.867820564500001</v>
      </c>
      <c r="C91">
        <f>WingXFLR5!C97</f>
        <v>1.0196879999999999</v>
      </c>
      <c r="D91">
        <f>WingXFLR5!I97</f>
        <v>-4.3230999999999999E-2</v>
      </c>
      <c r="E91">
        <f>(((D91*'AC Param'!$B$6)+(C91*('AC Param'!$B$3-'AC Param'!$B$4)))/('AC Param'!$B$5-'AC Param'!$B$3)) * ('AC Param'!$B$8/'AC Param'!$B$9)</f>
        <v>7.6237231739228681E-2</v>
      </c>
      <c r="F91">
        <f>E91*B91*'AC Param'!$B$9</f>
        <v>0.91275910343687361</v>
      </c>
      <c r="G91">
        <f>'AC Param'!$B$2*9.807 + F91</f>
        <v>124.48095910343687</v>
      </c>
      <c r="H91">
        <f t="shared" si="3"/>
        <v>-0.91275910343687361</v>
      </c>
      <c r="I91">
        <f>C91+(H91/(B91*'AC Param'!$B$8))</f>
        <v>1.0121583209803631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4.343166702108444E-2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2.2234546476807875E-2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2.1197120544276554E-2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-4.3859444357707916E-2</v>
      </c>
      <c r="N91">
        <f>(((M91*'AC Param'!$B$6)+(I91*('AC Param'!$B$3-'AC Param'!$B$4)))/('AC Param'!$B$5-'AC Param'!$B$3)) * ('AC Param'!$B$8/'AC Param'!$B$9)</f>
        <v>7.3435933436364162E-2</v>
      </c>
      <c r="O91">
        <f>FORECAST(ABS(N91),
INDEX(HStabXFLR5!$F$8:$F$106,MATCH(ABS(N91),HStabXFLR5!$C$8:$C$106,1)):INDEX(HStabXFLR5!$F$8:$F$106,MATCH(ABS(N91),HStabXFLR5!$C$8:$C$106,1)+1),
INDEX(HStabXFLR5!$C$8:$C$106,MATCH(ABS(N91),HStabXFLR5!$C$8:$C$106,1)):INDEX(HStabXFLR5!$C$8:$C$106,MATCH(ABS(N91),HStabXFLR5!$C$8:$C$106,1)+1))</f>
        <v>1.6271395306308185E-2</v>
      </c>
      <c r="P91">
        <f>N91*B91*'AC Param'!$B$9</f>
        <v>0.87922023444792841</v>
      </c>
      <c r="Q91">
        <f>(B91*'AC Param'!$B$8*TrimCalc!I91)+TrimCalc!P91</f>
        <v>123.57458602425974</v>
      </c>
      <c r="R91">
        <f>('AC Param'!$B$2*9.807)-TrimCalc!Q91</f>
        <v>-6.3860242597399974E-3</v>
      </c>
      <c r="S91">
        <f>O91*B91*'AC Param'!$B$9</f>
        <v>0.1948111684098654</v>
      </c>
      <c r="T91">
        <f>(J91*B91*'AC Param'!$B$8)</f>
        <v>5.2648525053390802</v>
      </c>
      <c r="U91">
        <f>(K91*B91*'AC Param'!$B$8)</f>
        <v>2.695305424649511</v>
      </c>
      <c r="V91">
        <f>(L91*B91*'AC Param'!$B$8)</f>
        <v>2.5695470806895679</v>
      </c>
    </row>
    <row r="92" spans="1:22" x14ac:dyDescent="0.2">
      <c r="A92" s="1">
        <f>WingXFLR5!L98</f>
        <v>8.8928999999999991</v>
      </c>
      <c r="B92" s="1">
        <f t="shared" si="2"/>
        <v>48.438748126124992</v>
      </c>
      <c r="C92">
        <f>WingXFLR5!C98</f>
        <v>1.0287299999999999</v>
      </c>
      <c r="D92">
        <f>WingXFLR5!I98</f>
        <v>-4.2474999999999999E-2</v>
      </c>
      <c r="E92">
        <f>(((D92*'AC Param'!$B$6)+(C92*('AC Param'!$B$3-'AC Param'!$B$4)))/('AC Param'!$B$5-'AC Param'!$B$3)) * ('AC Param'!$B$8/'AC Param'!$B$9)</f>
        <v>7.9604315662730463E-2</v>
      </c>
      <c r="F92">
        <f>E92*B92*'AC Param'!$B$9</f>
        <v>0.9447036820541892</v>
      </c>
      <c r="G92">
        <f>'AC Param'!$B$2*9.807 + F92</f>
        <v>124.51290368205419</v>
      </c>
      <c r="H92">
        <f t="shared" si="3"/>
        <v>-0.9447036820541892</v>
      </c>
      <c r="I92">
        <f>C92+(H92/(B92*'AC Param'!$B$8))</f>
        <v>1.0208677661302228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4.3936282881569172E-2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2.2617320970827186E-2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2.1318961910741979E-2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-4.3132359965223563E-2</v>
      </c>
      <c r="N92">
        <f>(((M92*'AC Param'!$B$6)+(I92*('AC Param'!$B$3-'AC Param'!$B$4)))/('AC Param'!$B$5-'AC Param'!$B$3)) * ('AC Param'!$B$8/'AC Param'!$B$9)</f>
        <v>7.6676556177468616E-2</v>
      </c>
      <c r="O92">
        <f>FORECAST(ABS(N92),
INDEX(HStabXFLR5!$F$8:$F$106,MATCH(ABS(N92),HStabXFLR5!$C$8:$C$106,1)):INDEX(HStabXFLR5!$F$8:$F$106,MATCH(ABS(N92),HStabXFLR5!$C$8:$C$106,1)+1),
INDEX(HStabXFLR5!$C$8:$C$106,MATCH(ABS(N92),HStabXFLR5!$C$8:$C$106,1)):INDEX(HStabXFLR5!$C$8:$C$106,MATCH(ABS(N92),HStabXFLR5!$C$8:$C$106,1)+1))</f>
        <v>1.6311934370714279E-2</v>
      </c>
      <c r="P92">
        <f>N92*B92*'AC Param'!$B$9</f>
        <v>0.90995851600547351</v>
      </c>
      <c r="Q92">
        <f>(B92*'AC Param'!$B$8*TrimCalc!I92)+TrimCalc!P92</f>
        <v>123.57452860224279</v>
      </c>
      <c r="R92">
        <f>('AC Param'!$B$2*9.807)-TrimCalc!Q92</f>
        <v>-6.3286022427888611E-3</v>
      </c>
      <c r="S92">
        <f>O92*B92*'AC Param'!$B$9</f>
        <v>0.19358177170606297</v>
      </c>
      <c r="T92">
        <f>(J92*B92*'AC Param'!$B$8)</f>
        <v>5.2792589105683554</v>
      </c>
      <c r="U92">
        <f>(K92*B92*'AC Param'!$B$8)</f>
        <v>2.7176330230364609</v>
      </c>
      <c r="V92">
        <f>(L92*B92*'AC Param'!$B$8)</f>
        <v>2.5616258875318931</v>
      </c>
    </row>
    <row r="93" spans="1:22" x14ac:dyDescent="0.2">
      <c r="A93" s="1">
        <f>WingXFLR5!L99</f>
        <v>8.8541000000000007</v>
      </c>
      <c r="B93" s="1">
        <f t="shared" si="2"/>
        <v>48.016990671125008</v>
      </c>
      <c r="C93">
        <f>WingXFLR5!C99</f>
        <v>1.037768</v>
      </c>
      <c r="D93">
        <f>WingXFLR5!I99</f>
        <v>-4.172E-2</v>
      </c>
      <c r="E93">
        <f>(((D93*'AC Param'!$B$6)+(C93*('AC Param'!$B$3-'AC Param'!$B$4)))/('AC Param'!$B$5-'AC Param'!$B$3)) * ('AC Param'!$B$8/'AC Param'!$B$9)</f>
        <v>8.2968338049096493E-2</v>
      </c>
      <c r="F93">
        <f>E93*B93*'AC Param'!$B$9</f>
        <v>0.97605302895504198</v>
      </c>
      <c r="G93">
        <f>'AC Param'!$B$2*9.807 + F93</f>
        <v>124.54425302895504</v>
      </c>
      <c r="H93">
        <f t="shared" si="3"/>
        <v>-0.97605302895504198</v>
      </c>
      <c r="I93">
        <f>C93+(H93/(B93*'AC Param'!$B$8))</f>
        <v>1.0295735136571682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4.4448304698076306E-2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2.3003611861455935E-2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2.1444692836620365E-2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-4.240453609082076E-2</v>
      </c>
      <c r="N93">
        <f>(((M93*'AC Param'!$B$6)+(I93*('AC Param'!$B$3-'AC Param'!$B$4)))/('AC Param'!$B$5-'AC Param'!$B$3)) * ('AC Param'!$B$8/'AC Param'!$B$9)</f>
        <v>7.9918278799034889E-2</v>
      </c>
      <c r="O93">
        <f>FORECAST(ABS(N93),
INDEX(HStabXFLR5!$F$8:$F$106,MATCH(ABS(N93),HStabXFLR5!$C$8:$C$106,1)):INDEX(HStabXFLR5!$F$8:$F$106,MATCH(ABS(N93),HStabXFLR5!$C$8:$C$106,1)+1),
INDEX(HStabXFLR5!$C$8:$C$106,MATCH(ABS(N93),HStabXFLR5!$C$8:$C$106,1)):INDEX(HStabXFLR5!$C$8:$C$106,MATCH(ABS(N93),HStabXFLR5!$C$8:$C$106,1)+1))</f>
        <v>1.6354532404683462E-2</v>
      </c>
      <c r="P93">
        <f>N93*B93*'AC Param'!$B$9</f>
        <v>0.94017163564867834</v>
      </c>
      <c r="Q93">
        <f>(B93*'AC Param'!$B$8*TrimCalc!I93)+TrimCalc!P93</f>
        <v>123.57364791400285</v>
      </c>
      <c r="R93">
        <f>('AC Param'!$B$2*9.807)-TrimCalc!Q93</f>
        <v>-5.4479140028433903E-3</v>
      </c>
      <c r="S93">
        <f>O93*B93*'AC Param'!$B$9</f>
        <v>0.19239738032704287</v>
      </c>
      <c r="T93">
        <f>(J93*B93*'AC Param'!$B$8)</f>
        <v>5.2942796677456547</v>
      </c>
      <c r="U93">
        <f>(K93*B93*'AC Param'!$B$8)</f>
        <v>2.7399819945908939</v>
      </c>
      <c r="V93">
        <f>(L93*B93*'AC Param'!$B$8)</f>
        <v>2.5542976731547595</v>
      </c>
    </row>
    <row r="94" spans="1:22" x14ac:dyDescent="0.2">
      <c r="A94" s="1">
        <f>WingXFLR5!L100</f>
        <v>8.8157999999999994</v>
      </c>
      <c r="B94" s="1">
        <f t="shared" si="2"/>
        <v>47.602476904500001</v>
      </c>
      <c r="C94">
        <f>WingXFLR5!C100</f>
        <v>1.0468</v>
      </c>
      <c r="D94">
        <f>WingXFLR5!I100</f>
        <v>-4.0964E-2</v>
      </c>
      <c r="E94">
        <f>(((D94*'AC Param'!$B$6)+(C94*('AC Param'!$B$3-'AC Param'!$B$4)))/('AC Param'!$B$5-'AC Param'!$B$3)) * ('AC Param'!$B$8/'AC Param'!$B$9)</f>
        <v>8.6333672949918186E-2</v>
      </c>
      <c r="F94">
        <f>E94*B94*'AC Param'!$B$9</f>
        <v>1.0068756848063884</v>
      </c>
      <c r="G94">
        <f>'AC Param'!$B$2*9.807 + F94</f>
        <v>124.57507568480639</v>
      </c>
      <c r="H94">
        <f t="shared" si="3"/>
        <v>-1.0068756848063884</v>
      </c>
      <c r="I94">
        <f>C94+(H94/(B94*'AC Param'!$B$8))</f>
        <v>1.0382731315517495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4.4967536074762532E-2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2.3391818165756622E-2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2.1575773835882769E-2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-4.167771928109805E-2</v>
      </c>
      <c r="N94">
        <f>(((M94*'AC Param'!$B$6)+(I94*('AC Param'!$B$3-'AC Param'!$B$4)))/('AC Param'!$B$5-'AC Param'!$B$3)) * ('AC Param'!$B$8/'AC Param'!$B$9)</f>
        <v>8.3156550719668723E-2</v>
      </c>
      <c r="O94">
        <f>FORECAST(ABS(N94),
INDEX(HStabXFLR5!$F$8:$F$106,MATCH(ABS(N94),HStabXFLR5!$C$8:$C$106,1)):INDEX(HStabXFLR5!$F$8:$F$106,MATCH(ABS(N94),HStabXFLR5!$C$8:$C$106,1)+1),
INDEX(HStabXFLR5!$C$8:$C$106,MATCH(ABS(N94),HStabXFLR5!$C$8:$C$106,1)):INDEX(HStabXFLR5!$C$8:$C$106,MATCH(ABS(N94),HStabXFLR5!$C$8:$C$106,1)+1))</f>
        <v>1.6398056220085153E-2</v>
      </c>
      <c r="P94">
        <f>N94*B94*'AC Param'!$B$9</f>
        <v>0.96982215734727373</v>
      </c>
      <c r="Q94">
        <f>(B94*'AC Param'!$B$8*TrimCalc!I94)+TrimCalc!P94</f>
        <v>123.57192123883897</v>
      </c>
      <c r="R94">
        <f>('AC Param'!$B$2*9.807)-TrimCalc!Q94</f>
        <v>-3.7212388389633588E-3</v>
      </c>
      <c r="S94">
        <f>O94*B94*'AC Param'!$B$9</f>
        <v>0.19124408266134751</v>
      </c>
      <c r="T94">
        <f>(J94*B94*'AC Param'!$B$8)</f>
        <v>5.309888261337333</v>
      </c>
      <c r="U94">
        <f>(K94*B94*'AC Param'!$B$8)</f>
        <v>2.7621691453848332</v>
      </c>
      <c r="V94">
        <f>(L94*B94*'AC Param'!$B$8)</f>
        <v>2.5477257199493581</v>
      </c>
    </row>
    <row r="95" spans="1:22" x14ac:dyDescent="0.2">
      <c r="A95" s="1">
        <f>WingXFLR5!L101</f>
        <v>8.7780000000000005</v>
      </c>
      <c r="B95" s="1">
        <f t="shared" si="2"/>
        <v>47.195136450000007</v>
      </c>
      <c r="C95">
        <f>WingXFLR5!C101</f>
        <v>1.055828</v>
      </c>
      <c r="D95">
        <f>WingXFLR5!I101</f>
        <v>-4.0208000000000001E-2</v>
      </c>
      <c r="E95">
        <f>(((D95*'AC Param'!$B$6)+(C95*('AC Param'!$B$3-'AC Param'!$B$4)))/('AC Param'!$B$5-'AC Param'!$B$3)) * ('AC Param'!$B$8/'AC Param'!$B$9)</f>
        <v>8.9698308241667857E-2</v>
      </c>
      <c r="F95">
        <f>E95*B95*'AC Param'!$B$9</f>
        <v>1.0371643547159204</v>
      </c>
      <c r="G95">
        <f>'AC Param'!$B$2*9.807 + F95</f>
        <v>124.60536435471593</v>
      </c>
      <c r="H95">
        <f t="shared" si="3"/>
        <v>-1.0371643547159204</v>
      </c>
      <c r="I95">
        <f>C95+(H95/(B95*'AC Param'!$B$8))</f>
        <v>1.0469688185442196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4.5493303391433877E-2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2.3784666770395441E-2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2.170961792159844E-2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-4.094986322336841E-2</v>
      </c>
      <c r="N95">
        <f>(((M95*'AC Param'!$B$6)+(I95*('AC Param'!$B$3-'AC Param'!$B$4)))/('AC Param'!$B$5-'AC Param'!$B$3)) * ('AC Param'!$B$8/'AC Param'!$B$9)</f>
        <v>8.6396589745640726E-2</v>
      </c>
      <c r="O95">
        <f>FORECAST(ABS(N95),
INDEX(HStabXFLR5!$F$8:$F$106,MATCH(ABS(N95),HStabXFLR5!$C$8:$C$106,1)):INDEX(HStabXFLR5!$F$8:$F$106,MATCH(ABS(N95),HStabXFLR5!$C$8:$C$106,1)+1),
INDEX(HStabXFLR5!$C$8:$C$106,MATCH(ABS(N95),HStabXFLR5!$C$8:$C$106,1)):INDEX(HStabXFLR5!$C$8:$C$106,MATCH(ABS(N95),HStabXFLR5!$C$8:$C$106,1)+1))</f>
        <v>1.6443640538514766E-2</v>
      </c>
      <c r="P95">
        <f>N95*B95*'AC Param'!$B$9</f>
        <v>0.99898721625574538</v>
      </c>
      <c r="Q95">
        <f>(B95*'AC Param'!$B$8*TrimCalc!I95)+TrimCalc!P95</f>
        <v>123.56998821822837</v>
      </c>
      <c r="R95">
        <f>('AC Param'!$B$2*9.807)-TrimCalc!Q95</f>
        <v>-1.7882182283699422E-3</v>
      </c>
      <c r="S95">
        <f>O95*B95*'AC Param'!$B$9</f>
        <v>0.19013466544273921</v>
      </c>
      <c r="T95">
        <f>(J95*B95*'AC Param'!$B$8)</f>
        <v>5.3260036371741979</v>
      </c>
      <c r="U95">
        <f>(K95*B95*'AC Param'!$B$8)</f>
        <v>2.7845245845997413</v>
      </c>
      <c r="V95">
        <f>(L95*B95*'AC Param'!$B$8)</f>
        <v>2.5415939356443187</v>
      </c>
    </row>
    <row r="96" spans="1:22" x14ac:dyDescent="0.2">
      <c r="A96" s="1">
        <f>WingXFLR5!L102</f>
        <v>8.7407000000000004</v>
      </c>
      <c r="B96" s="1">
        <f t="shared" si="2"/>
        <v>46.794899850125013</v>
      </c>
      <c r="C96">
        <f>WingXFLR5!C102</f>
        <v>1.0648519999999999</v>
      </c>
      <c r="D96">
        <f>WingXFLR5!I102</f>
        <v>-3.9451E-2</v>
      </c>
      <c r="E96">
        <f>(((D96*'AC Param'!$B$6)+(C96*('AC Param'!$B$3-'AC Param'!$B$4)))/('AC Param'!$B$5-'AC Param'!$B$3)) * ('AC Param'!$B$8/'AC Param'!$B$9)</f>
        <v>9.3064605852409152E-2</v>
      </c>
      <c r="F96">
        <f>E96*B96*'AC Param'!$B$9</f>
        <v>1.0669624830614368</v>
      </c>
      <c r="G96">
        <f>'AC Param'!$B$2*9.807 + F96</f>
        <v>124.63516248306144</v>
      </c>
      <c r="H96">
        <f t="shared" si="3"/>
        <v>-1.0669624830614368</v>
      </c>
      <c r="I96">
        <f>C96+(H96/(B96*'AC Param'!$B$8))</f>
        <v>1.0556603413553816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4.6023767399957373E-2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2.417938590559442E-2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2.1844400065324919E-2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-4.0222039647245425E-2</v>
      </c>
      <c r="N96">
        <f>(((M96*'AC Param'!$B$6)+(I96*('AC Param'!$B$3-'AC Param'!$B$4)))/('AC Param'!$B$5-'AC Param'!$B$3)) * ('AC Param'!$B$8/'AC Param'!$B$9)</f>
        <v>8.9635823727639202E-2</v>
      </c>
      <c r="O96">
        <f>FORECAST(ABS(N96),
INDEX(HStabXFLR5!$F$8:$F$106,MATCH(ABS(N96),HStabXFLR5!$C$8:$C$106,1)):INDEX(HStabXFLR5!$F$8:$F$106,MATCH(ABS(N96),HStabXFLR5!$C$8:$C$106,1)+1),
INDEX(HStabXFLR5!$C$8:$C$106,MATCH(ABS(N96),HStabXFLR5!$C$8:$C$106,1)):INDEX(HStabXFLR5!$C$8:$C$106,MATCH(ABS(N96),HStabXFLR5!$C$8:$C$106,1)+1))</f>
        <v>1.6490172630007793E-2</v>
      </c>
      <c r="P96">
        <f>N96*B96*'AC Param'!$B$9</f>
        <v>1.0276523516079923</v>
      </c>
      <c r="Q96">
        <f>(B96*'AC Param'!$B$8*TrimCalc!I96)+TrimCalc!P96</f>
        <v>123.56810153827288</v>
      </c>
      <c r="R96">
        <f>('AC Param'!$B$2*9.807)-TrimCalc!Q96</f>
        <v>9.8461727120024989E-5</v>
      </c>
      <c r="S96">
        <f>O96*B96*'AC Param'!$B$9</f>
        <v>0.18905571429945939</v>
      </c>
      <c r="T96">
        <f>(J96*B96*'AC Param'!$B$8)</f>
        <v>5.3424126203437297</v>
      </c>
      <c r="U96">
        <f>(K96*B96*'AC Param'!$B$8)</f>
        <v>2.806729299051876</v>
      </c>
      <c r="V96">
        <f>(L96*B96*'AC Param'!$B$8)</f>
        <v>2.5356854769985069</v>
      </c>
    </row>
    <row r="97" spans="1:22" x14ac:dyDescent="0.2">
      <c r="A97" s="1">
        <f>WingXFLR5!L103</f>
        <v>8.7039000000000009</v>
      </c>
      <c r="B97" s="1">
        <f t="shared" si="2"/>
        <v>46.401698566125006</v>
      </c>
      <c r="C97">
        <f>WingXFLR5!C103</f>
        <v>1.0738700000000001</v>
      </c>
      <c r="D97">
        <f>WingXFLR5!I103</f>
        <v>-3.8693999999999999E-2</v>
      </c>
      <c r="E97">
        <f>(((D97*'AC Param'!$B$6)+(C97*('AC Param'!$B$3-'AC Param'!$B$4)))/('AC Param'!$B$5-'AC Param'!$B$3)) * ('AC Param'!$B$8/'AC Param'!$B$9)</f>
        <v>9.6429854049542491E-2</v>
      </c>
      <c r="F97">
        <f>E97*B97*'AC Param'!$B$9</f>
        <v>1.0962547099936635</v>
      </c>
      <c r="G97">
        <f>'AC Param'!$B$2*9.807 + F97</f>
        <v>124.66445470999366</v>
      </c>
      <c r="H97">
        <f t="shared" si="3"/>
        <v>-1.0962547099936635</v>
      </c>
      <c r="I97">
        <f>C97+(H97/(B97*'AC Param'!$B$8))</f>
        <v>1.0643459678133766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4.6559765522168749E-2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2.4577784427608371E-2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2.1981981094560378E-2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-3.9493449730194363E-2</v>
      </c>
      <c r="N97">
        <f>(((M97*'AC Param'!$B$6)+(I97*('AC Param'!$B$3-'AC Param'!$B$4)))/('AC Param'!$B$5-'AC Param'!$B$3)) * ('AC Param'!$B$8/'AC Param'!$B$9)</f>
        <v>9.2875836466240244E-2</v>
      </c>
      <c r="O97">
        <f>FORECAST(ABS(N97),
INDEX(HStabXFLR5!$F$8:$F$106,MATCH(ABS(N97),HStabXFLR5!$C$8:$C$106,1)):INDEX(HStabXFLR5!$F$8:$F$106,MATCH(ABS(N97),HStabXFLR5!$C$8:$C$106,1)+1),
INDEX(HStabXFLR5!$C$8:$C$106,MATCH(ABS(N97),HStabXFLR5!$C$8:$C$106,1)):INDEX(HStabXFLR5!$C$8:$C$106,MATCH(ABS(N97),HStabXFLR5!$C$8:$C$106,1)+1))</f>
        <v>1.6539454802702452E-2</v>
      </c>
      <c r="P97">
        <f>N97*B97*'AC Param'!$B$9</f>
        <v>1.0558511591068842</v>
      </c>
      <c r="Q97">
        <f>(B97*'AC Param'!$B$8*TrimCalc!I97)+TrimCalc!P97</f>
        <v>123.56638634156431</v>
      </c>
      <c r="R97">
        <f>('AC Param'!$B$2*9.807)-TrimCalc!Q97</f>
        <v>1.8136584356938101E-3</v>
      </c>
      <c r="S97">
        <f>O97*B97*'AC Param'!$B$9</f>
        <v>0.18802740506974669</v>
      </c>
      <c r="T97">
        <f>(J97*B97*'AC Param'!$B$8)</f>
        <v>5.3592177398944942</v>
      </c>
      <c r="U97">
        <f>(K97*B97*'AC Param'!$B$8)</f>
        <v>2.8290026127607106</v>
      </c>
      <c r="V97">
        <f>(L97*B97*'AC Param'!$B$8)</f>
        <v>2.5302151271337845</v>
      </c>
    </row>
    <row r="98" spans="1:22" x14ac:dyDescent="0.2">
      <c r="A98" s="1">
        <f>WingXFLR5!L104</f>
        <v>8.6676000000000002</v>
      </c>
      <c r="B98" s="1">
        <f t="shared" si="2"/>
        <v>46.015464978000004</v>
      </c>
      <c r="C98">
        <f>WingXFLR5!C104</f>
        <v>1.082884</v>
      </c>
      <c r="D98">
        <f>WingXFLR5!I104</f>
        <v>-3.7936999999999999E-2</v>
      </c>
      <c r="E98">
        <f>(((D98*'AC Param'!$B$6)+(C98*('AC Param'!$B$3-'AC Param'!$B$4)))/('AC Param'!$B$5-'AC Param'!$B$3)) * ('AC Param'!$B$8/'AC Param'!$B$9)</f>
        <v>9.979440263760371E-2</v>
      </c>
      <c r="F98">
        <f>E98*B98*'AC Param'!$B$9</f>
        <v>1.1250610306949158</v>
      </c>
      <c r="G98">
        <f>'AC Param'!$B$2*9.807 + F98</f>
        <v>124.69326103069493</v>
      </c>
      <c r="H98">
        <f t="shared" si="3"/>
        <v>-1.1250610306949158</v>
      </c>
      <c r="I98">
        <f>C98+(H98/(B98*'AC Param'!$B$8))</f>
        <v>1.0730276633692604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4.7104132120980399E-2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2.4979049636835386E-2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2.212508248414502E-2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-3.8764708453035035E-2</v>
      </c>
      <c r="N98">
        <f>(((M98*'AC Param'!$B$6)+(I98*('AC Param'!$B$3-'AC Param'!$B$4)))/('AC Param'!$B$5-'AC Param'!$B$3)) * ('AC Param'!$B$8/'AC Param'!$B$9)</f>
        <v>9.6115519182834064E-2</v>
      </c>
      <c r="O98">
        <f>FORECAST(ABS(N98),
INDEX(HStabXFLR5!$F$8:$F$106,MATCH(ABS(N98),HStabXFLR5!$C$8:$C$106,1)):INDEX(HStabXFLR5!$F$8:$F$106,MATCH(ABS(N98),HStabXFLR5!$C$8:$C$106,1)+1),
INDEX(HStabXFLR5!$C$8:$C$106,MATCH(ABS(N98),HStabXFLR5!$C$8:$C$106,1)):INDEX(HStabXFLR5!$C$8:$C$106,MATCH(ABS(N98),HStabXFLR5!$C$8:$C$106,1)+1))</f>
        <v>1.6590012274021362E-2</v>
      </c>
      <c r="P98">
        <f>N98*B98*'AC Param'!$B$9</f>
        <v>1.0835860751659971</v>
      </c>
      <c r="Q98">
        <f>(B98*'AC Param'!$B$8*TrimCalc!I98)+TrimCalc!P98</f>
        <v>123.5653614184841</v>
      </c>
      <c r="R98">
        <f>('AC Param'!$B$2*9.807)-TrimCalc!Q98</f>
        <v>2.8385815159026606E-3</v>
      </c>
      <c r="S98">
        <f>O98*B98*'AC Param'!$B$9</f>
        <v>0.18703229655105597</v>
      </c>
      <c r="T98">
        <f>(J98*B98*'AC Param'!$B$8)</f>
        <v>5.3767464951166657</v>
      </c>
      <c r="U98">
        <f>(K98*B98*'AC Param'!$B$8)</f>
        <v>2.8512576612441047</v>
      </c>
      <c r="V98">
        <f>(L98*B98*'AC Param'!$B$8)</f>
        <v>2.5254888338725618</v>
      </c>
    </row>
    <row r="99" spans="1:22" x14ac:dyDescent="0.2">
      <c r="A99" s="1">
        <f>WingXFLR5!L105</f>
        <v>8.6318000000000001</v>
      </c>
      <c r="B99" s="1">
        <f t="shared" si="2"/>
        <v>45.636132384500009</v>
      </c>
      <c r="C99">
        <f>WingXFLR5!C105</f>
        <v>1.0918920000000001</v>
      </c>
      <c r="D99">
        <f>WingXFLR5!I105</f>
        <v>-3.7179999999999998E-2</v>
      </c>
      <c r="E99">
        <f>(((D99*'AC Param'!$B$6)+(C99*('AC Param'!$B$3-'AC Param'!$B$4)))/('AC Param'!$B$5-'AC Param'!$B$3)) * ('AC Param'!$B$8/'AC Param'!$B$9)</f>
        <v>0.1031579018120569</v>
      </c>
      <c r="F99">
        <f>E99*B99*'AC Param'!$B$9</f>
        <v>1.1533932775825591</v>
      </c>
      <c r="G99">
        <f>'AC Param'!$B$2*9.807 + F99</f>
        <v>124.72159327758257</v>
      </c>
      <c r="H99">
        <f t="shared" si="3"/>
        <v>-1.1533932775825591</v>
      </c>
      <c r="I99">
        <f>C99+(H99/(B99*'AC Param'!$B$8))</f>
        <v>1.081703462571977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4.7654086819521949E-2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2.5382993818530097E-2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2.2271093000991844E-2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-3.8036142093744535E-2</v>
      </c>
      <c r="N99">
        <f>(((M99*'AC Param'!$B$6)+(I99*('AC Param'!$B$3-'AC Param'!$B$4)))/('AC Param'!$B$5-'AC Param'!$B$3)) * ('AC Param'!$B$8/'AC Param'!$B$9)</f>
        <v>9.9353757470462836E-2</v>
      </c>
      <c r="O99">
        <f>FORECAST(ABS(N99),
INDEX(HStabXFLR5!$F$8:$F$106,MATCH(ABS(N99),HStabXFLR5!$C$8:$C$106,1)):INDEX(HStabXFLR5!$F$8:$F$106,MATCH(ABS(N99),HStabXFLR5!$C$8:$C$106,1)+1),
INDEX(HStabXFLR5!$C$8:$C$106,MATCH(ABS(N99),HStabXFLR5!$C$8:$C$106,1)):INDEX(HStabXFLR5!$C$8:$C$106,MATCH(ABS(N99),HStabXFLR5!$C$8:$C$106,1)+1))</f>
        <v>1.6643283616236165E-2</v>
      </c>
      <c r="P99">
        <f>N99*B99*'AC Param'!$B$9</f>
        <v>1.1108597010607895</v>
      </c>
      <c r="Q99">
        <f>(B99*'AC Param'!$B$8*TrimCalc!I99)+TrimCalc!P99</f>
        <v>123.56508935690488</v>
      </c>
      <c r="R99">
        <f>('AC Param'!$B$2*9.807)-TrimCalc!Q99</f>
        <v>3.1106430951268749E-3</v>
      </c>
      <c r="S99">
        <f>O99*B99*'AC Param'!$B$9</f>
        <v>0.18608609813371674</v>
      </c>
      <c r="T99">
        <f>(J99*B99*'AC Param'!$B$8)</f>
        <v>5.3946804215290944</v>
      </c>
      <c r="U99">
        <f>(K99*B99*'AC Param'!$B$8)</f>
        <v>2.8734815612188456</v>
      </c>
      <c r="V99">
        <f>(L99*B99*'AC Param'!$B$8)</f>
        <v>2.5211988603102475</v>
      </c>
    </row>
    <row r="100" spans="1:22" x14ac:dyDescent="0.2">
      <c r="A100" s="1">
        <f>WingXFLR5!L106</f>
        <v>8.5963999999999992</v>
      </c>
      <c r="B100" s="1">
        <f t="shared" si="2"/>
        <v>45.262581937999997</v>
      </c>
      <c r="C100">
        <f>WingXFLR5!C106</f>
        <v>1.1008960000000001</v>
      </c>
      <c r="D100">
        <f>WingXFLR5!I106</f>
        <v>-3.6422000000000003E-2</v>
      </c>
      <c r="E100">
        <f>(((D100*'AC Param'!$B$6)+(C100*('AC Param'!$B$3-'AC Param'!$B$4)))/('AC Param'!$B$5-'AC Param'!$B$3)) * ('AC Param'!$B$8/'AC Param'!$B$9)</f>
        <v>0.10652306330550176</v>
      </c>
      <c r="F100">
        <f>E100*B100*'AC Param'!$B$9</f>
        <v>1.1812696758822485</v>
      </c>
      <c r="G100">
        <f>'AC Param'!$B$2*9.807 + F100</f>
        <v>124.74946967588225</v>
      </c>
      <c r="H100">
        <f t="shared" si="3"/>
        <v>-1.1812696758822485</v>
      </c>
      <c r="I100">
        <f>C100+(H100/(B100*'AC Param'!$B$8))</f>
        <v>1.0903750975933857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4.8209667674175949E-2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2.5789768903419413E-2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2.2419898770756525E-2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-3.7307475035724583E-2</v>
      </c>
      <c r="N100">
        <f>(((M100*'AC Param'!$B$6)+(I100*('AC Param'!$B$3-'AC Param'!$B$4)))/('AC Param'!$B$5-'AC Param'!$B$3)) * ('AC Param'!$B$8/'AC Param'!$B$9)</f>
        <v>0.10259150527649147</v>
      </c>
      <c r="O100">
        <f>FORECAST(ABS(N100),
INDEX(HStabXFLR5!$F$8:$F$106,MATCH(ABS(N100),HStabXFLR5!$C$8:$C$106,1)):INDEX(HStabXFLR5!$F$8:$F$106,MATCH(ABS(N100),HStabXFLR5!$C$8:$C$106,1)+1),
INDEX(HStabXFLR5!$C$8:$C$106,MATCH(ABS(N100),HStabXFLR5!$C$8:$C$106,1)):INDEX(HStabXFLR5!$C$8:$C$106,MATCH(ABS(N100),HStabXFLR5!$C$8:$C$106,1)+1))</f>
        <v>1.6697813052400739E-2</v>
      </c>
      <c r="P100">
        <f>N100*B100*'AC Param'!$B$9</f>
        <v>1.1376713213613887</v>
      </c>
      <c r="Q100">
        <f>(B100*'AC Param'!$B$8*TrimCalc!I100)+TrimCalc!P100</f>
        <v>123.56319988765911</v>
      </c>
      <c r="R100">
        <f>('AC Param'!$B$2*9.807)-TrimCalc!Q100</f>
        <v>5.0001123408947024E-3</v>
      </c>
      <c r="S100">
        <f>O100*B100*'AC Param'!$B$9</f>
        <v>0.18516760221007511</v>
      </c>
      <c r="T100">
        <f>(J100*B100*'AC Param'!$B$8)</f>
        <v>5.4129024590192083</v>
      </c>
      <c r="U100">
        <f>(K100*B100*'AC Param'!$B$8)</f>
        <v>2.8956329767365938</v>
      </c>
      <c r="V100">
        <f>(L100*B100*'AC Param'!$B$8)</f>
        <v>2.5172694822826132</v>
      </c>
    </row>
    <row r="101" spans="1:22" x14ac:dyDescent="0.2">
      <c r="A101" s="1">
        <f>WingXFLR5!L107</f>
        <v>8.5615000000000006</v>
      </c>
      <c r="B101" s="1">
        <f t="shared" si="2"/>
        <v>44.895810378125006</v>
      </c>
      <c r="C101">
        <f>WingXFLR5!C107</f>
        <v>1.1098950000000001</v>
      </c>
      <c r="D101">
        <f>WingXFLR5!I107</f>
        <v>-3.5664000000000001E-2</v>
      </c>
      <c r="E101">
        <f>(((D101*'AC Param'!$B$6)+(C101*('AC Param'!$B$3-'AC Param'!$B$4)))/('AC Param'!$B$5-'AC Param'!$B$3)) * ('AC Param'!$B$8/'AC Param'!$B$9)</f>
        <v>0.1098873502876066</v>
      </c>
      <c r="F101">
        <f>E101*B101*'AC Param'!$B$9</f>
        <v>1.2087030021594116</v>
      </c>
      <c r="G101">
        <f>'AC Param'!$B$2*9.807 + F101</f>
        <v>124.77690300215941</v>
      </c>
      <c r="H101">
        <f t="shared" si="3"/>
        <v>-1.2087030021594116</v>
      </c>
      <c r="I101">
        <f>C101+(H101/(B101*'AC Param'!$B$8))</f>
        <v>1.0990418189871549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4.8769943632775578E-2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2.6200068492616073E-2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2.2569875140159505E-2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-3.6578093870250628E-2</v>
      </c>
      <c r="N101">
        <f>(((M101*'AC Param'!$B$6)+(I101*('AC Param'!$B$3-'AC Param'!$B$4)))/('AC Param'!$B$5-'AC Param'!$B$3)) * ('AC Param'!$B$8/'AC Param'!$B$9)</f>
        <v>0.10583008034833793</v>
      </c>
      <c r="O101">
        <f>FORECAST(ABS(N101),
INDEX(HStabXFLR5!$F$8:$F$106,MATCH(ABS(N101),HStabXFLR5!$C$8:$C$106,1)):INDEX(HStabXFLR5!$F$8:$F$106,MATCH(ABS(N101),HStabXFLR5!$C$8:$C$106,1)+1),
INDEX(HStabXFLR5!$C$8:$C$106,MATCH(ABS(N101),HStabXFLR5!$C$8:$C$106,1)):INDEX(HStabXFLR5!$C$8:$C$106,MATCH(ABS(N101),HStabXFLR5!$C$8:$C$106,1)+1))</f>
        <v>1.6754767746585346E-2</v>
      </c>
      <c r="P101">
        <f>N101*B101*'AC Param'!$B$9</f>
        <v>1.1640751688070747</v>
      </c>
      <c r="Q101">
        <f>(B101*'AC Param'!$B$8*TrimCalc!I101)+TrimCalc!P101</f>
        <v>123.56276588780351</v>
      </c>
      <c r="R101">
        <f>('AC Param'!$B$2*9.807)-TrimCalc!Q101</f>
        <v>5.4341121964966987E-3</v>
      </c>
      <c r="S101">
        <f>O101*B101*'AC Param'!$B$9</f>
        <v>0.18429362454165402</v>
      </c>
      <c r="T101">
        <f>(J101*B101*'AC Param'!$B$8)</f>
        <v>5.4314377705774586</v>
      </c>
      <c r="U101">
        <f>(K101*B101*'AC Param'!$B$8)</f>
        <v>2.9178635651913423</v>
      </c>
      <c r="V101">
        <f>(L101*B101*'AC Param'!$B$8)</f>
        <v>2.5135742053861163</v>
      </c>
    </row>
    <row r="102" spans="1:22" x14ac:dyDescent="0.2">
      <c r="A102" s="1">
        <f>WingXFLR5!L108</f>
        <v>8.5269999999999992</v>
      </c>
      <c r="B102" s="1">
        <f t="shared" si="2"/>
        <v>44.534709012499995</v>
      </c>
      <c r="C102">
        <f>WingXFLR5!C108</f>
        <v>1.118889</v>
      </c>
      <c r="D102">
        <f>WingXFLR5!I108</f>
        <v>-3.4906E-2</v>
      </c>
      <c r="E102">
        <f>(((D102*'AC Param'!$B$6)+(C102*('AC Param'!$B$3-'AC Param'!$B$4)))/('AC Param'!$B$5-'AC Param'!$B$3)) * ('AC Param'!$B$8/'AC Param'!$B$9)</f>
        <v>0.11325076275837134</v>
      </c>
      <c r="F102">
        <f>E102*B102*'AC Param'!$B$9</f>
        <v>1.2356794923974961</v>
      </c>
      <c r="G102">
        <f>'AC Param'!$B$2*9.807 + F102</f>
        <v>124.8038794923975</v>
      </c>
      <c r="H102">
        <f t="shared" si="3"/>
        <v>-1.2356794923974961</v>
      </c>
      <c r="I102">
        <f>C102+(H102/(B102*'AC Param'!$B$8))</f>
        <v>1.1077036267532852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4.9338596806833869E-2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2.6613289421481556E-2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2.2725307385352313E-2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-3.5848582833760426E-2</v>
      </c>
      <c r="N102">
        <f>(((M102*'AC Param'!$B$6)+(I102*('AC Param'!$B$3-'AC Param'!$B$4)))/('AC Param'!$B$5-'AC Param'!$B$3)) * ('AC Param'!$B$8/'AC Param'!$B$9)</f>
        <v>0.10906810276156412</v>
      </c>
      <c r="O102">
        <f>FORECAST(ABS(N102),
INDEX(HStabXFLR5!$F$8:$F$106,MATCH(ABS(N102),HStabXFLR5!$C$8:$C$106,1)):INDEX(HStabXFLR5!$F$8:$F$106,MATCH(ABS(N102),HStabXFLR5!$C$8:$C$106,1)+1),
INDEX(HStabXFLR5!$C$8:$C$106,MATCH(ABS(N102),HStabXFLR5!$C$8:$C$106,1)):INDEX(HStabXFLR5!$C$8:$C$106,MATCH(ABS(N102),HStabXFLR5!$C$8:$C$106,1)+1))</f>
        <v>1.6812821935137778E-2</v>
      </c>
      <c r="P102">
        <f>N102*B102*'AC Param'!$B$9</f>
        <v>1.1900424736627677</v>
      </c>
      <c r="Q102">
        <f>(B102*'AC Param'!$B$8*TrimCalc!I102)+TrimCalc!P102</f>
        <v>123.5611627789567</v>
      </c>
      <c r="R102">
        <f>('AC Param'!$B$2*9.807)-TrimCalc!Q102</f>
        <v>7.0372210433049531E-3</v>
      </c>
      <c r="S102">
        <f>O102*B102*'AC Param'!$B$9</f>
        <v>0.18344476247728284</v>
      </c>
      <c r="T102">
        <f>(J102*B102*'AC Param'!$B$8)</f>
        <v>5.450572896687099</v>
      </c>
      <c r="U102">
        <f>(K102*B102*'AC Param'!$B$8)</f>
        <v>2.9400445776829423</v>
      </c>
      <c r="V102">
        <f>(L102*B102*'AC Param'!$B$8)</f>
        <v>2.5105283190041563</v>
      </c>
    </row>
    <row r="103" spans="1:22" x14ac:dyDescent="0.2">
      <c r="A103" s="1">
        <f>WingXFLR5!L109</f>
        <v>8.4930000000000003</v>
      </c>
      <c r="B103" s="1">
        <f t="shared" si="2"/>
        <v>44.180267512500009</v>
      </c>
      <c r="C103">
        <f>WingXFLR5!C109</f>
        <v>1.1278779999999999</v>
      </c>
      <c r="D103">
        <f>WingXFLR5!I109</f>
        <v>-3.4146999999999997E-2</v>
      </c>
      <c r="E103">
        <f>(((D103*'AC Param'!$B$6)+(C103*('AC Param'!$B$3-'AC Param'!$B$4)))/('AC Param'!$B$5-'AC Param'!$B$3)) * ('AC Param'!$B$8/'AC Param'!$B$9)</f>
        <v>0.11661566264585974</v>
      </c>
      <c r="F103">
        <f>E103*B103*'AC Param'!$B$9</f>
        <v>1.2622672371011767</v>
      </c>
      <c r="G103">
        <f>'AC Param'!$B$2*9.807 + F103</f>
        <v>124.83046723710117</v>
      </c>
      <c r="H103">
        <f t="shared" si="3"/>
        <v>-1.2622672371011767</v>
      </c>
      <c r="I103">
        <f>C103+(H103/(B103*'AC Param'!$B$8))</f>
        <v>1.1163602876125793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4.9915744401019868E-2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2.702925967714552E-2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2.2886484723874351E-2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-3.511911585386536E-2</v>
      </c>
      <c r="N103">
        <f>(((M103*'AC Param'!$B$6)+(I103*('AC Param'!$B$3-'AC Param'!$B$4)))/('AC Param'!$B$5-'AC Param'!$B$3)) * ('AC Param'!$B$8/'AC Param'!$B$9)</f>
        <v>0.11230512091060299</v>
      </c>
      <c r="O103">
        <f>FORECAST(ABS(N103),
INDEX(HStabXFLR5!$F$8:$F$106,MATCH(ABS(N103),HStabXFLR5!$C$8:$C$106,1)):INDEX(HStabXFLR5!$F$8:$F$106,MATCH(ABS(N103),HStabXFLR5!$C$8:$C$106,1)+1),
INDEX(HStabXFLR5!$C$8:$C$106,MATCH(ABS(N103),HStabXFLR5!$C$8:$C$106,1)):INDEX(HStabXFLR5!$C$8:$C$106,MATCH(ABS(N103),HStabXFLR5!$C$8:$C$106,1)+1))</f>
        <v>1.6873263349614243E-2</v>
      </c>
      <c r="P103">
        <f>N103*B103*'AC Param'!$B$9</f>
        <v>1.2156092197892541</v>
      </c>
      <c r="Q103">
        <f>(B103*'AC Param'!$B$8*TrimCalc!I103)+TrimCalc!P103</f>
        <v>123.56152032217442</v>
      </c>
      <c r="R103">
        <f>('AC Param'!$B$2*9.807)-TrimCalc!Q103</f>
        <v>6.6796778255877598E-3</v>
      </c>
      <c r="S103">
        <f>O103*B103*'AC Param'!$B$9</f>
        <v>0.18263899570573069</v>
      </c>
      <c r="T103">
        <f>(J103*B103*'AC Param'!$B$8)</f>
        <v>5.4704447075565632</v>
      </c>
      <c r="U103">
        <f>(K103*B103*'AC Param'!$B$8)</f>
        <v>2.9622331054926954</v>
      </c>
      <c r="V103">
        <f>(L103*B103*'AC Param'!$B$8)</f>
        <v>2.5082116020638674</v>
      </c>
    </row>
    <row r="104" spans="1:22" x14ac:dyDescent="0.2">
      <c r="A104" s="1">
        <f>WingXFLR5!L110</f>
        <v>8.4594000000000005</v>
      </c>
      <c r="B104" s="1">
        <f t="shared" si="2"/>
        <v>43.831387120500011</v>
      </c>
      <c r="C104">
        <f>WingXFLR5!C110</f>
        <v>1.1368609999999999</v>
      </c>
      <c r="D104">
        <f>WingXFLR5!I110</f>
        <v>-3.3389000000000002E-2</v>
      </c>
      <c r="E104">
        <f>(((D104*'AC Param'!$B$6)+(C104*('AC Param'!$B$3-'AC Param'!$B$4)))/('AC Param'!$B$5-'AC Param'!$B$3)) * ('AC Param'!$B$8/'AC Param'!$B$9)</f>
        <v>0.11997715119167646</v>
      </c>
      <c r="F104">
        <f>E104*B104*'AC Param'!$B$9</f>
        <v>1.2883974150767967</v>
      </c>
      <c r="G104">
        <f>'AC Param'!$B$2*9.807 + F104</f>
        <v>124.85659741507681</v>
      </c>
      <c r="H104">
        <f t="shared" si="3"/>
        <v>-1.2883974150767967</v>
      </c>
      <c r="I104">
        <f>C104+(H104/(B104*'AC Param'!$B$8))</f>
        <v>1.1250112853979033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5.0499781600547675E-2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2.7447953658191773E-2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2.3051827942355909E-2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-3.4389055443652394E-2</v>
      </c>
      <c r="N104">
        <f>(((M104*'AC Param'!$B$6)+(I104*('AC Param'!$B$3-'AC Param'!$B$4)))/('AC Param'!$B$5-'AC Param'!$B$3)) * ('AC Param'!$B$8/'AC Param'!$B$9)</f>
        <v>0.11554255021488229</v>
      </c>
      <c r="O104">
        <f>FORECAST(ABS(N104),
INDEX(HStabXFLR5!$F$8:$F$106,MATCH(ABS(N104),HStabXFLR5!$C$8:$C$106,1)):INDEX(HStabXFLR5!$F$8:$F$106,MATCH(ABS(N104),HStabXFLR5!$C$8:$C$106,1)+1),
INDEX(HStabXFLR5!$C$8:$C$106,MATCH(ABS(N104),HStabXFLR5!$C$8:$C$106,1)):INDEX(HStabXFLR5!$C$8:$C$106,MATCH(ABS(N104),HStabXFLR5!$C$8:$C$106,1)+1))</f>
        <v>1.6934809532678594E-2</v>
      </c>
      <c r="P104">
        <f>N104*B104*'AC Param'!$B$9</f>
        <v>1.2407756106027876</v>
      </c>
      <c r="Q104">
        <f>(B104*'AC Param'!$B$8*TrimCalc!I104)+TrimCalc!P104</f>
        <v>123.56115890341484</v>
      </c>
      <c r="R104">
        <f>('AC Param'!$B$2*9.807)-TrimCalc!Q104</f>
        <v>7.0410965851692708E-3</v>
      </c>
      <c r="S104">
        <f>O104*B104*'AC Param'!$B$9</f>
        <v>0.18185766714749849</v>
      </c>
      <c r="T104">
        <f>(J104*B104*'AC Param'!$B$8)</f>
        <v>5.4907472678351867</v>
      </c>
      <c r="U104">
        <f>(K104*B104*'AC Param'!$B$8)</f>
        <v>2.9843649176246902</v>
      </c>
      <c r="V104">
        <f>(L104*B104*'AC Param'!$B$8)</f>
        <v>2.5063823502104974</v>
      </c>
    </row>
    <row r="105" spans="1:22" x14ac:dyDescent="0.2">
      <c r="A105" s="1">
        <f>WingXFLR5!L111</f>
        <v>8.4261999999999997</v>
      </c>
      <c r="B105" s="1">
        <f t="shared" si="2"/>
        <v>43.4880184445</v>
      </c>
      <c r="C105">
        <f>WingXFLR5!C111</f>
        <v>1.14584</v>
      </c>
      <c r="D105">
        <f>WingXFLR5!I111</f>
        <v>-3.2629999999999999E-2</v>
      </c>
      <c r="E105">
        <f>(((D105*'AC Param'!$B$6)+(C105*('AC Param'!$B$3-'AC Param'!$B$4)))/('AC Param'!$B$5-'AC Param'!$B$3)) * ('AC Param'!$B$8/'AC Param'!$B$9)</f>
        <v>0.12334030205648479</v>
      </c>
      <c r="F105">
        <f>E105*B105*'AC Param'!$B$9</f>
        <v>1.3141372060417398</v>
      </c>
      <c r="G105">
        <f>'AC Param'!$B$2*9.807 + F105</f>
        <v>124.88233720604174</v>
      </c>
      <c r="H105">
        <f t="shared" si="3"/>
        <v>-1.3141372060417398</v>
      </c>
      <c r="I105">
        <f>C105+(H105/(B105*'AC Param'!$B$8))</f>
        <v>1.1336581190019193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5.1089722273870708E-2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2.78701183748018E-2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2.3219603899068898E-2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-3.3659264254318727E-2</v>
      </c>
      <c r="N105">
        <f>(((M105*'AC Param'!$B$6)+(I105*('AC Param'!$B$3-'AC Param'!$B$4)))/('AC Param'!$B$5-'AC Param'!$B$3)) * ('AC Param'!$B$8/'AC Param'!$B$9)</f>
        <v>0.11877861531405629</v>
      </c>
      <c r="O105">
        <f>FORECAST(ABS(N105),
INDEX(HStabXFLR5!$F$8:$F$106,MATCH(ABS(N105),HStabXFLR5!$C$8:$C$106,1)):INDEX(HStabXFLR5!$F$8:$F$106,MATCH(ABS(N105),HStabXFLR5!$C$8:$C$106,1)+1),
INDEX(HStabXFLR5!$C$8:$C$106,MATCH(ABS(N105),HStabXFLR5!$C$8:$C$106,1)):INDEX(HStabXFLR5!$C$8:$C$106,MATCH(ABS(N105),HStabXFLR5!$C$8:$C$106,1)+1))</f>
        <v>1.6998401511132053E-2</v>
      </c>
      <c r="P105">
        <f>N105*B105*'AC Param'!$B$9</f>
        <v>1.2655344203295134</v>
      </c>
      <c r="Q105">
        <f>(B105*'AC Param'!$B$8*TrimCalc!I105)+TrimCalc!P105</f>
        <v>123.56046681594623</v>
      </c>
      <c r="R105">
        <f>('AC Param'!$B$2*9.807)-TrimCalc!Q105</f>
        <v>7.7331840537766539E-3</v>
      </c>
      <c r="S105">
        <f>O105*B105*'AC Param'!$B$9</f>
        <v>0.18111056561856623</v>
      </c>
      <c r="T105">
        <f>(J105*B105*'AC Param'!$B$8)</f>
        <v>5.5113742202055125</v>
      </c>
      <c r="U105">
        <f>(K105*B105*'AC Param'!$B$8)</f>
        <v>3.006527440128933</v>
      </c>
      <c r="V105">
        <f>(L105*B105*'AC Param'!$B$8)</f>
        <v>2.5048467800765795</v>
      </c>
    </row>
    <row r="106" spans="1:22" x14ac:dyDescent="0.2">
      <c r="A106" s="1">
        <f>WingXFLR5!L112</f>
        <v>8.3933999999999997</v>
      </c>
      <c r="B106" s="1">
        <f t="shared" si="2"/>
        <v>43.150112680500001</v>
      </c>
      <c r="C106">
        <f>WingXFLR5!C112</f>
        <v>1.1548130000000001</v>
      </c>
      <c r="D106">
        <f>WingXFLR5!I112</f>
        <v>-3.1870000000000002E-2</v>
      </c>
      <c r="E106">
        <f>(((D106*'AC Param'!$B$6)+(C106*('AC Param'!$B$3-'AC Param'!$B$4)))/('AC Param'!$B$5-'AC Param'!$B$3)) * ('AC Param'!$B$8/'AC Param'!$B$9)</f>
        <v>0.12670476543574882</v>
      </c>
      <c r="F106">
        <f>E106*B106*'AC Param'!$B$9</f>
        <v>1.3394946018986764</v>
      </c>
      <c r="G106">
        <f>'AC Param'!$B$2*9.807 + F106</f>
        <v>124.90769460189868</v>
      </c>
      <c r="H106">
        <f t="shared" si="3"/>
        <v>-1.3394946018986764</v>
      </c>
      <c r="I106">
        <f>C106+(H106/(B106*'AC Param'!$B$8))</f>
        <v>1.1422988229735715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5.1678425550047737E-2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2.8294682119870657E-2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2.3383743430177083E-2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-3.292933771723569E-2</v>
      </c>
      <c r="N106">
        <f>(((M106*'AC Param'!$B$6)+(I106*('AC Param'!$B$3-'AC Param'!$B$4)))/('AC Param'!$B$5-'AC Param'!$B$3)) * ('AC Param'!$B$8/'AC Param'!$B$9)</f>
        <v>0.12201392800827537</v>
      </c>
      <c r="O106">
        <f>FORECAST(ABS(N106),
INDEX(HStabXFLR5!$F$8:$F$106,MATCH(ABS(N106),HStabXFLR5!$C$8:$C$106,1)):INDEX(HStabXFLR5!$F$8:$F$106,MATCH(ABS(N106),HStabXFLR5!$C$8:$C$106,1)+1),
INDEX(HStabXFLR5!$C$8:$C$106,MATCH(ABS(N106),HStabXFLR5!$C$8:$C$106,1)):INDEX(HStabXFLR5!$C$8:$C$106,MATCH(ABS(N106),HStabXFLR5!$C$8:$C$106,1)+1))</f>
        <v>1.7062917717277401E-2</v>
      </c>
      <c r="P106">
        <f>N106*B106*'AC Param'!$B$9</f>
        <v>1.2899041118261367</v>
      </c>
      <c r="Q106">
        <f>(B106*'AC Param'!$B$8*TrimCalc!I106)+TrimCalc!P106</f>
        <v>123.55947916233991</v>
      </c>
      <c r="R106">
        <f>('AC Param'!$B$2*9.807)-TrimCalc!Q106</f>
        <v>8.720837660092684E-3</v>
      </c>
      <c r="S106">
        <f>O106*B106*'AC Param'!$B$9</f>
        <v>0.18038537142886182</v>
      </c>
      <c r="T106">
        <f>(J106*B106*'AC Param'!$B$8)</f>
        <v>5.5315640743071501</v>
      </c>
      <c r="U106">
        <f>(K106*B106*'AC Param'!$B$8)</f>
        <v>3.0286109811267812</v>
      </c>
      <c r="V106">
        <f>(L106*B106*'AC Param'!$B$8)</f>
        <v>2.5029530931803685</v>
      </c>
    </row>
    <row r="107" spans="1:22" x14ac:dyDescent="0.2">
      <c r="A107" s="1">
        <f>WingXFLR5!L113</f>
        <v>8.3610000000000007</v>
      </c>
      <c r="B107" s="1">
        <f t="shared" si="2"/>
        <v>42.817621612500005</v>
      </c>
      <c r="C107">
        <f>WingXFLR5!C113</f>
        <v>1.163781</v>
      </c>
      <c r="D107">
        <f>WingXFLR5!I113</f>
        <v>-3.1109000000000001E-2</v>
      </c>
      <c r="E107">
        <f>(((D107*'AC Param'!$B$6)+(C107*('AC Param'!$B$3-'AC Param'!$B$4)))/('AC Param'!$B$5-'AC Param'!$B$3)) * ('AC Param'!$B$8/'AC Param'!$B$9)</f>
        <v>0.13007071623173647</v>
      </c>
      <c r="F107">
        <f>E107*B107*'AC Param'!$B$9</f>
        <v>1.3644830840669517</v>
      </c>
      <c r="G107">
        <f>'AC Param'!$B$2*9.807 + F107</f>
        <v>124.93268308406695</v>
      </c>
      <c r="H107">
        <f t="shared" si="3"/>
        <v>-1.3644830840669517</v>
      </c>
      <c r="I107">
        <f>C107+(H107/(B107*'AC Param'!$B$8))</f>
        <v>1.1509343800383878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5.2256808550411316E-2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2.872221447644277E-2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2.353402632850567E-2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-3.2198513448214144E-2</v>
      </c>
      <c r="N107">
        <f>(((M107*'AC Param'!$B$6)+(I107*('AC Param'!$B$3-'AC Param'!$B$4)))/('AC Param'!$B$5-'AC Param'!$B$3)) * ('AC Param'!$B$8/'AC Param'!$B$9)</f>
        <v>0.12525046087507485</v>
      </c>
      <c r="O107">
        <f>FORECAST(ABS(N107),
INDEX(HStabXFLR5!$F$8:$F$106,MATCH(ABS(N107),HStabXFLR5!$C$8:$C$106,1)):INDEX(HStabXFLR5!$F$8:$F$106,MATCH(ABS(N107),HStabXFLR5!$C$8:$C$106,1)+1),
INDEX(HStabXFLR5!$C$8:$C$106,MATCH(ABS(N107),HStabXFLR5!$C$8:$C$106,1)):INDEX(HStabXFLR5!$C$8:$C$106,MATCH(ABS(N107),HStabXFLR5!$C$8:$C$106,1)+1))</f>
        <v>1.7129877965214931E-2</v>
      </c>
      <c r="P107">
        <f>N107*B107*'AC Param'!$B$9</f>
        <v>1.3139170759323469</v>
      </c>
      <c r="Q107">
        <f>(B107*'AC Param'!$B$8*TrimCalc!I107)+TrimCalc!P107</f>
        <v>123.55856174714995</v>
      </c>
      <c r="R107">
        <f>('AC Param'!$B$2*9.807)-TrimCalc!Q107</f>
        <v>9.6382528500527087E-3</v>
      </c>
      <c r="S107">
        <f>O107*B107*'AC Param'!$B$9</f>
        <v>0.17969785508080424</v>
      </c>
      <c r="T107">
        <f>(J107*B107*'AC Param'!$B$8)</f>
        <v>5.5503729002202631</v>
      </c>
      <c r="U107">
        <f>(K107*B107*'AC Param'!$B$8)</f>
        <v>3.0506838302337789</v>
      </c>
      <c r="V107">
        <f>(L107*B107*'AC Param'!$B$8)</f>
        <v>2.4996287678149818</v>
      </c>
    </row>
    <row r="108" spans="1:22" x14ac:dyDescent="0.2">
      <c r="A108" s="1">
        <f>WingXFLR5!L114</f>
        <v>8.3290000000000006</v>
      </c>
      <c r="B108" s="1">
        <f t="shared" si="2"/>
        <v>42.490497612500015</v>
      </c>
      <c r="C108">
        <f>WingXFLR5!C114</f>
        <v>1.172744</v>
      </c>
      <c r="D108">
        <f>WingXFLR5!I114</f>
        <v>-3.0348E-2</v>
      </c>
      <c r="E108">
        <f>(((D108*'AC Param'!$B$6)+(C108*('AC Param'!$B$3-'AC Param'!$B$4)))/('AC Param'!$B$5-'AC Param'!$B$3)) * ('AC Param'!$B$8/'AC Param'!$B$9)</f>
        <v>0.13343579251638413</v>
      </c>
      <c r="F108">
        <f>E108*B108*'AC Param'!$B$9</f>
        <v>1.3890895397181693</v>
      </c>
      <c r="G108">
        <f>'AC Param'!$B$2*9.807 + F108</f>
        <v>124.95728953971818</v>
      </c>
      <c r="H108">
        <f t="shared" si="3"/>
        <v>-1.3890895397181693</v>
      </c>
      <c r="I108">
        <f>C108+(H108/(B108*'AC Param'!$B$8))</f>
        <v>1.1595650234755648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5.282504346344296E-2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2.9152919105768123E-2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2.3671654244324658E-2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-3.1466756259488762E-2</v>
      </c>
      <c r="N108">
        <f>(((M108*'AC Param'!$B$6)+(I108*('AC Param'!$B$3-'AC Param'!$B$4)))/('AC Param'!$B$5-'AC Param'!$B$3)) * ('AC Param'!$B$8/'AC Param'!$B$9)</f>
        <v>0.12848833782648578</v>
      </c>
      <c r="O108">
        <f>FORECAST(ABS(N108),
INDEX(HStabXFLR5!$F$8:$F$106,MATCH(ABS(N108),HStabXFLR5!$C$8:$C$106,1)):INDEX(HStabXFLR5!$F$8:$F$106,MATCH(ABS(N108),HStabXFLR5!$C$8:$C$106,1)+1),
INDEX(HStabXFLR5!$C$8:$C$106,MATCH(ABS(N108),HStabXFLR5!$C$8:$C$106,1)):INDEX(HStabXFLR5!$C$8:$C$106,MATCH(ABS(N108),HStabXFLR5!$C$8:$C$106,1)+1))</f>
        <v>1.7197959484292216E-2</v>
      </c>
      <c r="P108">
        <f>N108*B108*'AC Param'!$B$9</f>
        <v>1.3375856858543453</v>
      </c>
      <c r="Q108">
        <f>(B108*'AC Param'!$B$8*TrimCalc!I108)+TrimCalc!P108</f>
        <v>123.55797523935827</v>
      </c>
      <c r="R108">
        <f>('AC Param'!$B$2*9.807)-TrimCalc!Q108</f>
        <v>1.022476064173361E-2</v>
      </c>
      <c r="S108">
        <f>O108*B108*'AC Param'!$B$9</f>
        <v>0.17903371481976163</v>
      </c>
      <c r="T108">
        <f>(J108*B108*'AC Param'!$B$8)</f>
        <v>5.5678614476757078</v>
      </c>
      <c r="U108">
        <f>(K108*B108*'AC Param'!$B$8)</f>
        <v>3.0727738915831924</v>
      </c>
      <c r="V108">
        <f>(L108*B108*'AC Param'!$B$8)</f>
        <v>2.4950380052388508</v>
      </c>
    </row>
    <row r="109" spans="1:22" x14ac:dyDescent="0.2">
      <c r="A109" s="1">
        <f>WingXFLR5!L115</f>
        <v>8.2972999999999999</v>
      </c>
      <c r="B109" s="1">
        <f t="shared" si="2"/>
        <v>42.167677215125003</v>
      </c>
      <c r="C109">
        <f>WingXFLR5!C115</f>
        <v>1.1817009999999999</v>
      </c>
      <c r="D109">
        <f>WingXFLR5!I115</f>
        <v>-2.9586999999999999E-2</v>
      </c>
      <c r="E109">
        <f>(((D109*'AC Param'!$B$6)+(C109*('AC Param'!$B$3-'AC Param'!$B$4)))/('AC Param'!$B$5-'AC Param'!$B$3)) * ('AC Param'!$B$8/'AC Param'!$B$9)</f>
        <v>0.13679981938742367</v>
      </c>
      <c r="F109">
        <f>E109*B109*'AC Param'!$B$9</f>
        <v>1.4132900036189888</v>
      </c>
      <c r="G109">
        <f>'AC Param'!$B$2*9.807 + F109</f>
        <v>124.98149000361899</v>
      </c>
      <c r="H109">
        <f t="shared" si="3"/>
        <v>-1.4132900036189888</v>
      </c>
      <c r="I109">
        <f>C109+(H109/(B109*'AC Param'!$B$8))</f>
        <v>1.1681897705595747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5.3387769300037059E-2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2.9586332287507282E-2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2.3800945126937936E-2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-3.0734675064617162E-2</v>
      </c>
      <c r="N109">
        <f>(((M109*'AC Param'!$B$6)+(I109*('AC Param'!$B$3-'AC Param'!$B$4)))/('AC Param'!$B$5-'AC Param'!$B$3)) * ('AC Param'!$B$8/'AC Param'!$B$9)</f>
        <v>0.13172594877156441</v>
      </c>
      <c r="O109">
        <f>FORECAST(ABS(N109),
INDEX(HStabXFLR5!$F$8:$F$106,MATCH(ABS(N109),HStabXFLR5!$C$8:$C$106,1)):INDEX(HStabXFLR5!$F$8:$F$106,MATCH(ABS(N109),HStabXFLR5!$C$8:$C$106,1)+1),
INDEX(HStabXFLR5!$C$8:$C$106,MATCH(ABS(N109),HStabXFLR5!$C$8:$C$106,1)):INDEX(HStabXFLR5!$C$8:$C$106,MATCH(ABS(N109),HStabXFLR5!$C$8:$C$106,1)+1))</f>
        <v>1.7268118095803642E-2</v>
      </c>
      <c r="P109">
        <f>N109*B109*'AC Param'!$B$9</f>
        <v>1.3608714357205778</v>
      </c>
      <c r="Q109">
        <f>(B109*'AC Param'!$B$8*TrimCalc!I109)+TrimCalc!P109</f>
        <v>123.55485328922155</v>
      </c>
      <c r="R109">
        <f>('AC Param'!$B$2*9.807)-TrimCalc!Q109</f>
        <v>1.3346710778449733E-2</v>
      </c>
      <c r="S109">
        <f>O109*B109*'AC Param'!$B$9</f>
        <v>0.17839832534424421</v>
      </c>
      <c r="T109">
        <f>(J109*B109*'AC Param'!$B$8)</f>
        <v>5.5844215361710647</v>
      </c>
      <c r="U109">
        <f>(K109*B109*'AC Param'!$B$8)</f>
        <v>3.0947640886459422</v>
      </c>
      <c r="V109">
        <f>(L109*B109*'AC Param'!$B$8)</f>
        <v>2.4896059957314178</v>
      </c>
    </row>
    <row r="110" spans="1:22" x14ac:dyDescent="0.2">
      <c r="A110" s="1">
        <f>WingXFLR5!L116</f>
        <v>8.2660999999999998</v>
      </c>
      <c r="B110" s="1">
        <f t="shared" si="2"/>
        <v>41.851150641124995</v>
      </c>
      <c r="C110">
        <f>WingXFLR5!C116</f>
        <v>1.190653</v>
      </c>
      <c r="D110">
        <f>WingXFLR5!I116</f>
        <v>-2.8825E-2</v>
      </c>
      <c r="E110">
        <f>(((D110*'AC Param'!$B$6)+(C110*('AC Param'!$B$3-'AC Param'!$B$4)))/('AC Param'!$B$5-'AC Param'!$B$3)) * ('AC Param'!$B$8/'AC Param'!$B$9)</f>
        <v>0.14016533367518691</v>
      </c>
      <c r="F110">
        <f>E110*B110*'AC Param'!$B$9</f>
        <v>1.4371897211044302</v>
      </c>
      <c r="G110">
        <f>'AC Param'!$B$2*9.807 + F110</f>
        <v>125.00538972110444</v>
      </c>
      <c r="H110">
        <f t="shared" si="3"/>
        <v>-1.4371897211044302</v>
      </c>
      <c r="I110">
        <f>C110+(H110/(B110*'AC Param'!$B$8))</f>
        <v>1.1768093707367488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5.3947248300470492E-2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3.0022967629335436E-2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2.3923734547515195E-2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-3.0002600074727492E-2</v>
      </c>
      <c r="N110">
        <f>(((M110*'AC Param'!$B$6)+(I110*('AC Param'!$B$3-'AC Param'!$B$4)))/('AC Param'!$B$5-'AC Param'!$B$3)) * ('AC Param'!$B$8/'AC Param'!$B$9)</f>
        <v>0.1349626448552432</v>
      </c>
      <c r="O110">
        <f>FORECAST(ABS(N110),
INDEX(HStabXFLR5!$F$8:$F$106,MATCH(ABS(N110),HStabXFLR5!$C$8:$C$106,1)):INDEX(HStabXFLR5!$F$8:$F$106,MATCH(ABS(N110),HStabXFLR5!$C$8:$C$106,1)+1),
INDEX(HStabXFLR5!$C$8:$C$106,MATCH(ABS(N110),HStabXFLR5!$C$8:$C$106,1)):INDEX(HStabXFLR5!$C$8:$C$106,MATCH(ABS(N110),HStabXFLR5!$C$8:$C$106,1)+1))</f>
        <v>1.7339188274229863E-2</v>
      </c>
      <c r="P110">
        <f>N110*B110*'AC Param'!$B$9</f>
        <v>1.3838437852865519</v>
      </c>
      <c r="Q110">
        <f>(B110*'AC Param'!$B$8*TrimCalc!I110)+TrimCalc!P110</f>
        <v>123.55544338250307</v>
      </c>
      <c r="R110">
        <f>('AC Param'!$B$2*9.807)-TrimCalc!Q110</f>
        <v>1.2756617496933131E-2</v>
      </c>
      <c r="S110">
        <f>O110*B110*'AC Param'!$B$9</f>
        <v>0.17778792021260742</v>
      </c>
      <c r="T110">
        <f>(J110*B110*'AC Param'!$B$8)</f>
        <v>5.6005856025861478</v>
      </c>
      <c r="U110">
        <f>(K110*B110*'AC Param'!$B$8)</f>
        <v>3.1168633349979329</v>
      </c>
      <c r="V110">
        <f>(L110*B110*'AC Param'!$B$8)</f>
        <v>2.4836655712380034</v>
      </c>
    </row>
    <row r="111" spans="1:22" x14ac:dyDescent="0.2">
      <c r="A111" s="1">
        <f>WingXFLR5!L117</f>
        <v>8.2352000000000007</v>
      </c>
      <c r="B111" s="1">
        <f t="shared" si="2"/>
        <v>41.538842912000014</v>
      </c>
      <c r="C111">
        <f>WingXFLR5!C117</f>
        <v>1.1996</v>
      </c>
      <c r="D111">
        <f>WingXFLR5!I117</f>
        <v>-2.8063000000000001E-2</v>
      </c>
      <c r="E111">
        <f>(((D111*'AC Param'!$B$6)+(C111*('AC Param'!$B$3-'AC Param'!$B$4)))/('AC Param'!$B$5-'AC Param'!$B$3)) * ('AC Param'!$B$8/'AC Param'!$B$9)</f>
        <v>0.14352997345161009</v>
      </c>
      <c r="F111">
        <f>E111*B111*'AC Param'!$B$9</f>
        <v>1.4607069099906411</v>
      </c>
      <c r="G111">
        <f>'AC Param'!$B$2*9.807 + F111</f>
        <v>125.02890690999064</v>
      </c>
      <c r="H111">
        <f t="shared" si="3"/>
        <v>-1.4607069099906411</v>
      </c>
      <c r="I111">
        <f>C111+(H111/(B111*'AC Param'!$B$8))</f>
        <v>1.1854240572862837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5.4503969174953745E-2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3.0462478131939009E-2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2.4041491043014722E-2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-2.9270090968258666E-2</v>
      </c>
      <c r="N111">
        <f>(((M111*'AC Param'!$B$6)+(I111*('AC Param'!$B$3-'AC Param'!$B$4)))/('AC Param'!$B$5-'AC Param'!$B$3)) * ('AC Param'!$B$8/'AC Param'!$B$9)</f>
        <v>0.13819950688643501</v>
      </c>
      <c r="O111">
        <f>FORECAST(ABS(N111),
INDEX(HStabXFLR5!$F$8:$F$106,MATCH(ABS(N111),HStabXFLR5!$C$8:$C$106,1)):INDEX(HStabXFLR5!$F$8:$F$106,MATCH(ABS(N111),HStabXFLR5!$C$8:$C$106,1)+1),
INDEX(HStabXFLR5!$C$8:$C$106,MATCH(ABS(N111),HStabXFLR5!$C$8:$C$106,1)):INDEX(HStabXFLR5!$C$8:$C$106,MATCH(ABS(N111),HStabXFLR5!$C$8:$C$106,1)+1))</f>
        <v>1.7413045473703256E-2</v>
      </c>
      <c r="P111">
        <f>N111*B111*'AC Param'!$B$9</f>
        <v>1.4064586637325145</v>
      </c>
      <c r="Q111">
        <f>(B111*'AC Param'!$B$8*TrimCalc!I111)+TrimCalc!P111</f>
        <v>123.55403972525957</v>
      </c>
      <c r="R111">
        <f>('AC Param'!$B$2*9.807)-TrimCalc!Q111</f>
        <v>1.4160274740433465E-2</v>
      </c>
      <c r="S111">
        <f>O111*B111*'AC Param'!$B$9</f>
        <v>0.17721285133515974</v>
      </c>
      <c r="T111">
        <f>(J111*B111*'AC Param'!$B$8)</f>
        <v>5.6161573169126431</v>
      </c>
      <c r="U111">
        <f>(K111*B111*'AC Param'!$B$8)</f>
        <v>3.1388919383617688</v>
      </c>
      <c r="V111">
        <f>(L111*B111*'AC Param'!$B$8)</f>
        <v>2.4772653785508729</v>
      </c>
    </row>
    <row r="112" spans="1:22" x14ac:dyDescent="0.2">
      <c r="A112" s="1">
        <f>WingXFLR5!L118</f>
        <v>8.2047000000000008</v>
      </c>
      <c r="B112" s="1">
        <f t="shared" si="2"/>
        <v>41.231725030125006</v>
      </c>
      <c r="C112">
        <f>WingXFLR5!C118</f>
        <v>1.2085410000000001</v>
      </c>
      <c r="D112">
        <f>WingXFLR5!I118</f>
        <v>-2.7302E-2</v>
      </c>
      <c r="E112">
        <f>(((D112*'AC Param'!$B$6)+(C112*('AC Param'!$B$3-'AC Param'!$B$4)))/('AC Param'!$B$5-'AC Param'!$B$3)) * ('AC Param'!$B$8/'AC Param'!$B$9)</f>
        <v>0.14689120188636154</v>
      </c>
      <c r="F112">
        <f>E112*B112*'AC Param'!$B$9</f>
        <v>1.4838615231531445</v>
      </c>
      <c r="G112">
        <f>'AC Param'!$B$2*9.807 + F112</f>
        <v>125.05206152315314</v>
      </c>
      <c r="H112">
        <f t="shared" si="3"/>
        <v>-1.4838615231531445</v>
      </c>
      <c r="I112">
        <f>C112+(H112/(B112*'AC Param'!$B$8))</f>
        <v>1.1940330807618487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5.5058606630024015E-2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3.0904538651165096E-2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2.4154067978858919E-2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-2.8537124562364069E-2</v>
      </c>
      <c r="N112">
        <f>(((M112*'AC Param'!$B$6)+(I112*('AC Param'!$B$3-'AC Param'!$B$4)))/('AC Param'!$B$5-'AC Param'!$B$3)) * ('AC Param'!$B$8/'AC Param'!$B$9)</f>
        <v>0.14143645854149281</v>
      </c>
      <c r="O112">
        <f>FORECAST(ABS(N112),
INDEX(HStabXFLR5!$F$8:$F$106,MATCH(ABS(N112),HStabXFLR5!$C$8:$C$106,1)):INDEX(HStabXFLR5!$F$8:$F$106,MATCH(ABS(N112),HStabXFLR5!$C$8:$C$106,1)+1),
INDEX(HStabXFLR5!$C$8:$C$106,MATCH(ABS(N112),HStabXFLR5!$C$8:$C$106,1)):INDEX(HStabXFLR5!$C$8:$C$106,MATCH(ABS(N112),HStabXFLR5!$C$8:$C$106,1)+1))</f>
        <v>1.7488137145255787E-2</v>
      </c>
      <c r="P112">
        <f>N112*B112*'AC Param'!$B$9</f>
        <v>1.428758946115289</v>
      </c>
      <c r="Q112">
        <f>(B112*'AC Param'!$B$8*TrimCalc!I112)+TrimCalc!P112</f>
        <v>123.55376645617008</v>
      </c>
      <c r="R112">
        <f>('AC Param'!$B$2*9.807)-TrimCalc!Q112</f>
        <v>1.4433543829923678E-2</v>
      </c>
      <c r="S112">
        <f>O112*B112*'AC Param'!$B$9</f>
        <v>0.17666118520526397</v>
      </c>
      <c r="T112">
        <f>(J112*B112*'AC Param'!$B$8)</f>
        <v>5.6313621929926674</v>
      </c>
      <c r="U112">
        <f>(K112*B112*'AC Param'!$B$8)</f>
        <v>3.1608981992862288</v>
      </c>
      <c r="V112">
        <f>(L112*B112*'AC Param'!$B$8)</f>
        <v>2.4704639937064385</v>
      </c>
    </row>
    <row r="113" spans="1:22" x14ac:dyDescent="0.2">
      <c r="A113" s="1">
        <f>WingXFLR5!L119</f>
        <v>8.1745000000000001</v>
      </c>
      <c r="B113" s="1">
        <f t="shared" si="2"/>
        <v>40.928750778125007</v>
      </c>
      <c r="C113">
        <f>WingXFLR5!C119</f>
        <v>1.217476</v>
      </c>
      <c r="D113">
        <f>WingXFLR5!I119</f>
        <v>-2.6542E-2</v>
      </c>
      <c r="E113">
        <f>(((D113*'AC Param'!$B$6)+(C113*('AC Param'!$B$3-'AC Param'!$B$4)))/('AC Param'!$B$5-'AC Param'!$B$3)) * ('AC Param'!$B$8/'AC Param'!$B$9)</f>
        <v>0.15024901897944118</v>
      </c>
      <c r="F113">
        <f>E113*B113*'AC Param'!$B$9</f>
        <v>1.5066286398544939</v>
      </c>
      <c r="G113">
        <f>'AC Param'!$B$2*9.807 + F113</f>
        <v>125.0748286398545</v>
      </c>
      <c r="H113">
        <f t="shared" si="3"/>
        <v>-1.5066286398544939</v>
      </c>
      <c r="I113">
        <f>C113+(H113/(B113*'AC Param'!$B$8))</f>
        <v>1.2026364411634431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5.5629934639243803E-2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3.1349578425213916E-2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2.4280016605354858E-2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-2.7804557798302168E-2</v>
      </c>
      <c r="N113">
        <f>(((M113*'AC Param'!$B$6)+(I113*('AC Param'!$B$3-'AC Param'!$B$4)))/('AC Param'!$B$5-'AC Param'!$B$3)) * ('AC Param'!$B$8/'AC Param'!$B$9)</f>
        <v>0.14467147578680922</v>
      </c>
      <c r="O113">
        <f>FORECAST(ABS(N113),
INDEX(HStabXFLR5!$F$8:$F$106,MATCH(ABS(N113),HStabXFLR5!$C$8:$C$106,1)):INDEX(HStabXFLR5!$F$8:$F$106,MATCH(ABS(N113),HStabXFLR5!$C$8:$C$106,1)+1),
INDEX(HStabXFLR5!$C$8:$C$106,MATCH(ABS(N113),HStabXFLR5!$C$8:$C$106,1)):INDEX(HStabXFLR5!$C$8:$C$106,MATCH(ABS(N113),HStabXFLR5!$C$8:$C$106,1)+1))</f>
        <v>1.7565636091975412E-2</v>
      </c>
      <c r="P113">
        <f>N113*B113*'AC Param'!$B$9</f>
        <v>1.4506995804095559</v>
      </c>
      <c r="Q113">
        <f>(B113*'AC Param'!$B$8*TrimCalc!I113)+TrimCalc!P113</f>
        <v>123.55180282384883</v>
      </c>
      <c r="R113">
        <f>('AC Param'!$B$2*9.807)-TrimCalc!Q113</f>
        <v>1.6397176151173198E-2</v>
      </c>
      <c r="S113">
        <f>O113*B113*'AC Param'!$B$9</f>
        <v>0.17614018775758633</v>
      </c>
      <c r="T113">
        <f>(J113*B113*'AC Param'!$B$8)</f>
        <v>5.6479881702578147</v>
      </c>
      <c r="U113">
        <f>(K113*B113*'AC Param'!$B$8)</f>
        <v>3.1828555837142845</v>
      </c>
      <c r="V113">
        <f>(L113*B113*'AC Param'!$B$8)</f>
        <v>2.4650981068017961</v>
      </c>
    </row>
    <row r="114" spans="1:22" x14ac:dyDescent="0.2">
      <c r="A114" s="1">
        <f>WingXFLR5!L120</f>
        <v>8.1447000000000003</v>
      </c>
      <c r="B114" s="1">
        <f t="shared" si="2"/>
        <v>40.630884580125006</v>
      </c>
      <c r="C114">
        <f>WingXFLR5!C120</f>
        <v>1.2264060000000001</v>
      </c>
      <c r="D114">
        <f>WingXFLR5!I120</f>
        <v>-2.5781999999999999E-2</v>
      </c>
      <c r="E114">
        <f>(((D114*'AC Param'!$B$6)+(C114*('AC Param'!$B$3-'AC Param'!$B$4)))/('AC Param'!$B$5-'AC Param'!$B$3)) * ('AC Param'!$B$8/'AC Param'!$B$9)</f>
        <v>0.15360596156118081</v>
      </c>
      <c r="F114">
        <f>E114*B114*'AC Param'!$B$9</f>
        <v>1.5290807932778068</v>
      </c>
      <c r="G114">
        <f>'AC Param'!$B$2*9.807 + F114</f>
        <v>125.09728079327782</v>
      </c>
      <c r="H114">
        <f t="shared" si="3"/>
        <v>-1.5290807932778068</v>
      </c>
      <c r="I114">
        <f>C114+(H114/(B114*'AC Param'!$B$8))</f>
        <v>1.2112348879373986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5.6250224885190901E-2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3.1797101237235878E-2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2.4452425146325184E-2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-2.707286123867679E-2</v>
      </c>
      <c r="N114">
        <f>(((M114*'AC Param'!$B$6)+(I114*('AC Param'!$B$3-'AC Param'!$B$4)))/('AC Param'!$B$5-'AC Param'!$B$3)) * ('AC Param'!$B$8/'AC Param'!$B$9)</f>
        <v>0.14790357826722758</v>
      </c>
      <c r="O114">
        <f>FORECAST(ABS(N114),
INDEX(HStabXFLR5!$F$8:$F$106,MATCH(ABS(N114),HStabXFLR5!$C$8:$C$106,1)):INDEX(HStabXFLR5!$F$8:$F$106,MATCH(ABS(N114),HStabXFLR5!$C$8:$C$106,1)+1),
INDEX(HStabXFLR5!$C$8:$C$106,MATCH(ABS(N114),HStabXFLR5!$C$8:$C$106,1)):INDEX(HStabXFLR5!$C$8:$C$106,MATCH(ABS(N114),HStabXFLR5!$C$8:$C$106,1)+1))</f>
        <v>1.7644138581057355E-2</v>
      </c>
      <c r="P114">
        <f>N114*B114*'AC Param'!$B$9</f>
        <v>1.4723160383029861</v>
      </c>
      <c r="Q114">
        <f>(B114*'AC Param'!$B$8*TrimCalc!I114)+TrimCalc!P114</f>
        <v>123.55143559465036</v>
      </c>
      <c r="R114">
        <f>('AC Param'!$B$2*9.807)-TrimCalc!Q114</f>
        <v>1.6764405349647404E-2</v>
      </c>
      <c r="S114">
        <f>O114*B114*'AC Param'!$B$9</f>
        <v>0.17563975475965463</v>
      </c>
      <c r="T114">
        <f>(J114*B114*'AC Param'!$B$8)</f>
        <v>5.6694023572292931</v>
      </c>
      <c r="U114">
        <f>(K114*B114*'AC Param'!$B$8)</f>
        <v>3.2047971554848611</v>
      </c>
      <c r="V114">
        <f>(L114*B114*'AC Param'!$B$8)</f>
        <v>2.4645348004830177</v>
      </c>
    </row>
    <row r="115" spans="1:22" x14ac:dyDescent="0.2">
      <c r="A115" s="1">
        <f>WingXFLR5!L121</f>
        <v>8.1151999999999997</v>
      </c>
      <c r="B115" s="1">
        <f t="shared" si="2"/>
        <v>40.337088512000001</v>
      </c>
      <c r="C115">
        <f>WingXFLR5!C121</f>
        <v>1.235331</v>
      </c>
      <c r="D115">
        <f>WingXFLR5!I121</f>
        <v>-2.5023E-2</v>
      </c>
      <c r="E115">
        <f>(((D115*'AC Param'!$B$6)+(C115*('AC Param'!$B$3-'AC Param'!$B$4)))/('AC Param'!$B$5-'AC Param'!$B$3)) * ('AC Param'!$B$8/'AC Param'!$B$9)</f>
        <v>0.15695966770351666</v>
      </c>
      <c r="F115">
        <f>E115*B115*'AC Param'!$B$9</f>
        <v>1.5511675221978607</v>
      </c>
      <c r="G115">
        <f>'AC Param'!$B$2*9.807 + F115</f>
        <v>125.11936752219786</v>
      </c>
      <c r="H115">
        <f t="shared" si="3"/>
        <v>-1.5511675221978607</v>
      </c>
      <c r="I115">
        <f>C115+(H115/(B115*'AC Param'!$B$8))</f>
        <v>1.2198286543629115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5.6917160787521875E-2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3.2248087368973263E-2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2.4669073418548612E-2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-2.634177409677349E-2</v>
      </c>
      <c r="N115">
        <f>(((M115*'AC Param'!$B$6)+(I115*('AC Param'!$B$3-'AC Param'!$B$4)))/('AC Param'!$B$5-'AC Param'!$B$3)) * ('AC Param'!$B$8/'AC Param'!$B$9)</f>
        <v>0.15113342274326796</v>
      </c>
      <c r="O115">
        <f>FORECAST(ABS(N115),
INDEX(HStabXFLR5!$F$8:$F$106,MATCH(ABS(N115),HStabXFLR5!$C$8:$C$106,1)):INDEX(HStabXFLR5!$F$8:$F$106,MATCH(ABS(N115),HStabXFLR5!$C$8:$C$106,1)+1),
INDEX(HStabXFLR5!$C$8:$C$106,MATCH(ABS(N115),HStabXFLR5!$C$8:$C$106,1)):INDEX(HStabXFLR5!$C$8:$C$106,MATCH(ABS(N115),HStabXFLR5!$C$8:$C$106,1)+1))</f>
        <v>1.7725028830248485E-2</v>
      </c>
      <c r="P115">
        <f>N115*B115*'AC Param'!$B$9</f>
        <v>1.4935891513275947</v>
      </c>
      <c r="Q115">
        <f>(B115*'AC Param'!$B$8*TrimCalc!I115)+TrimCalc!P115</f>
        <v>123.54986602643426</v>
      </c>
      <c r="R115">
        <f>('AC Param'!$B$2*9.807)-TrimCalc!Q115</f>
        <v>1.8333973565745509E-2</v>
      </c>
      <c r="S115">
        <f>O115*B115*'AC Param'!$B$9</f>
        <v>0.17516913391685382</v>
      </c>
      <c r="T115">
        <f>(J115*B115*'AC Param'!$B$8)</f>
        <v>5.6951414538257774</v>
      </c>
      <c r="U115">
        <f>(K115*B115*'AC Param'!$B$8)</f>
        <v>3.2267494836442872</v>
      </c>
      <c r="V115">
        <f>(L115*B115*'AC Param'!$B$8)</f>
        <v>2.4683919701814903</v>
      </c>
    </row>
    <row r="116" spans="1:22" x14ac:dyDescent="0.2">
      <c r="A116" s="1">
        <f>WingXFLR5!L122</f>
        <v>8.0861000000000001</v>
      </c>
      <c r="B116" s="1">
        <f t="shared" si="2"/>
        <v>40.048320591124998</v>
      </c>
      <c r="C116">
        <f>WingXFLR5!C122</f>
        <v>1.2442500000000001</v>
      </c>
      <c r="D116">
        <f>WingXFLR5!I122</f>
        <v>-2.4264999999999998E-2</v>
      </c>
      <c r="E116">
        <f>(((D116*'AC Param'!$B$6)+(C116*('AC Param'!$B$3-'AC Param'!$B$4)))/('AC Param'!$B$5-'AC Param'!$B$3)) * ('AC Param'!$B$8/'AC Param'!$B$9)</f>
        <v>0.16030996250418078</v>
      </c>
      <c r="F116">
        <f>E116*B116*'AC Param'!$B$9</f>
        <v>1.5729354692180715</v>
      </c>
      <c r="G116">
        <f>'AC Param'!$B$2*9.807 + F116</f>
        <v>125.14113546921807</v>
      </c>
      <c r="H116">
        <f t="shared" si="3"/>
        <v>-1.5729354692180715</v>
      </c>
      <c r="I116">
        <f>C116+(H116/(B116*'AC Param'!$B$8))</f>
        <v>1.2284167577144545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5.7617674776292899E-2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3.2701789821473537E-2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2.4915884954819369E-2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-2.5611001108653136E-2</v>
      </c>
      <c r="N116">
        <f>(((M116*'AC Param'!$B$6)+(I116*('AC Param'!$B$3-'AC Param'!$B$4)))/('AC Param'!$B$5-'AC Param'!$B$3)) * ('AC Param'!$B$8/'AC Param'!$B$9)</f>
        <v>0.15436153472619088</v>
      </c>
      <c r="O116">
        <f>FORECAST(ABS(N116),
INDEX(HStabXFLR5!$F$8:$F$106,MATCH(ABS(N116),HStabXFLR5!$C$8:$C$106,1)):INDEX(HStabXFLR5!$F$8:$F$106,MATCH(ABS(N116),HStabXFLR5!$C$8:$C$106,1)+1),
INDEX(HStabXFLR5!$C$8:$C$106,MATCH(ABS(N116),HStabXFLR5!$C$8:$C$106,1)):INDEX(HStabXFLR5!$C$8:$C$106,MATCH(ABS(N116),HStabXFLR5!$C$8:$C$106,1)+1))</f>
        <v>1.7806942858594355E-2</v>
      </c>
      <c r="P116">
        <f>N116*B116*'AC Param'!$B$9</f>
        <v>1.514570456264879</v>
      </c>
      <c r="Q116">
        <f>(B116*'AC Param'!$B$8*TrimCalc!I116)+TrimCalc!P116</f>
        <v>123.55023784164217</v>
      </c>
      <c r="R116">
        <f>('AC Param'!$B$2*9.807)-TrimCalc!Q116</f>
        <v>1.7962158357832436E-2</v>
      </c>
      <c r="S116">
        <f>O116*B116*'AC Param'!$B$9</f>
        <v>0.17471884830546347</v>
      </c>
      <c r="T116">
        <f>(J116*B116*'AC Param'!$B$8)</f>
        <v>5.723962450333957</v>
      </c>
      <c r="U116">
        <f>(K116*B116*'AC Param'!$B$8)</f>
        <v>3.248722162489027</v>
      </c>
      <c r="V116">
        <f>(L116*B116*'AC Param'!$B$8)</f>
        <v>2.4752402878449309</v>
      </c>
    </row>
    <row r="117" spans="1:22" x14ac:dyDescent="0.2">
      <c r="A117" s="1">
        <f>WingXFLR5!L123</f>
        <v>8.0572999999999997</v>
      </c>
      <c r="B117" s="1">
        <f t="shared" si="2"/>
        <v>39.763551015124996</v>
      </c>
      <c r="C117">
        <f>WingXFLR5!C123</f>
        <v>1.253163</v>
      </c>
      <c r="D117">
        <f>WingXFLR5!I123</f>
        <v>-2.3508000000000001E-2</v>
      </c>
      <c r="E117">
        <f>(((D117*'AC Param'!$B$6)+(C117*('AC Param'!$B$3-'AC Param'!$B$4)))/('AC Param'!$B$5-'AC Param'!$B$3)) * ('AC Param'!$B$8/'AC Param'!$B$9)</f>
        <v>0.16365684596317312</v>
      </c>
      <c r="F117">
        <f>E117*B117*'AC Param'!$B$9</f>
        <v>1.5943564491406164</v>
      </c>
      <c r="G117">
        <f>'AC Param'!$B$2*9.807 + F117</f>
        <v>125.16255644914062</v>
      </c>
      <c r="H117">
        <f t="shared" si="3"/>
        <v>-1.5943564491406164</v>
      </c>
      <c r="I117">
        <f>C117+(H117/(B117*'AC Param'!$B$8))</f>
        <v>1.2369991979920272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5.8358753176541531E-2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3.3158217450633132E-2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2.5200535725908392E-2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-2.4881224680125963E-2</v>
      </c>
      <c r="N117">
        <f>(((M117*'AC Param'!$B$6)+(I117*('AC Param'!$B$3-'AC Param'!$B$4)))/('AC Param'!$B$5-'AC Param'!$B$3)) * ('AC Param'!$B$8/'AC Param'!$B$9)</f>
        <v>0.15758630242256219</v>
      </c>
      <c r="O117">
        <f>FORECAST(ABS(N117),
INDEX(HStabXFLR5!$F$8:$F$106,MATCH(ABS(N117),HStabXFLR5!$C$8:$C$106,1)):INDEX(HStabXFLR5!$F$8:$F$106,MATCH(ABS(N117),HStabXFLR5!$C$8:$C$106,1)+1),
INDEX(HStabXFLR5!$C$8:$C$106,MATCH(ABS(N117),HStabXFLR5!$C$8:$C$106,1)):INDEX(HStabXFLR5!$C$8:$C$106,MATCH(ABS(N117),HStabXFLR5!$C$8:$C$106,1)+1))</f>
        <v>1.7891204381655548E-2</v>
      </c>
      <c r="P117">
        <f>N117*B117*'AC Param'!$B$9</f>
        <v>1.5352167890377946</v>
      </c>
      <c r="Q117">
        <f>(B117*'AC Param'!$B$8*TrimCalc!I117)+TrimCalc!P117</f>
        <v>123.54968145072802</v>
      </c>
      <c r="R117">
        <f>('AC Param'!$B$2*9.807)-TrimCalc!Q117</f>
        <v>1.8518549271988149E-2</v>
      </c>
      <c r="S117">
        <f>O117*B117*'AC Param'!$B$9</f>
        <v>0.17429736544723712</v>
      </c>
      <c r="T117">
        <f>(J117*B117*'AC Param'!$B$8)</f>
        <v>5.7563594533594218</v>
      </c>
      <c r="U117">
        <f>(K117*B117*'AC Param'!$B$8)</f>
        <v>3.2706425015814706</v>
      </c>
      <c r="V117">
        <f>(L117*B117*'AC Param'!$B$8)</f>
        <v>2.4857169517779507</v>
      </c>
    </row>
    <row r="118" spans="1:22" x14ac:dyDescent="0.2">
      <c r="A118" s="1">
        <f>WingXFLR5!L124</f>
        <v>8.0288000000000004</v>
      </c>
      <c r="B118" s="1">
        <f t="shared" si="2"/>
        <v>39.482748032000011</v>
      </c>
      <c r="C118">
        <f>WingXFLR5!C124</f>
        <v>1.26207</v>
      </c>
      <c r="D118">
        <f>WingXFLR5!I124</f>
        <v>-2.2751E-2</v>
      </c>
      <c r="E118">
        <f>(((D118*'AC Param'!$B$6)+(C118*('AC Param'!$B$3-'AC Param'!$B$4)))/('AC Param'!$B$5-'AC Param'!$B$3)) * ('AC Param'!$B$8/'AC Param'!$B$9)</f>
        <v>0.16700268000855742</v>
      </c>
      <c r="F118">
        <f>E118*B118*'AC Param'!$B$9</f>
        <v>1.6154625601844164</v>
      </c>
      <c r="G118">
        <f>'AC Param'!$B$2*9.807 + F118</f>
        <v>125.18366256018442</v>
      </c>
      <c r="H118">
        <f t="shared" si="3"/>
        <v>-1.6154625601844164</v>
      </c>
      <c r="I118">
        <f>C118+(H118/(B118*'AC Param'!$B$8))</f>
        <v>1.2455757419164328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5.9137753761300579E-2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3.3617396400750343E-2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2.552035736055025E-2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-2.4152401926316666E-2</v>
      </c>
      <c r="N118">
        <f>(((M118*'AC Param'!$B$6)+(I118*('AC Param'!$B$3-'AC Param'!$B$4)))/('AC Param'!$B$5-'AC Param'!$B$3)) * ('AC Param'!$B$8/'AC Param'!$B$9)</f>
        <v>0.1608077863223118</v>
      </c>
      <c r="O118">
        <f>FORECAST(ABS(N118),
INDEX(HStabXFLR5!$F$8:$F$106,MATCH(ABS(N118),HStabXFLR5!$C$8:$C$106,1)):INDEX(HStabXFLR5!$F$8:$F$106,MATCH(ABS(N118),HStabXFLR5!$C$8:$C$106,1)+1),
INDEX(HStabXFLR5!$C$8:$C$106,MATCH(ABS(N118),HStabXFLR5!$C$8:$C$106,1)):INDEX(HStabXFLR5!$C$8:$C$106,MATCH(ABS(N118),HStabXFLR5!$C$8:$C$106,1)+1))</f>
        <v>1.7976452562846693E-2</v>
      </c>
      <c r="P118">
        <f>N118*B118*'AC Param'!$B$9</f>
        <v>1.5555376606921458</v>
      </c>
      <c r="Q118">
        <f>(B118*'AC Param'!$B$8*TrimCalc!I118)+TrimCalc!P118</f>
        <v>123.5483527812837</v>
      </c>
      <c r="R118">
        <f>('AC Param'!$B$2*9.807)-TrimCalc!Q118</f>
        <v>1.984721871630768E-2</v>
      </c>
      <c r="S118">
        <f>O118*B118*'AC Param'!$B$9</f>
        <v>0.17389113802677883</v>
      </c>
      <c r="T118">
        <f>(J118*B118*'AC Param'!$B$8)</f>
        <v>5.7920051093395735</v>
      </c>
      <c r="U118">
        <f>(K118*B118*'AC Param'!$B$8)</f>
        <v>3.2925182194400211</v>
      </c>
      <c r="V118">
        <f>(L118*B118*'AC Param'!$B$8)</f>
        <v>2.4994868898995541</v>
      </c>
    </row>
    <row r="119" spans="1:22" x14ac:dyDescent="0.2">
      <c r="A119" s="1">
        <f>WingXFLR5!L125</f>
        <v>8.0006000000000004</v>
      </c>
      <c r="B119" s="1">
        <f t="shared" si="2"/>
        <v>39.205880220500006</v>
      </c>
      <c r="C119">
        <f>WingXFLR5!C125</f>
        <v>1.270972</v>
      </c>
      <c r="D119">
        <f>WingXFLR5!I125</f>
        <v>-2.1994E-2</v>
      </c>
      <c r="E119">
        <f>(((D119*'AC Param'!$B$6)+(C119*('AC Param'!$B$3-'AC Param'!$B$4)))/('AC Param'!$B$5-'AC Param'!$B$3)) * ('AC Param'!$B$8/'AC Param'!$B$9)</f>
        <v>0.17034763954260163</v>
      </c>
      <c r="F119">
        <f>E119*B119*'AC Param'!$B$9</f>
        <v>1.6362641421792765</v>
      </c>
      <c r="G119">
        <f>'AC Param'!$B$2*9.807 + F119</f>
        <v>125.20446414217928</v>
      </c>
      <c r="H119">
        <f t="shared" si="3"/>
        <v>-1.6362641421792765</v>
      </c>
      <c r="I119">
        <f>C119+(H119/(B119*'AC Param'!$B$8))</f>
        <v>1.2541473722131995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5.9941928492315832E-2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3.4079379564272518E-2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2.586243841134709E-2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-2.3424338860964192E-2</v>
      </c>
      <c r="N119">
        <f>(((M119*'AC Param'!$B$6)+(I119*('AC Param'!$B$3-'AC Param'!$B$4)))/('AC Param'!$B$5-'AC Param'!$B$3)) * ('AC Param'!$B$8/'AC Param'!$B$9)</f>
        <v>0.16402661648795733</v>
      </c>
      <c r="O119">
        <f>FORECAST(ABS(N119),
INDEX(HStabXFLR5!$F$8:$F$106,MATCH(ABS(N119),HStabXFLR5!$C$8:$C$106,1)):INDEX(HStabXFLR5!$F$8:$F$106,MATCH(ABS(N119),HStabXFLR5!$C$8:$C$106,1)+1),
INDEX(HStabXFLR5!$C$8:$C$106,MATCH(ABS(N119),HStabXFLR5!$C$8:$C$106,1)):INDEX(HStabXFLR5!$C$8:$C$106,MATCH(ABS(N119),HStabXFLR5!$C$8:$C$106,1)+1))</f>
        <v>1.8063697124031646E-2</v>
      </c>
      <c r="P119">
        <f>N119*B119*'AC Param'!$B$9</f>
        <v>1.5755479303551829</v>
      </c>
      <c r="Q119">
        <f>(B119*'AC Param'!$B$8*TrimCalc!I119)+TrimCalc!P119</f>
        <v>123.54653000288445</v>
      </c>
      <c r="R119">
        <f>('AC Param'!$B$2*9.807)-TrimCalc!Q119</f>
        <v>2.1669997115552064E-2</v>
      </c>
      <c r="S119">
        <f>O119*B119*'AC Param'!$B$9</f>
        <v>0.17350977071712292</v>
      </c>
      <c r="T119">
        <f>(J119*B119*'AC Param'!$B$8)</f>
        <v>5.8295986959068617</v>
      </c>
      <c r="U119">
        <f>(K119*B119*'AC Param'!$B$8)</f>
        <v>3.3143596087447555</v>
      </c>
      <c r="V119">
        <f>(L119*B119*'AC Param'!$B$8)</f>
        <v>2.515228338959564</v>
      </c>
    </row>
    <row r="120" spans="1:22" x14ac:dyDescent="0.2">
      <c r="A120" s="1">
        <f>WingXFLR5!L126</f>
        <v>7.9728000000000003</v>
      </c>
      <c r="B120" s="1">
        <f t="shared" si="2"/>
        <v>38.93389315200001</v>
      </c>
      <c r="C120">
        <f>WingXFLR5!C126</f>
        <v>1.279868</v>
      </c>
      <c r="D120">
        <f>WingXFLR5!I126</f>
        <v>-2.1239000000000001E-2</v>
      </c>
      <c r="E120">
        <f>(((D120*'AC Param'!$B$6)+(C120*('AC Param'!$B$3-'AC Param'!$B$4)))/('AC Param'!$B$5-'AC Param'!$B$3)) * ('AC Param'!$B$8/'AC Param'!$B$9)</f>
        <v>0.17368682580691042</v>
      </c>
      <c r="F120">
        <f>E120*B120*'AC Param'!$B$9</f>
        <v>1.6567645578796906</v>
      </c>
      <c r="G120">
        <f>'AC Param'!$B$2*9.807 + F120</f>
        <v>125.2249645578797</v>
      </c>
      <c r="H120">
        <f t="shared" si="3"/>
        <v>-1.6567645578796906</v>
      </c>
      <c r="I120">
        <f>C120+(H120/(B120*'AC Param'!$B$8))</f>
        <v>1.2627135727151926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6.0780077899537849E-2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3.4544135513320993E-2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2.6235014681511751E-2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-2.2696272461761313E-2</v>
      </c>
      <c r="N120">
        <f>(((M120*'AC Param'!$B$6)+(I120*('AC Param'!$B$3-'AC Param'!$B$4)))/('AC Param'!$B$5-'AC Param'!$B$3)) * ('AC Param'!$B$8/'AC Param'!$B$9)</f>
        <v>0.16724450484449699</v>
      </c>
      <c r="O120">
        <f>FORECAST(ABS(N120),
INDEX(HStabXFLR5!$F$8:$F$106,MATCH(ABS(N120),HStabXFLR5!$C$8:$C$106,1)):INDEX(HStabXFLR5!$F$8:$F$106,MATCH(ABS(N120),HStabXFLR5!$C$8:$C$106,1)+1),
INDEX(HStabXFLR5!$C$8:$C$106,MATCH(ABS(N120),HStabXFLR5!$C$8:$C$106,1)):INDEX(HStabXFLR5!$C$8:$C$106,MATCH(ABS(N120),HStabXFLR5!$C$8:$C$106,1)+1))</f>
        <v>1.8151851626292521E-2</v>
      </c>
      <c r="P120">
        <f>N120*B120*'AC Param'!$B$9</f>
        <v>1.5953125220593243</v>
      </c>
      <c r="Q120">
        <f>(B120*'AC Param'!$B$8*TrimCalc!I120)+TrimCalc!P120</f>
        <v>123.54745113300264</v>
      </c>
      <c r="R120">
        <f>('AC Param'!$B$2*9.807)-TrimCalc!Q120</f>
        <v>2.0748866997365667E-2</v>
      </c>
      <c r="S120">
        <f>O120*B120*'AC Param'!$B$9</f>
        <v>0.17314695167361252</v>
      </c>
      <c r="T120">
        <f>(J120*B120*'AC Param'!$B$8)</f>
        <v>5.8701043886381195</v>
      </c>
      <c r="U120">
        <f>(K120*B120*'AC Param'!$B$8)</f>
        <v>3.3362524117462069</v>
      </c>
      <c r="V120">
        <f>(L120*B120*'AC Param'!$B$8)</f>
        <v>2.5337623797138735</v>
      </c>
    </row>
    <row r="121" spans="1:22" x14ac:dyDescent="0.2">
      <c r="A121" s="1">
        <f>WingXFLR5!L127</f>
        <v>7.9451999999999998</v>
      </c>
      <c r="B121" s="1">
        <f t="shared" si="2"/>
        <v>38.664799362000004</v>
      </c>
      <c r="C121">
        <f>WingXFLR5!C127</f>
        <v>1.2887580000000001</v>
      </c>
      <c r="D121">
        <f>WingXFLR5!I127</f>
        <v>-2.0483999999999999E-2</v>
      </c>
      <c r="E121">
        <f>(((D121*'AC Param'!$B$6)+(C121*('AC Param'!$B$3-'AC Param'!$B$4)))/('AC Param'!$B$5-'AC Param'!$B$3)) * ('AC Param'!$B$8/'AC Param'!$B$9)</f>
        <v>0.17702496265761114</v>
      </c>
      <c r="F121">
        <f>E121*B121*'AC Param'!$B$9</f>
        <v>1.6769354924894089</v>
      </c>
      <c r="G121">
        <f>'AC Param'!$B$2*9.807 + F121</f>
        <v>125.24513549248941</v>
      </c>
      <c r="H121">
        <f t="shared" si="3"/>
        <v>-1.6769354924894089</v>
      </c>
      <c r="I121">
        <f>C121+(H121/(B121*'AC Param'!$B$8))</f>
        <v>1.271273876864019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6.1660203366002059E-2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3.5011593726001038E-2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2.6648609640000986E-2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-2.1968379829998386E-2</v>
      </c>
      <c r="N121">
        <f>(((M121*'AC Param'!$B$6)+(I121*('AC Param'!$B$3-'AC Param'!$B$4)))/('AC Param'!$B$5-'AC Param'!$B$3)) * ('AC Param'!$B$8/'AC Param'!$B$9)</f>
        <v>0.17046095148930188</v>
      </c>
      <c r="O121">
        <f>FORECAST(ABS(N121),
INDEX(HStabXFLR5!$F$8:$F$106,MATCH(ABS(N121),HStabXFLR5!$C$8:$C$106,1)):INDEX(HStabXFLR5!$F$8:$F$106,MATCH(ABS(N121),HStabXFLR5!$C$8:$C$106,1)+1),
INDEX(HStabXFLR5!$C$8:$C$106,MATCH(ABS(N121),HStabXFLR5!$C$8:$C$106,1)):INDEX(HStabXFLR5!$C$8:$C$106,MATCH(ABS(N121),HStabXFLR5!$C$8:$C$106,1)+1))</f>
        <v>1.8242357497140663E-2</v>
      </c>
      <c r="P121">
        <f>N121*B121*'AC Param'!$B$9</f>
        <v>1.6147554296554207</v>
      </c>
      <c r="Q121">
        <f>(B121*'AC Param'!$B$8*TrimCalc!I121)+TrimCalc!P121</f>
        <v>123.54505002937131</v>
      </c>
      <c r="R121">
        <f>('AC Param'!$B$2*9.807)-TrimCalc!Q121</f>
        <v>2.314997062869395E-2</v>
      </c>
      <c r="S121">
        <f>O121*B121*'AC Param'!$B$9</f>
        <v>0.17280758766662097</v>
      </c>
      <c r="T121">
        <f>(J121*B121*'AC Param'!$B$8)</f>
        <v>5.9139473392161968</v>
      </c>
      <c r="U121">
        <f>(K121*B121*'AC Param'!$B$8)</f>
        <v>3.3580285217120829</v>
      </c>
      <c r="V121">
        <f>(L121*B121*'AC Param'!$B$8)</f>
        <v>2.5559188175041099</v>
      </c>
    </row>
    <row r="122" spans="1:22" x14ac:dyDescent="0.2">
      <c r="A122" s="1">
        <f>WingXFLR5!L128</f>
        <v>7.9180000000000001</v>
      </c>
      <c r="B122" s="1">
        <f t="shared" si="2"/>
        <v>38.40051845</v>
      </c>
      <c r="C122">
        <f>WingXFLR5!C128</f>
        <v>1.297642</v>
      </c>
      <c r="D122">
        <f>WingXFLR5!I128</f>
        <v>-1.9730000000000001E-2</v>
      </c>
      <c r="E122">
        <f>(((D122*'AC Param'!$B$6)+(C122*('AC Param'!$B$3-'AC Param'!$B$4)))/('AC Param'!$B$5-'AC Param'!$B$3)) * ('AC Param'!$B$8/'AC Param'!$B$9)</f>
        <v>0.18035968816664005</v>
      </c>
      <c r="F122">
        <f>E122*B122*'AC Param'!$B$9</f>
        <v>1.6968468556044305</v>
      </c>
      <c r="G122">
        <f>'AC Param'!$B$2*9.807 + F122</f>
        <v>125.26504685560444</v>
      </c>
      <c r="H122">
        <f t="shared" si="3"/>
        <v>-1.6968468556044305</v>
      </c>
      <c r="I122">
        <f>C122+(H122/(B122*'AC Param'!$B$8))</f>
        <v>1.2798285179388749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6.257278816591641E-2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3.5481829729328888E-2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2.7090958436587501E-2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-2.1242350826905301E-2</v>
      </c>
      <c r="N122">
        <f>(((M122*'AC Param'!$B$6)+(I122*('AC Param'!$B$3-'AC Param'!$B$4)))/('AC Param'!$B$5-'AC Param'!$B$3)) * ('AC Param'!$B$8/'AC Param'!$B$9)</f>
        <v>0.17367200589276971</v>
      </c>
      <c r="O122">
        <f>FORECAST(ABS(N122),
INDEX(HStabXFLR5!$F$8:$F$106,MATCH(ABS(N122),HStabXFLR5!$C$8:$C$106,1)):INDEX(HStabXFLR5!$F$8:$F$106,MATCH(ABS(N122),HStabXFLR5!$C$8:$C$106,1)+1),
INDEX(HStabXFLR5!$C$8:$C$106,MATCH(ABS(N122),HStabXFLR5!$C$8:$C$106,1)):INDEX(HStabXFLR5!$C$8:$C$106,MATCH(ABS(N122),HStabXFLR5!$C$8:$C$106,1)+1))</f>
        <v>1.8333832030386996E-2</v>
      </c>
      <c r="P122">
        <f>N122*B122*'AC Param'!$B$9</f>
        <v>1.6339282913007838</v>
      </c>
      <c r="Q122">
        <f>(B122*'AC Param'!$B$8*TrimCalc!I122)+TrimCalc!P122</f>
        <v>123.54569090602122</v>
      </c>
      <c r="R122">
        <f>('AC Param'!$B$2*9.807)-TrimCalc!Q122</f>
        <v>2.2509093978783312E-2</v>
      </c>
      <c r="S122">
        <f>O122*B122*'AC Param'!$B$9</f>
        <v>0.17248702050980882</v>
      </c>
      <c r="T122">
        <f>(J122*B122*'AC Param'!$B$8)</f>
        <v>5.9604539124582336</v>
      </c>
      <c r="U122">
        <f>(K122*B122*'AC Param'!$B$8)</f>
        <v>3.3798687421532114</v>
      </c>
      <c r="V122">
        <f>(L122*B122*'AC Param'!$B$8)</f>
        <v>2.5805851703050204</v>
      </c>
    </row>
    <row r="123" spans="1:22" x14ac:dyDescent="0.2">
      <c r="A123" s="1">
        <f>WingXFLR5!L129</f>
        <v>7.891</v>
      </c>
      <c r="B123" s="1">
        <f t="shared" si="2"/>
        <v>38.139077112500004</v>
      </c>
      <c r="C123">
        <f>WingXFLR5!C129</f>
        <v>1.3065199999999999</v>
      </c>
      <c r="D123">
        <f>WingXFLR5!I129</f>
        <v>-1.8977999999999998E-2</v>
      </c>
      <c r="E123">
        <f>(((D123*'AC Param'!$B$6)+(C123*('AC Param'!$B$3-'AC Param'!$B$4)))/('AC Param'!$B$5-'AC Param'!$B$3)) * ('AC Param'!$B$8/'AC Param'!$B$9)</f>
        <v>0.18368864040593352</v>
      </c>
      <c r="F123">
        <f>E123*B123*'AC Param'!$B$9</f>
        <v>1.7164002291773848</v>
      </c>
      <c r="G123">
        <f>'AC Param'!$B$2*9.807 + F123</f>
        <v>125.28460022917739</v>
      </c>
      <c r="H123">
        <f t="shared" si="3"/>
        <v>-1.7164002291773848</v>
      </c>
      <c r="I123">
        <f>C123+(H123/(B123*'AC Param'!$B$8))</f>
        <v>1.2883777292189575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6.3535182108906227E-2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3.5955911867822946E-2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2.7580227465967305E-2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-2.0516295212563235E-2</v>
      </c>
      <c r="N123">
        <f>(((M123*'AC Param'!$B$6)+(I123*('AC Param'!$B$3-'AC Param'!$B$4)))/('AC Param'!$B$5-'AC Param'!$B$3)) * ('AC Param'!$B$8/'AC Param'!$B$9)</f>
        <v>0.17688217346667268</v>
      </c>
      <c r="O123">
        <f>FORECAST(ABS(N123),
INDEX(HStabXFLR5!$F$8:$F$106,MATCH(ABS(N123),HStabXFLR5!$C$8:$C$106,1)):INDEX(HStabXFLR5!$F$8:$F$106,MATCH(ABS(N123),HStabXFLR5!$C$8:$C$106,1)+1),
INDEX(HStabXFLR5!$C$8:$C$106,MATCH(ABS(N123),HStabXFLR5!$C$8:$C$106,1)):INDEX(HStabXFLR5!$C$8:$C$106,MATCH(ABS(N123),HStabXFLR5!$C$8:$C$106,1)+1))</f>
        <v>1.8427289402085444E-2</v>
      </c>
      <c r="P123">
        <f>N123*B123*'AC Param'!$B$9</f>
        <v>1.6528000991496477</v>
      </c>
      <c r="Q123">
        <f>(B123*'AC Param'!$B$8*TrimCalc!I123)+TrimCalc!P123</f>
        <v>123.54337578216797</v>
      </c>
      <c r="R123">
        <f>('AC Param'!$B$2*9.807)-TrimCalc!Q123</f>
        <v>2.4824217832033924E-2</v>
      </c>
      <c r="S123">
        <f>O123*B123*'AC Param'!$B$9</f>
        <v>0.17218595381272025</v>
      </c>
      <c r="T123">
        <f>(J123*B123*'AC Param'!$B$8)</f>
        <v>6.0109234642504825</v>
      </c>
      <c r="U123">
        <f>(K123*B123*'AC Param'!$B$8)</f>
        <v>3.4017095277125668</v>
      </c>
      <c r="V123">
        <f>(L123*B123*'AC Param'!$B$8)</f>
        <v>2.6093044974732109</v>
      </c>
    </row>
    <row r="124" spans="1:22" x14ac:dyDescent="0.2">
      <c r="A124" s="1">
        <f>WingXFLR5!L130</f>
        <v>7.8643999999999998</v>
      </c>
      <c r="B124" s="1">
        <f t="shared" si="2"/>
        <v>37.882382258</v>
      </c>
      <c r="C124">
        <f>WingXFLR5!C130</f>
        <v>1.3153919999999999</v>
      </c>
      <c r="D124">
        <f>WingXFLR5!I130</f>
        <v>-1.8227E-2</v>
      </c>
      <c r="E124">
        <f>(((D124*'AC Param'!$B$6)+(C124*('AC Param'!$B$3-'AC Param'!$B$4)))/('AC Param'!$B$5-'AC Param'!$B$3)) * ('AC Param'!$B$8/'AC Param'!$B$9)</f>
        <v>0.18701418130355524</v>
      </c>
      <c r="F124">
        <f>E124*B124*'AC Param'!$B$9</f>
        <v>1.7357129624330081</v>
      </c>
      <c r="G124">
        <f>'AC Param'!$B$2*9.807 + F124</f>
        <v>125.30391296243302</v>
      </c>
      <c r="H124">
        <f t="shared" si="3"/>
        <v>-1.7357129624330081</v>
      </c>
      <c r="I124">
        <f>C124+(H124/(B124*'AC Param'!$B$8))</f>
        <v>1.29692127742507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6.4551087662443621E-2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3.643184267507988E-2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2.8119326113272676E-2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-1.9791168935332878E-2</v>
      </c>
      <c r="N124">
        <f>(((M124*'AC Param'!$B$6)+(I124*('AC Param'!$B$3-'AC Param'!$B$4)))/('AC Param'!$B$5-'AC Param'!$B$3)) * ('AC Param'!$B$8/'AC Param'!$B$9)</f>
        <v>0.18008915552868957</v>
      </c>
      <c r="O124">
        <f>FORECAST(ABS(N124),
INDEX(HStabXFLR5!$F$8:$F$106,MATCH(ABS(N124),HStabXFLR5!$C$8:$C$106,1)):INDEX(HStabXFLR5!$F$8:$F$106,MATCH(ABS(N124),HStabXFLR5!$C$8:$C$106,1)+1),
INDEX(HStabXFLR5!$C$8:$C$106,MATCH(ABS(N124),HStabXFLR5!$C$8:$C$106,1)):INDEX(HStabXFLR5!$C$8:$C$106,MATCH(ABS(N124),HStabXFLR5!$C$8:$C$106,1)+1))</f>
        <v>1.8521641615120939E-2</v>
      </c>
      <c r="P124">
        <f>N124*B124*'AC Param'!$B$9</f>
        <v>1.671440526413267</v>
      </c>
      <c r="Q124">
        <f>(B124*'AC Param'!$B$8*TrimCalc!I124)+TrimCalc!P124</f>
        <v>123.54447843004367</v>
      </c>
      <c r="R124">
        <f>('AC Param'!$B$2*9.807)-TrimCalc!Q124</f>
        <v>2.3721569956336452E-2</v>
      </c>
      <c r="S124">
        <f>O124*B124*'AC Param'!$B$9</f>
        <v>0.17190275738887451</v>
      </c>
      <c r="T124">
        <f>(J124*B124*'AC Param'!$B$8)</f>
        <v>6.0659326748227258</v>
      </c>
      <c r="U124">
        <f>(K124*B124*'AC Param'!$B$8)</f>
        <v>3.4235380516344684</v>
      </c>
      <c r="V124">
        <f>(L124*B124*'AC Param'!$B$8)</f>
        <v>2.6424022466740817</v>
      </c>
    </row>
    <row r="125" spans="1:22" x14ac:dyDescent="0.2">
      <c r="A125" s="1">
        <f>WingXFLR5!L131</f>
        <v>7.8380000000000001</v>
      </c>
      <c r="B125" s="1">
        <f t="shared" si="2"/>
        <v>37.628474450000006</v>
      </c>
      <c r="C125">
        <f>WingXFLR5!C131</f>
        <v>1.3242579999999999</v>
      </c>
      <c r="D125">
        <f>WingXFLR5!I131</f>
        <v>-1.7479000000000001E-2</v>
      </c>
      <c r="E125">
        <f>(((D125*'AC Param'!$B$6)+(C125*('AC Param'!$B$3-'AC Param'!$B$4)))/('AC Param'!$B$5-'AC Param'!$B$3)) * ('AC Param'!$B$8/'AC Param'!$B$9)</f>
        <v>0.19033158700337777</v>
      </c>
      <c r="F125">
        <f>E125*B125*'AC Param'!$B$9</f>
        <v>1.7546623783532156</v>
      </c>
      <c r="G125">
        <f>'AC Param'!$B$2*9.807 + F125</f>
        <v>125.32286237835322</v>
      </c>
      <c r="H125">
        <f t="shared" si="3"/>
        <v>-1.7546623783532156</v>
      </c>
      <c r="I125">
        <f>C125+(H125/(B125*'AC Param'!$B$8))</f>
        <v>1.305459629115606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6.5623229399580846E-2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3.6910519858027929E-2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2.8712709541552944E-2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-1.9067817403138565E-2</v>
      </c>
      <c r="N125">
        <f>(((M125*'AC Param'!$B$6)+(I125*('AC Param'!$B$3-'AC Param'!$B$4)))/('AC Param'!$B$5-'AC Param'!$B$3)) * ('AC Param'!$B$8/'AC Param'!$B$9)</f>
        <v>0.18329103688823981</v>
      </c>
      <c r="O125">
        <f>FORECAST(ABS(N125),
INDEX(HStabXFLR5!$F$8:$F$106,MATCH(ABS(N125),HStabXFLR5!$C$8:$C$106,1)):INDEX(HStabXFLR5!$F$8:$F$106,MATCH(ABS(N125),HStabXFLR5!$C$8:$C$106,1)+1),
INDEX(HStabXFLR5!$C$8:$C$106,MATCH(ABS(N125),HStabXFLR5!$C$8:$C$106,1)):INDEX(HStabXFLR5!$C$8:$C$106,MATCH(ABS(N125),HStabXFLR5!$C$8:$C$106,1)+1))</f>
        <v>1.861845768992899E-2</v>
      </c>
      <c r="P125">
        <f>N125*B125*'AC Param'!$B$9</f>
        <v>1.6897557141234694</v>
      </c>
      <c r="Q125">
        <f>(B125*'AC Param'!$B$8*TrimCalc!I125)+TrimCalc!P125</f>
        <v>123.54291584991729</v>
      </c>
      <c r="R125">
        <f>('AC Param'!$B$2*9.807)-TrimCalc!Q125</f>
        <v>2.5284150082711676E-2</v>
      </c>
      <c r="S125">
        <f>O125*B125*'AC Param'!$B$9</f>
        <v>0.17164311907355528</v>
      </c>
      <c r="T125">
        <f>(J125*B125*'AC Param'!$B$8)</f>
        <v>6.1253505679622444</v>
      </c>
      <c r="U125">
        <f>(K125*B125*'AC Param'!$B$8)</f>
        <v>3.4452719843988229</v>
      </c>
      <c r="V125">
        <f>(L125*B125*'AC Param'!$B$8)</f>
        <v>2.6800785835634242</v>
      </c>
    </row>
    <row r="126" spans="1:22" x14ac:dyDescent="0.2">
      <c r="A126" s="1">
        <f>WingXFLR5!L132</f>
        <v>7.8118999999999996</v>
      </c>
      <c r="B126" s="1">
        <f t="shared" si="2"/>
        <v>37.378291236125001</v>
      </c>
      <c r="C126">
        <f>WingXFLR5!C132</f>
        <v>1.333118</v>
      </c>
      <c r="D126">
        <f>WingXFLR5!I132</f>
        <v>-1.6733000000000001E-2</v>
      </c>
      <c r="E126">
        <f>(((D126*'AC Param'!$B$6)+(C126*('AC Param'!$B$3-'AC Param'!$B$4)))/('AC Param'!$B$5-'AC Param'!$B$3)) * ('AC Param'!$B$8/'AC Param'!$B$9)</f>
        <v>0.19364321943346482</v>
      </c>
      <c r="F126">
        <f>E126*B126*'AC Param'!$B$9</f>
        <v>1.7733228997118025</v>
      </c>
      <c r="G126">
        <f>'AC Param'!$B$2*9.807 + F126</f>
        <v>125.3415228997118</v>
      </c>
      <c r="H126">
        <f t="shared" si="3"/>
        <v>-1.7733228997118025</v>
      </c>
      <c r="I126">
        <f>C126+(H126/(B126*'AC Param'!$B$8))</f>
        <v>1.3139925510113688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6.67769796297078E-2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3.7391973405849391E-2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2.9385006223858409E-2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-1.8345461022369475E-2</v>
      </c>
      <c r="N126">
        <f>(((M126*'AC Param'!$B$6)+(I126*('AC Param'!$B$3-'AC Param'!$B$4)))/('AC Param'!$B$5-'AC Param'!$B$3)) * ('AC Param'!$B$8/'AC Param'!$B$9)</f>
        <v>0.18648961808829059</v>
      </c>
      <c r="O126">
        <f>FORECAST(ABS(N126),
INDEX(HStabXFLR5!$F$8:$F$106,MATCH(ABS(N126),HStabXFLR5!$C$8:$C$106,1)):INDEX(HStabXFLR5!$F$8:$F$106,MATCH(ABS(N126),HStabXFLR5!$C$8:$C$106,1)+1),
INDEX(HStabXFLR5!$C$8:$C$106,MATCH(ABS(N126),HStabXFLR5!$C$8:$C$106,1)):INDEX(HStabXFLR5!$C$8:$C$106,MATCH(ABS(N126),HStabXFLR5!$C$8:$C$106,1)+1))</f>
        <v>1.8716540248022544E-2</v>
      </c>
      <c r="P126">
        <f>N126*B126*'AC Param'!$B$9</f>
        <v>1.7078124980673735</v>
      </c>
      <c r="Q126">
        <f>(B126*'AC Param'!$B$8*TrimCalc!I126)+TrimCalc!P126</f>
        <v>123.54197608524808</v>
      </c>
      <c r="R126">
        <f>('AC Param'!$B$2*9.807)-TrimCalc!Q126</f>
        <v>2.6223914751923871E-2</v>
      </c>
      <c r="S126">
        <f>O126*B126*'AC Param'!$B$9</f>
        <v>0.17140011161919427</v>
      </c>
      <c r="T126">
        <f>(J126*B126*'AC Param'!$B$8)</f>
        <v>6.1916008989561337</v>
      </c>
      <c r="U126">
        <f>(K126*B126*'AC Param'!$B$8)</f>
        <v>3.4670058070491678</v>
      </c>
      <c r="V126">
        <f>(L126*B126*'AC Param'!$B$8)</f>
        <v>2.7245950919069659</v>
      </c>
    </row>
    <row r="127" spans="1:22" x14ac:dyDescent="0.2">
      <c r="A127" s="1">
        <f>WingXFLR5!L133</f>
        <v>7.7861000000000002</v>
      </c>
      <c r="B127" s="1">
        <f t="shared" si="2"/>
        <v>37.131803841125006</v>
      </c>
      <c r="C127">
        <f>WingXFLR5!C133</f>
        <v>1.3419719999999999</v>
      </c>
      <c r="D127">
        <f>WingXFLR5!I133</f>
        <v>-1.5993E-2</v>
      </c>
      <c r="E127">
        <f>(((D127*'AC Param'!$B$6)+(C127*('AC Param'!$B$3-'AC Param'!$B$4)))/('AC Param'!$B$5-'AC Param'!$B$3)) * ('AC Param'!$B$8/'AC Param'!$B$9)</f>
        <v>0.19693963088156161</v>
      </c>
      <c r="F127">
        <f>E127*B127*'AC Param'!$B$9</f>
        <v>1.7916173168972389</v>
      </c>
      <c r="G127">
        <f>'AC Param'!$B$2*9.807 + F127</f>
        <v>125.35981731689725</v>
      </c>
      <c r="H127">
        <f t="shared" si="3"/>
        <v>-1.7916173168972389</v>
      </c>
      <c r="I127">
        <f>C127+(H127/(B127*'AC Param'!$B$8))</f>
        <v>1.322520976229145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6.8026973798080786E-2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3.7876256487648231E-2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3.0150717310432562E-2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-1.7625547911188727E-2</v>
      </c>
      <c r="N127">
        <f>(((M127*'AC Param'!$B$6)+(I127*('AC Param'!$B$3-'AC Param'!$B$4)))/('AC Param'!$B$5-'AC Param'!$B$3)) * ('AC Param'!$B$8/'AC Param'!$B$9)</f>
        <v>0.18968164198215501</v>
      </c>
      <c r="O127">
        <f>FORECAST(ABS(N127),
INDEX(HStabXFLR5!$F$8:$F$106,MATCH(ABS(N127),HStabXFLR5!$C$8:$C$106,1)):INDEX(HStabXFLR5!$F$8:$F$106,MATCH(ABS(N127),HStabXFLR5!$C$8:$C$106,1)+1),
INDEX(HStabXFLR5!$C$8:$C$106,MATCH(ABS(N127),HStabXFLR5!$C$8:$C$106,1)):INDEX(HStabXFLR5!$C$8:$C$106,MATCH(ABS(N127),HStabXFLR5!$C$8:$C$106,1)+1))</f>
        <v>1.8816333224532862E-2</v>
      </c>
      <c r="P127">
        <f>N127*B127*'AC Param'!$B$9</f>
        <v>1.725589272974251</v>
      </c>
      <c r="Q127">
        <f>(B127*'AC Param'!$B$8*TrimCalc!I127)+TrimCalc!P127</f>
        <v>123.54187570013546</v>
      </c>
      <c r="R127">
        <f>('AC Param'!$B$2*9.807)-TrimCalc!Q127</f>
        <v>2.632429986454099E-2</v>
      </c>
      <c r="S127">
        <f>O127*B127*'AC Param'!$B$9</f>
        <v>0.17117767660413638</v>
      </c>
      <c r="T127">
        <f>(J127*B127*'AC Param'!$B$8)</f>
        <v>6.265906911047888</v>
      </c>
      <c r="U127">
        <f>(K127*B127*'AC Param'!$B$8)</f>
        <v>3.4887498890517032</v>
      </c>
      <c r="V127">
        <f>(L127*B127*'AC Param'!$B$8)</f>
        <v>2.7771570219961852</v>
      </c>
    </row>
    <row r="128" spans="1:22" x14ac:dyDescent="0.2">
      <c r="A128" s="1">
        <f>WingXFLR5!L134</f>
        <v>7.7606000000000002</v>
      </c>
      <c r="B128" s="1">
        <f t="shared" si="2"/>
        <v>36.888983820500002</v>
      </c>
      <c r="C128">
        <f>WingXFLR5!C134</f>
        <v>1.3508199999999999</v>
      </c>
      <c r="D128">
        <f>WingXFLR5!I134</f>
        <v>-1.5272000000000001E-2</v>
      </c>
      <c r="E128">
        <f>(((D128*'AC Param'!$B$6)+(C128*('AC Param'!$B$3-'AC Param'!$B$4)))/('AC Param'!$B$5-'AC Param'!$B$3)) * ('AC Param'!$B$8/'AC Param'!$B$9)</f>
        <v>0.20019011628283973</v>
      </c>
      <c r="F128">
        <f>E128*B128*'AC Param'!$B$9</f>
        <v>1.8092784403425137</v>
      </c>
      <c r="G128">
        <f>'AC Param'!$B$2*9.807 + F128</f>
        <v>125.37747844034251</v>
      </c>
      <c r="H128">
        <f t="shared" si="3"/>
        <v>-1.8092784403425137</v>
      </c>
      <c r="I128">
        <f>C128+(H128/(B128*'AC Param'!$B$8))</f>
        <v>1.331047937398494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6.9406182665236626E-2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3.8363543821787402E-2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3.1042638843449238E-2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-1.69072964673503E-2</v>
      </c>
      <c r="N128">
        <f>(((M128*'AC Param'!$B$6)+(I128*('AC Param'!$B$3-'AC Param'!$B$4)))/('AC Param'!$B$5-'AC Param'!$B$3)) * ('AC Param'!$B$8/'AC Param'!$B$9)</f>
        <v>0.19286948507190071</v>
      </c>
      <c r="O128">
        <f>FORECAST(ABS(N128),
INDEX(HStabXFLR5!$F$8:$F$106,MATCH(ABS(N128),HStabXFLR5!$C$8:$C$106,1)):INDEX(HStabXFLR5!$F$8:$F$106,MATCH(ABS(N128),HStabXFLR5!$C$8:$C$106,1)+1),
INDEX(HStabXFLR5!$C$8:$C$106,MATCH(ABS(N128),HStabXFLR5!$C$8:$C$106,1)):INDEX(HStabXFLR5!$C$8:$C$106,MATCH(ABS(N128),HStabXFLR5!$C$8:$C$106,1)+1))</f>
        <v>1.8917079931009724E-2</v>
      </c>
      <c r="P128">
        <f>N128*B128*'AC Param'!$B$9</f>
        <v>1.7431160319999504</v>
      </c>
      <c r="Q128">
        <f>(B128*'AC Param'!$B$8*TrimCalc!I128)+TrimCalc!P128</f>
        <v>123.54307108646347</v>
      </c>
      <c r="R128">
        <f>('AC Param'!$B$2*9.807)-TrimCalc!Q128</f>
        <v>2.5128913536534014E-2</v>
      </c>
      <c r="S128">
        <f>O128*B128*'AC Param'!$B$9</f>
        <v>0.17096880459900013</v>
      </c>
      <c r="T128">
        <f>(J128*B128*'AC Param'!$B$8)</f>
        <v>6.3511385965934721</v>
      </c>
      <c r="U128">
        <f>(K128*B128*'AC Param'!$B$8)</f>
        <v>3.5105256406890208</v>
      </c>
      <c r="V128">
        <f>(L128*B128*'AC Param'!$B$8)</f>
        <v>2.8406129559044526</v>
      </c>
    </row>
    <row r="129" spans="1:22" x14ac:dyDescent="0.2">
      <c r="A129" s="1">
        <f>WingXFLR5!L135</f>
        <v>0</v>
      </c>
      <c r="B129" s="1">
        <f t="shared" si="2"/>
        <v>0</v>
      </c>
      <c r="C129">
        <f>WingXFLR5!C135</f>
        <v>0</v>
      </c>
      <c r="D129">
        <f>WingXFLR5!I135</f>
        <v>0</v>
      </c>
      <c r="E129">
        <f>(((D129*'AC Param'!$B$6)+(C129*('AC Param'!$B$3-'AC Param'!$B$4)))/('AC Param'!$B$5-'AC Param'!$B$3)) * ('AC Param'!$B$8/'AC Param'!$B$9)</f>
        <v>0</v>
      </c>
      <c r="F129">
        <f>E129*B129*'AC Param'!$B$9</f>
        <v>0</v>
      </c>
      <c r="G129">
        <f>'AC Param'!$B$2*9.807 + F129</f>
        <v>123.5682</v>
      </c>
      <c r="H129">
        <f t="shared" si="3"/>
        <v>0</v>
      </c>
      <c r="I129" t="e">
        <f>C129+(H129/(B129*'AC Param'!$B$8))</f>
        <v>#DIV/0!</v>
      </c>
      <c r="J129" t="e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#DIV/0!</v>
      </c>
      <c r="K129" t="e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#DIV/0!</v>
      </c>
      <c r="L129" t="e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#DIV/0!</v>
      </c>
      <c r="M129" t="e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#DIV/0!</v>
      </c>
      <c r="N129" t="e">
        <f>(((M129*'AC Param'!$B$6)+(I129*('AC Param'!$B$3-'AC Param'!$B$4)))/('AC Param'!$B$5-'AC Param'!$B$3)) * ('AC Param'!$B$8/'AC Param'!$B$9)</f>
        <v>#DIV/0!</v>
      </c>
      <c r="O129" t="e">
        <f>FORECAST(ABS(N129),
INDEX(HStabXFLR5!$F$8:$F$106,MATCH(ABS(N129),HStabXFLR5!$C$8:$C$106,1)):INDEX(HStabXFLR5!$F$8:$F$106,MATCH(ABS(N129),HStabXFLR5!$C$8:$C$106,1)+1),
INDEX(HStabXFLR5!$C$8:$C$106,MATCH(ABS(N129),HStabXFLR5!$C$8:$C$106,1)):INDEX(HStabXFLR5!$C$8:$C$106,MATCH(ABS(N129),HStabXFLR5!$C$8:$C$106,1)+1))</f>
        <v>#DIV/0!</v>
      </c>
      <c r="P129" t="e">
        <f>N129*B129*'AC Param'!$B$9</f>
        <v>#DIV/0!</v>
      </c>
      <c r="Q129" t="e">
        <f>(B129*'AC Param'!$B$8*TrimCalc!I129)+TrimCalc!P129</f>
        <v>#DIV/0!</v>
      </c>
      <c r="R129" t="e">
        <f>('AC Param'!$B$2*9.807)-TrimCalc!Q129</f>
        <v>#DIV/0!</v>
      </c>
      <c r="S129" t="e">
        <f>O129*B129*'AC Param'!$B$9</f>
        <v>#DIV/0!</v>
      </c>
      <c r="T129" t="e">
        <f>(J129*B129*'AC Param'!$B$8)</f>
        <v>#DIV/0!</v>
      </c>
      <c r="U129" t="e">
        <f>(K129*B129*'AC Param'!$B$8)</f>
        <v>#DIV/0!</v>
      </c>
      <c r="V129" t="e">
        <f>(L129*B129*'AC Param'!$B$8)</f>
        <v>#DIV/0!</v>
      </c>
    </row>
    <row r="130" spans="1:22" x14ac:dyDescent="0.2">
      <c r="A130" s="1">
        <f>WingXFLR5!L136</f>
        <v>0</v>
      </c>
      <c r="B130" s="1">
        <f t="shared" si="2"/>
        <v>0</v>
      </c>
      <c r="C130">
        <f>WingXFLR5!C136</f>
        <v>0</v>
      </c>
      <c r="D130">
        <f>WingXFLR5!I136</f>
        <v>0</v>
      </c>
      <c r="E130">
        <f>(((D130*'AC Param'!$B$6)+(C130*('AC Param'!$B$3-'AC Param'!$B$4)))/('AC Param'!$B$5-'AC Param'!$B$3)) * ('AC Param'!$B$8/'AC Param'!$B$9)</f>
        <v>0</v>
      </c>
      <c r="F130">
        <f>E130*B130*'AC Param'!$B$9</f>
        <v>0</v>
      </c>
      <c r="G130">
        <f>'AC Param'!$B$2*9.807 + F130</f>
        <v>123.5682</v>
      </c>
      <c r="H130">
        <f t="shared" si="3"/>
        <v>0</v>
      </c>
      <c r="I130" t="e">
        <f>C130+(H130/(B130*'AC Param'!$B$8))</f>
        <v>#DIV/0!</v>
      </c>
      <c r="J130" t="e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#DIV/0!</v>
      </c>
      <c r="K130" t="e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#DIV/0!</v>
      </c>
      <c r="L130" t="e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#DIV/0!</v>
      </c>
      <c r="M130" t="e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#DIV/0!</v>
      </c>
      <c r="N130" t="e">
        <f>(((M130*'AC Param'!$B$6)+(I130*('AC Param'!$B$3-'AC Param'!$B$4)))/('AC Param'!$B$5-'AC Param'!$B$3)) * ('AC Param'!$B$8/'AC Param'!$B$9)</f>
        <v>#DIV/0!</v>
      </c>
      <c r="O130" t="e">
        <f>FORECAST(ABS(N130),
INDEX(HStabXFLR5!$F$8:$F$106,MATCH(ABS(N130),HStabXFLR5!$C$8:$C$106,1)):INDEX(HStabXFLR5!$F$8:$F$106,MATCH(ABS(N130),HStabXFLR5!$C$8:$C$106,1)+1),
INDEX(HStabXFLR5!$C$8:$C$106,MATCH(ABS(N130),HStabXFLR5!$C$8:$C$106,1)):INDEX(HStabXFLR5!$C$8:$C$106,MATCH(ABS(N130),HStabXFLR5!$C$8:$C$106,1)+1))</f>
        <v>#DIV/0!</v>
      </c>
      <c r="P130" t="e">
        <f>N130*B130*'AC Param'!$B$9</f>
        <v>#DIV/0!</v>
      </c>
      <c r="Q130" t="e">
        <f>(B130*'AC Param'!$B$8*TrimCalc!I130)+TrimCalc!P130</f>
        <v>#DIV/0!</v>
      </c>
      <c r="R130" t="e">
        <f>('AC Param'!$B$2*9.807)-TrimCalc!Q130</f>
        <v>#DIV/0!</v>
      </c>
      <c r="S130" t="e">
        <f>O130*B130*'AC Param'!$B$9</f>
        <v>#DIV/0!</v>
      </c>
      <c r="T130" t="e">
        <f>(J130*B130*'AC Param'!$B$8)</f>
        <v>#DIV/0!</v>
      </c>
      <c r="U130" t="e">
        <f>(K130*B130*'AC Param'!$B$8)</f>
        <v>#DIV/0!</v>
      </c>
      <c r="V130" t="e">
        <f>(L130*B130*'AC Param'!$B$8)</f>
        <v>#DIV/0!</v>
      </c>
    </row>
    <row r="131" spans="1:22" x14ac:dyDescent="0.2">
      <c r="A131" s="1">
        <f>WingXFLR5!L137</f>
        <v>0</v>
      </c>
      <c r="B131" s="1">
        <f t="shared" ref="B131:B139" si="4">0.5*1.225*A131^2</f>
        <v>0</v>
      </c>
      <c r="C131">
        <f>WingXFLR5!C137</f>
        <v>0</v>
      </c>
      <c r="D131">
        <f>WingXFLR5!I137</f>
        <v>0</v>
      </c>
      <c r="E131">
        <f>(((D131*'AC Param'!$B$6)+(C131*('AC Param'!$B$3-'AC Param'!$B$4)))/('AC Param'!$B$5-'AC Param'!$B$3)) * ('AC Param'!$B$8/'AC Param'!$B$9)</f>
        <v>0</v>
      </c>
      <c r="F131">
        <f>E131*B131*'AC Param'!$B$9</f>
        <v>0</v>
      </c>
      <c r="G131">
        <f>'AC Param'!$B$2*9.807 + F131</f>
        <v>123.5682</v>
      </c>
      <c r="H131">
        <f t="shared" ref="H131:H139" si="5">-F131</f>
        <v>0</v>
      </c>
      <c r="I131" t="e">
        <f>C131+(H131/(B131*'AC Param'!$B$8))</f>
        <v>#DIV/0!</v>
      </c>
      <c r="J131" t="e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#DIV/0!</v>
      </c>
      <c r="K131" t="e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#DIV/0!</v>
      </c>
      <c r="L131" t="e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#DIV/0!</v>
      </c>
      <c r="M131" t="e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#DIV/0!</v>
      </c>
      <c r="N131" t="e">
        <f>(((M131*'AC Param'!$B$6)+(I131*('AC Param'!$B$3-'AC Param'!$B$4)))/('AC Param'!$B$5-'AC Param'!$B$3)) * ('AC Param'!$B$8/'AC Param'!$B$9)</f>
        <v>#DIV/0!</v>
      </c>
      <c r="O131" t="e">
        <f>FORECAST(ABS(N131),
INDEX(HStabXFLR5!$F$8:$F$106,MATCH(ABS(N131),HStabXFLR5!$C$8:$C$106,1)):INDEX(HStabXFLR5!$F$8:$F$106,MATCH(ABS(N131),HStabXFLR5!$C$8:$C$106,1)+1),
INDEX(HStabXFLR5!$C$8:$C$106,MATCH(ABS(N131),HStabXFLR5!$C$8:$C$106,1)):INDEX(HStabXFLR5!$C$8:$C$106,MATCH(ABS(N131),HStabXFLR5!$C$8:$C$106,1)+1))</f>
        <v>#DIV/0!</v>
      </c>
      <c r="P131" t="e">
        <f>N131*B131*'AC Param'!$B$9</f>
        <v>#DIV/0!</v>
      </c>
      <c r="Q131" t="e">
        <f>(B131*'AC Param'!$B$8*TrimCalc!I131)+TrimCalc!P131</f>
        <v>#DIV/0!</v>
      </c>
      <c r="R131" t="e">
        <f>('AC Param'!$B$2*9.807)-TrimCalc!Q131</f>
        <v>#DIV/0!</v>
      </c>
      <c r="S131" t="e">
        <f>O131*B131*'AC Param'!$B$9</f>
        <v>#DIV/0!</v>
      </c>
      <c r="T131" t="e">
        <f>(J131*B131*'AC Param'!$B$8)</f>
        <v>#DIV/0!</v>
      </c>
      <c r="U131" t="e">
        <f>(K131*B131*'AC Param'!$B$8)</f>
        <v>#DIV/0!</v>
      </c>
      <c r="V131" t="e">
        <f>(L131*B131*'AC Param'!$B$8)</f>
        <v>#DIV/0!</v>
      </c>
    </row>
    <row r="132" spans="1:22" x14ac:dyDescent="0.2">
      <c r="A132" s="1">
        <f>WingXFLR5!L138</f>
        <v>0</v>
      </c>
      <c r="B132" s="1">
        <f t="shared" si="4"/>
        <v>0</v>
      </c>
      <c r="C132">
        <f>WingXFLR5!C138</f>
        <v>0</v>
      </c>
      <c r="D132">
        <f>WingXFLR5!I138</f>
        <v>0</v>
      </c>
      <c r="E132">
        <f>(((D132*'AC Param'!$B$6)+(C132*('AC Param'!$B$3-'AC Param'!$B$4)))/('AC Param'!$B$5-'AC Param'!$B$3)) * ('AC Param'!$B$8/'AC Param'!$B$9)</f>
        <v>0</v>
      </c>
      <c r="F132">
        <f>E132*B132*'AC Param'!$B$9</f>
        <v>0</v>
      </c>
      <c r="G132">
        <f>'AC Param'!$B$2*9.807 + F132</f>
        <v>123.5682</v>
      </c>
      <c r="H132">
        <f t="shared" si="5"/>
        <v>0</v>
      </c>
      <c r="I132" t="e">
        <f>C132+(H132/(B132*'AC Param'!$B$8))</f>
        <v>#DIV/0!</v>
      </c>
      <c r="J132" t="e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#DIV/0!</v>
      </c>
      <c r="K132" t="e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#DIV/0!</v>
      </c>
      <c r="L132" t="e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#DIV/0!</v>
      </c>
      <c r="M132" t="e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#DIV/0!</v>
      </c>
      <c r="N132" t="e">
        <f>(((M132*'AC Param'!$B$6)+(I132*('AC Param'!$B$3-'AC Param'!$B$4)))/('AC Param'!$B$5-'AC Param'!$B$3)) * ('AC Param'!$B$8/'AC Param'!$B$9)</f>
        <v>#DIV/0!</v>
      </c>
      <c r="O132" t="e">
        <f>FORECAST(ABS(N132),
INDEX(HStabXFLR5!$F$8:$F$106,MATCH(ABS(N132),HStabXFLR5!$C$8:$C$106,1)):INDEX(HStabXFLR5!$F$8:$F$106,MATCH(ABS(N132),HStabXFLR5!$C$8:$C$106,1)+1),
INDEX(HStabXFLR5!$C$8:$C$106,MATCH(ABS(N132),HStabXFLR5!$C$8:$C$106,1)):INDEX(HStabXFLR5!$C$8:$C$106,MATCH(ABS(N132),HStabXFLR5!$C$8:$C$106,1)+1))</f>
        <v>#DIV/0!</v>
      </c>
      <c r="P132" t="e">
        <f>N132*B132*'AC Param'!$B$9</f>
        <v>#DIV/0!</v>
      </c>
      <c r="Q132" t="e">
        <f>(B132*'AC Param'!$B$8*TrimCalc!I132)+TrimCalc!P132</f>
        <v>#DIV/0!</v>
      </c>
      <c r="R132" t="e">
        <f>('AC Param'!$B$2*9.807)-TrimCalc!Q132</f>
        <v>#DIV/0!</v>
      </c>
      <c r="S132" t="e">
        <f>O132*B132*'AC Param'!$B$9</f>
        <v>#DIV/0!</v>
      </c>
      <c r="T132" t="e">
        <f>(J132*B132*'AC Param'!$B$8)</f>
        <v>#DIV/0!</v>
      </c>
      <c r="U132" t="e">
        <f>(K132*B132*'AC Param'!$B$8)</f>
        <v>#DIV/0!</v>
      </c>
      <c r="V132" t="e">
        <f>(L132*B132*'AC Param'!$B$8)</f>
        <v>#DIV/0!</v>
      </c>
    </row>
    <row r="133" spans="1:22" x14ac:dyDescent="0.2">
      <c r="A133" s="1">
        <f>WingXFLR5!L139</f>
        <v>0</v>
      </c>
      <c r="B133" s="1">
        <f t="shared" si="4"/>
        <v>0</v>
      </c>
      <c r="C133">
        <f>WingXFLR5!C139</f>
        <v>0</v>
      </c>
      <c r="D133">
        <f>WingXFLR5!I139</f>
        <v>0</v>
      </c>
      <c r="E133">
        <f>(((D133*'AC Param'!$B$6)+(C133*('AC Param'!$B$3-'AC Param'!$B$4)))/('AC Param'!$B$5-'AC Param'!$B$3)) * ('AC Param'!$B$8/'AC Param'!$B$9)</f>
        <v>0</v>
      </c>
      <c r="F133">
        <f>E133*B133*'AC Param'!$B$9</f>
        <v>0</v>
      </c>
      <c r="G133">
        <f>'AC Param'!$B$2*9.807 + F133</f>
        <v>123.5682</v>
      </c>
      <c r="H133">
        <f t="shared" si="5"/>
        <v>0</v>
      </c>
      <c r="I133" t="e">
        <f>C133+(H133/(B133*'AC Param'!$B$8))</f>
        <v>#DIV/0!</v>
      </c>
      <c r="J133" t="e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#DIV/0!</v>
      </c>
      <c r="K133" t="e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#DIV/0!</v>
      </c>
      <c r="L133" t="e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#DIV/0!</v>
      </c>
      <c r="M133" t="e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#DIV/0!</v>
      </c>
      <c r="N133" t="e">
        <f>(((M133*'AC Param'!$B$6)+(I133*('AC Param'!$B$3-'AC Param'!$B$4)))/('AC Param'!$B$5-'AC Param'!$B$3)) * ('AC Param'!$B$8/'AC Param'!$B$9)</f>
        <v>#DIV/0!</v>
      </c>
      <c r="O133" t="e">
        <f>FORECAST(ABS(N133),
INDEX(HStabXFLR5!$F$8:$F$106,MATCH(ABS(N133),HStabXFLR5!$C$8:$C$106,1)):INDEX(HStabXFLR5!$F$8:$F$106,MATCH(ABS(N133),HStabXFLR5!$C$8:$C$106,1)+1),
INDEX(HStabXFLR5!$C$8:$C$106,MATCH(ABS(N133),HStabXFLR5!$C$8:$C$106,1)):INDEX(HStabXFLR5!$C$8:$C$106,MATCH(ABS(N133),HStabXFLR5!$C$8:$C$106,1)+1))</f>
        <v>#DIV/0!</v>
      </c>
      <c r="P133" t="e">
        <f>N133*B133*'AC Param'!$B$9</f>
        <v>#DIV/0!</v>
      </c>
      <c r="Q133" t="e">
        <f>(B133*'AC Param'!$B$8*TrimCalc!I133)+TrimCalc!P133</f>
        <v>#DIV/0!</v>
      </c>
      <c r="R133" t="e">
        <f>('AC Param'!$B$2*9.807)-TrimCalc!Q133</f>
        <v>#DIV/0!</v>
      </c>
      <c r="S133" t="e">
        <f>O133*B133*'AC Param'!$B$9</f>
        <v>#DIV/0!</v>
      </c>
      <c r="T133" t="e">
        <f>(J133*B133*'AC Param'!$B$8)</f>
        <v>#DIV/0!</v>
      </c>
      <c r="U133" t="e">
        <f>(K133*B133*'AC Param'!$B$8)</f>
        <v>#DIV/0!</v>
      </c>
      <c r="V133" t="e">
        <f>(L133*B133*'AC Param'!$B$8)</f>
        <v>#DIV/0!</v>
      </c>
    </row>
    <row r="134" spans="1:22" x14ac:dyDescent="0.2">
      <c r="A134" s="1">
        <f>WingXFLR5!L140</f>
        <v>0</v>
      </c>
      <c r="B134" s="1">
        <f t="shared" si="4"/>
        <v>0</v>
      </c>
      <c r="C134">
        <f>WingXFLR5!C140</f>
        <v>0</v>
      </c>
      <c r="D134">
        <f>WingXFLR5!I140</f>
        <v>0</v>
      </c>
      <c r="E134">
        <f>(((D134*'AC Param'!$B$6)+(C134*('AC Param'!$B$3-'AC Param'!$B$4)))/('AC Param'!$B$5-'AC Param'!$B$3)) * ('AC Param'!$B$8/'AC Param'!$B$9)</f>
        <v>0</v>
      </c>
      <c r="F134">
        <f>E134*B134*'AC Param'!$B$9</f>
        <v>0</v>
      </c>
      <c r="G134">
        <f>'AC Param'!$B$2*9.807 + F134</f>
        <v>123.5682</v>
      </c>
      <c r="H134">
        <f t="shared" si="5"/>
        <v>0</v>
      </c>
      <c r="I134" t="e">
        <f>C134+(H134/(B134*'AC Param'!$B$8))</f>
        <v>#DIV/0!</v>
      </c>
      <c r="J134" t="e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#DIV/0!</v>
      </c>
      <c r="K134" t="e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#DIV/0!</v>
      </c>
      <c r="L134" t="e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#DIV/0!</v>
      </c>
      <c r="M134" t="e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#DIV/0!</v>
      </c>
      <c r="N134" t="e">
        <f>(((M134*'AC Param'!$B$6)+(I134*('AC Param'!$B$3-'AC Param'!$B$4)))/('AC Param'!$B$5-'AC Param'!$B$3)) * ('AC Param'!$B$8/'AC Param'!$B$9)</f>
        <v>#DIV/0!</v>
      </c>
      <c r="O134" t="e">
        <f>FORECAST(ABS(N134),
INDEX(HStabXFLR5!$F$8:$F$106,MATCH(ABS(N134),HStabXFLR5!$C$8:$C$106,1)):INDEX(HStabXFLR5!$F$8:$F$106,MATCH(ABS(N134),HStabXFLR5!$C$8:$C$106,1)+1),
INDEX(HStabXFLR5!$C$8:$C$106,MATCH(ABS(N134),HStabXFLR5!$C$8:$C$106,1)):INDEX(HStabXFLR5!$C$8:$C$106,MATCH(ABS(N134),HStabXFLR5!$C$8:$C$106,1)+1))</f>
        <v>#DIV/0!</v>
      </c>
      <c r="P134" t="e">
        <f>N134*B134*'AC Param'!$B$9</f>
        <v>#DIV/0!</v>
      </c>
      <c r="Q134" t="e">
        <f>(B134*'AC Param'!$B$8*TrimCalc!I134)+TrimCalc!P134</f>
        <v>#DIV/0!</v>
      </c>
      <c r="R134" t="e">
        <f>('AC Param'!$B$2*9.807)-TrimCalc!Q134</f>
        <v>#DIV/0!</v>
      </c>
      <c r="S134" t="e">
        <f>O134*B134*'AC Param'!$B$9</f>
        <v>#DIV/0!</v>
      </c>
      <c r="T134" t="e">
        <f>(J134*B134*'AC Param'!$B$8)</f>
        <v>#DIV/0!</v>
      </c>
      <c r="U134" t="e">
        <f>(K134*B134*'AC Param'!$B$8)</f>
        <v>#DIV/0!</v>
      </c>
      <c r="V134" t="e">
        <f>(L134*B134*'AC Param'!$B$8)</f>
        <v>#DIV/0!</v>
      </c>
    </row>
    <row r="135" spans="1:22" x14ac:dyDescent="0.2">
      <c r="A135" s="1">
        <f>WingXFLR5!L141</f>
        <v>0</v>
      </c>
      <c r="B135" s="1">
        <f t="shared" si="4"/>
        <v>0</v>
      </c>
      <c r="C135">
        <f>WingXFLR5!C141</f>
        <v>0</v>
      </c>
      <c r="D135">
        <f>WingXFLR5!I141</f>
        <v>0</v>
      </c>
      <c r="E135">
        <f>(((D135*'AC Param'!$B$6)+(C135*('AC Param'!$B$3-'AC Param'!$B$4)))/('AC Param'!$B$5-'AC Param'!$B$3)) * ('AC Param'!$B$8/'AC Param'!$B$9)</f>
        <v>0</v>
      </c>
      <c r="F135">
        <f>E135*B135*'AC Param'!$B$9</f>
        <v>0</v>
      </c>
      <c r="G135">
        <f>'AC Param'!$B$2*9.807 + F135</f>
        <v>123.5682</v>
      </c>
      <c r="H135">
        <f t="shared" si="5"/>
        <v>0</v>
      </c>
      <c r="I135" t="e">
        <f>C135+(H135/(B135*'AC Param'!$B$8))</f>
        <v>#DIV/0!</v>
      </c>
      <c r="J135" t="e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#DIV/0!</v>
      </c>
      <c r="K135" t="e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#DIV/0!</v>
      </c>
      <c r="L135" t="e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#DIV/0!</v>
      </c>
      <c r="M135" t="e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#DIV/0!</v>
      </c>
      <c r="N135" t="e">
        <f>(((M135*'AC Param'!$B$6)+(I135*('AC Param'!$B$3-'AC Param'!$B$4)))/('AC Param'!$B$5-'AC Param'!$B$3)) * ('AC Param'!$B$8/'AC Param'!$B$9)</f>
        <v>#DIV/0!</v>
      </c>
      <c r="O135" t="e">
        <f>FORECAST(ABS(N135),
INDEX(HStabXFLR5!$F$8:$F$106,MATCH(ABS(N135),HStabXFLR5!$C$8:$C$106,1)):INDEX(HStabXFLR5!$F$8:$F$106,MATCH(ABS(N135),HStabXFLR5!$C$8:$C$106,1)+1),
INDEX(HStabXFLR5!$C$8:$C$106,MATCH(ABS(N135),HStabXFLR5!$C$8:$C$106,1)):INDEX(HStabXFLR5!$C$8:$C$106,MATCH(ABS(N135),HStabXFLR5!$C$8:$C$106,1)+1))</f>
        <v>#DIV/0!</v>
      </c>
      <c r="P135" t="e">
        <f>N135*B135*'AC Param'!$B$9</f>
        <v>#DIV/0!</v>
      </c>
      <c r="Q135" t="e">
        <f>(B135*'AC Param'!$B$8*TrimCalc!I135)+TrimCalc!P135</f>
        <v>#DIV/0!</v>
      </c>
      <c r="R135" t="e">
        <f>('AC Param'!$B$2*9.807)-TrimCalc!Q135</f>
        <v>#DIV/0!</v>
      </c>
      <c r="S135" t="e">
        <f>O135*B135*'AC Param'!$B$9</f>
        <v>#DIV/0!</v>
      </c>
      <c r="T135" t="e">
        <f>(J135*B135*'AC Param'!$B$8)</f>
        <v>#DIV/0!</v>
      </c>
      <c r="U135" t="e">
        <f>(K135*B135*'AC Param'!$B$8)</f>
        <v>#DIV/0!</v>
      </c>
      <c r="V135" t="e">
        <f>(L135*B135*'AC Param'!$B$8)</f>
        <v>#DIV/0!</v>
      </c>
    </row>
    <row r="136" spans="1:22" x14ac:dyDescent="0.2">
      <c r="A136" s="1">
        <f>WingXFLR5!L142</f>
        <v>0</v>
      </c>
      <c r="B136" s="1">
        <f t="shared" si="4"/>
        <v>0</v>
      </c>
      <c r="C136">
        <f>WingXFLR5!C142</f>
        <v>0</v>
      </c>
      <c r="D136">
        <f>WingXFLR5!I142</f>
        <v>0</v>
      </c>
      <c r="E136">
        <f>(((D136*'AC Param'!$B$6)+(C136*('AC Param'!$B$3-'AC Param'!$B$4)))/('AC Param'!$B$5-'AC Param'!$B$3)) * ('AC Param'!$B$8/'AC Param'!$B$9)</f>
        <v>0</v>
      </c>
      <c r="F136">
        <f>E136*B136*'AC Param'!$B$9</f>
        <v>0</v>
      </c>
      <c r="G136">
        <f>'AC Param'!$B$2*9.807 + F136</f>
        <v>123.5682</v>
      </c>
      <c r="H136">
        <f t="shared" si="5"/>
        <v>0</v>
      </c>
      <c r="I136" t="e">
        <f>C136+(H136/(B136*'AC Param'!$B$8))</f>
        <v>#DIV/0!</v>
      </c>
      <c r="J136" t="e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#DIV/0!</v>
      </c>
      <c r="K136" t="e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#DIV/0!</v>
      </c>
      <c r="L136" t="e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#DIV/0!</v>
      </c>
      <c r="M136" t="e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#DIV/0!</v>
      </c>
      <c r="N136" t="e">
        <f>(((M136*'AC Param'!$B$6)+(I136*('AC Param'!$B$3-'AC Param'!$B$4)))/('AC Param'!$B$5-'AC Param'!$B$3)) * ('AC Param'!$B$8/'AC Param'!$B$9)</f>
        <v>#DIV/0!</v>
      </c>
      <c r="O136" t="e">
        <f>FORECAST(ABS(N136),
INDEX(HStabXFLR5!$F$8:$F$106,MATCH(ABS(N136),HStabXFLR5!$C$8:$C$106,1)):INDEX(HStabXFLR5!$F$8:$F$106,MATCH(ABS(N136),HStabXFLR5!$C$8:$C$106,1)+1),
INDEX(HStabXFLR5!$C$8:$C$106,MATCH(ABS(N136),HStabXFLR5!$C$8:$C$106,1)):INDEX(HStabXFLR5!$C$8:$C$106,MATCH(ABS(N136),HStabXFLR5!$C$8:$C$106,1)+1))</f>
        <v>#DIV/0!</v>
      </c>
      <c r="P136" t="e">
        <f>N136*B136*'AC Param'!$B$9</f>
        <v>#DIV/0!</v>
      </c>
      <c r="Q136" t="e">
        <f>(B136*'AC Param'!$B$8*TrimCalc!I136)+TrimCalc!P136</f>
        <v>#DIV/0!</v>
      </c>
      <c r="R136" t="e">
        <f>('AC Param'!$B$2*9.807)-TrimCalc!Q136</f>
        <v>#DIV/0!</v>
      </c>
      <c r="S136" t="e">
        <f>O136*B136*'AC Param'!$B$9</f>
        <v>#DIV/0!</v>
      </c>
      <c r="T136" t="e">
        <f>(J136*B136*'AC Param'!$B$8)</f>
        <v>#DIV/0!</v>
      </c>
      <c r="U136" t="e">
        <f>(K136*B136*'AC Param'!$B$8)</f>
        <v>#DIV/0!</v>
      </c>
      <c r="V136" t="e">
        <f>(L136*B136*'AC Param'!$B$8)</f>
        <v>#DIV/0!</v>
      </c>
    </row>
    <row r="137" spans="1:22" x14ac:dyDescent="0.2">
      <c r="A137" s="1">
        <f>WingXFLR5!L143</f>
        <v>0</v>
      </c>
      <c r="B137" s="1">
        <f t="shared" si="4"/>
        <v>0</v>
      </c>
      <c r="C137">
        <f>WingXFLR5!C143</f>
        <v>0</v>
      </c>
      <c r="D137">
        <f>WingXFLR5!I143</f>
        <v>0</v>
      </c>
      <c r="E137">
        <f>(((D137*'AC Param'!$B$6)+(C137*('AC Param'!$B$3-'AC Param'!$B$4)))/('AC Param'!$B$5-'AC Param'!$B$3)) * ('AC Param'!$B$8/'AC Param'!$B$9)</f>
        <v>0</v>
      </c>
      <c r="F137">
        <f>E137*B137*'AC Param'!$B$9</f>
        <v>0</v>
      </c>
      <c r="G137">
        <f>'AC Param'!$B$2*9.807 + F137</f>
        <v>123.5682</v>
      </c>
      <c r="H137">
        <f t="shared" si="5"/>
        <v>0</v>
      </c>
      <c r="I137" t="e">
        <f>C137+(H137/(B137*'AC Param'!$B$8))</f>
        <v>#DIV/0!</v>
      </c>
      <c r="J137" t="e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#DIV/0!</v>
      </c>
      <c r="K137" t="e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#DIV/0!</v>
      </c>
      <c r="L137" t="e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#DIV/0!</v>
      </c>
      <c r="M137" t="e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#DIV/0!</v>
      </c>
      <c r="N137" t="e">
        <f>(((M137*'AC Param'!$B$6)+(I137*('AC Param'!$B$3-'AC Param'!$B$4)))/('AC Param'!$B$5-'AC Param'!$B$3)) * ('AC Param'!$B$8/'AC Param'!$B$9)</f>
        <v>#DIV/0!</v>
      </c>
      <c r="O137" t="e">
        <f>FORECAST(ABS(N137),
INDEX(HStabXFLR5!$F$8:$F$106,MATCH(ABS(N137),HStabXFLR5!$C$8:$C$106,1)):INDEX(HStabXFLR5!$F$8:$F$106,MATCH(ABS(N137),HStabXFLR5!$C$8:$C$106,1)+1),
INDEX(HStabXFLR5!$C$8:$C$106,MATCH(ABS(N137),HStabXFLR5!$C$8:$C$106,1)):INDEX(HStabXFLR5!$C$8:$C$106,MATCH(ABS(N137),HStabXFLR5!$C$8:$C$106,1)+1))</f>
        <v>#DIV/0!</v>
      </c>
      <c r="P137" t="e">
        <f>N137*B137*'AC Param'!$B$9</f>
        <v>#DIV/0!</v>
      </c>
      <c r="Q137" t="e">
        <f>(B137*'AC Param'!$B$8*TrimCalc!I137)+TrimCalc!P137</f>
        <v>#DIV/0!</v>
      </c>
      <c r="R137" t="e">
        <f>('AC Param'!$B$2*9.807)-TrimCalc!Q137</f>
        <v>#DIV/0!</v>
      </c>
      <c r="S137" t="e">
        <f>O137*B137*'AC Param'!$B$9</f>
        <v>#DIV/0!</v>
      </c>
      <c r="T137" t="e">
        <f>(J137*B137*'AC Param'!$B$8)</f>
        <v>#DIV/0!</v>
      </c>
      <c r="U137" t="e">
        <f>(K137*B137*'AC Param'!$B$8)</f>
        <v>#DIV/0!</v>
      </c>
      <c r="V137" t="e">
        <f>(L137*B137*'AC Param'!$B$8)</f>
        <v>#DIV/0!</v>
      </c>
    </row>
    <row r="138" spans="1:22" x14ac:dyDescent="0.2">
      <c r="A138" s="1">
        <f>WingXFLR5!L144</f>
        <v>0</v>
      </c>
      <c r="B138" s="1">
        <f t="shared" si="4"/>
        <v>0</v>
      </c>
      <c r="C138">
        <f>WingXFLR5!C144</f>
        <v>0</v>
      </c>
      <c r="D138">
        <f>WingXFLR5!I144</f>
        <v>0</v>
      </c>
      <c r="E138">
        <f>(((D138*'AC Param'!$B$6)+(C138*('AC Param'!$B$3-'AC Param'!$B$4)))/('AC Param'!$B$5-'AC Param'!$B$3)) * ('AC Param'!$B$8/'AC Param'!$B$9)</f>
        <v>0</v>
      </c>
      <c r="F138">
        <f>E138*B138*'AC Param'!$B$9</f>
        <v>0</v>
      </c>
      <c r="G138">
        <f>'AC Param'!$B$2*9.807 + F138</f>
        <v>123.5682</v>
      </c>
      <c r="H138">
        <f t="shared" si="5"/>
        <v>0</v>
      </c>
      <c r="I138" t="e">
        <f>C138+(H138/(B138*'AC Param'!$B$8))</f>
        <v>#DIV/0!</v>
      </c>
      <c r="J138" t="e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#DIV/0!</v>
      </c>
      <c r="K138" t="e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#DIV/0!</v>
      </c>
      <c r="L138" t="e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#DIV/0!</v>
      </c>
      <c r="M138" t="e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#DIV/0!</v>
      </c>
      <c r="N138" t="e">
        <f>(((M138*'AC Param'!$B$6)+(I138*('AC Param'!$B$3-'AC Param'!$B$4)))/('AC Param'!$B$5-'AC Param'!$B$3)) * ('AC Param'!$B$8/'AC Param'!$B$9)</f>
        <v>#DIV/0!</v>
      </c>
      <c r="O138" t="e">
        <f>FORECAST(ABS(N138),
INDEX(HStabXFLR5!$F$8:$F$106,MATCH(ABS(N138),HStabXFLR5!$C$8:$C$106,1)):INDEX(HStabXFLR5!$F$8:$F$106,MATCH(ABS(N138),HStabXFLR5!$C$8:$C$106,1)+1),
INDEX(HStabXFLR5!$C$8:$C$106,MATCH(ABS(N138),HStabXFLR5!$C$8:$C$106,1)):INDEX(HStabXFLR5!$C$8:$C$106,MATCH(ABS(N138),HStabXFLR5!$C$8:$C$106,1)+1))</f>
        <v>#DIV/0!</v>
      </c>
      <c r="P138" t="e">
        <f>N138*B138*'AC Param'!$B$9</f>
        <v>#DIV/0!</v>
      </c>
      <c r="Q138" t="e">
        <f>(B138*'AC Param'!$B$8*TrimCalc!I138)+TrimCalc!P138</f>
        <v>#DIV/0!</v>
      </c>
      <c r="R138" t="e">
        <f>('AC Param'!$B$2*9.807)-TrimCalc!Q138</f>
        <v>#DIV/0!</v>
      </c>
      <c r="S138" t="e">
        <f>O138*B138*'AC Param'!$B$9</f>
        <v>#DIV/0!</v>
      </c>
      <c r="T138" t="e">
        <f>(J138*B138*'AC Param'!$B$8)</f>
        <v>#DIV/0!</v>
      </c>
      <c r="U138" t="e">
        <f>(K138*B138*'AC Param'!$B$8)</f>
        <v>#DIV/0!</v>
      </c>
      <c r="V138" t="e">
        <f>(L138*B138*'AC Param'!$B$8)</f>
        <v>#DIV/0!</v>
      </c>
    </row>
    <row r="139" spans="1:22" x14ac:dyDescent="0.2">
      <c r="A139" s="1">
        <f>WingXFLR5!L145</f>
        <v>0</v>
      </c>
      <c r="B139" s="1">
        <f t="shared" si="4"/>
        <v>0</v>
      </c>
      <c r="C139">
        <f>WingXFLR5!C145</f>
        <v>0</v>
      </c>
      <c r="D139">
        <f>WingXFLR5!I145</f>
        <v>0</v>
      </c>
      <c r="E139">
        <f>(((D139*'AC Param'!$B$6)+(C139*('AC Param'!$B$3-'AC Param'!$B$4)))/('AC Param'!$B$5-'AC Param'!$B$3)) * ('AC Param'!$B$8/'AC Param'!$B$9)</f>
        <v>0</v>
      </c>
      <c r="F139">
        <f>E139*B139*'AC Param'!$B$9</f>
        <v>0</v>
      </c>
      <c r="G139">
        <f>'AC Param'!$B$2*9.807 + F139</f>
        <v>123.5682</v>
      </c>
      <c r="H139">
        <f t="shared" si="5"/>
        <v>0</v>
      </c>
      <c r="I139" t="e">
        <f>C139+(H139/(B139*'AC Param'!$B$8))</f>
        <v>#DIV/0!</v>
      </c>
      <c r="J139" t="e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#DIV/0!</v>
      </c>
      <c r="K139" t="e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#DIV/0!</v>
      </c>
      <c r="L139" t="e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#DIV/0!</v>
      </c>
      <c r="M139" t="e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#DIV/0!</v>
      </c>
      <c r="N139" t="e">
        <f>(((M139*'AC Param'!$B$6)+(I139*('AC Param'!$B$3-'AC Param'!$B$4)))/('AC Param'!$B$5-'AC Param'!$B$3)) * ('AC Param'!$B$8/'AC Param'!$B$9)</f>
        <v>#DIV/0!</v>
      </c>
      <c r="O139" t="e">
        <f>FORECAST(ABS(N139),
INDEX(HStabXFLR5!$F$8:$F$106,MATCH(ABS(N139),HStabXFLR5!$C$8:$C$106,1)):INDEX(HStabXFLR5!$F$8:$F$106,MATCH(ABS(N139),HStabXFLR5!$C$8:$C$106,1)+1),
INDEX(HStabXFLR5!$C$8:$C$106,MATCH(ABS(N139),HStabXFLR5!$C$8:$C$106,1)):INDEX(HStabXFLR5!$C$8:$C$106,MATCH(ABS(N139),HStabXFLR5!$C$8:$C$106,1)+1))</f>
        <v>#DIV/0!</v>
      </c>
      <c r="P139" t="e">
        <f>N139*B139*'AC Param'!$B$9</f>
        <v>#DIV/0!</v>
      </c>
      <c r="Q139" t="e">
        <f>(B139*'AC Param'!$B$8*TrimCalc!I139)+TrimCalc!P139</f>
        <v>#DIV/0!</v>
      </c>
      <c r="R139" t="e">
        <f>('AC Param'!$B$2*9.807)-TrimCalc!Q139</f>
        <v>#DIV/0!</v>
      </c>
      <c r="S139" t="e">
        <f>O139*B139*'AC Param'!$B$9</f>
        <v>#DIV/0!</v>
      </c>
      <c r="T139" t="e">
        <f>(J139*B139*'AC Param'!$B$8)</f>
        <v>#DIV/0!</v>
      </c>
      <c r="U139" t="e">
        <f>(K139*B139*'AC Param'!$B$8)</f>
        <v>#DIV/0!</v>
      </c>
      <c r="V139" t="e">
        <f>(L139*B139*'AC Param'!$B$8)</f>
        <v>#DIV/0!</v>
      </c>
    </row>
    <row r="140" spans="1:22" x14ac:dyDescent="0.2">
      <c r="A140" s="1">
        <f>WingXFLR5!L146</f>
        <v>0</v>
      </c>
      <c r="B140" s="1">
        <f t="shared" ref="B140:B144" si="6">0.5*1.225*A140^2</f>
        <v>0</v>
      </c>
      <c r="C140">
        <f>WingXFLR5!C146</f>
        <v>0</v>
      </c>
      <c r="D140">
        <f>WingXFLR5!I146</f>
        <v>0</v>
      </c>
      <c r="E140">
        <f>(((D140*'AC Param'!$B$6)+(C140*('AC Param'!$B$3-'AC Param'!$B$4)))/('AC Param'!$B$5-'AC Param'!$B$3)) * ('AC Param'!$B$8/'AC Param'!$B$9)</f>
        <v>0</v>
      </c>
      <c r="F140">
        <f>E140*B140*'AC Param'!$B$9</f>
        <v>0</v>
      </c>
      <c r="G140">
        <f>'AC Param'!$B$2*9.807 + F140</f>
        <v>123.5682</v>
      </c>
      <c r="H140">
        <f t="shared" ref="H140:H144" si="7">-F140</f>
        <v>0</v>
      </c>
      <c r="I140" t="e">
        <f>C140+(H140/(B140*'AC Param'!$B$8))</f>
        <v>#DIV/0!</v>
      </c>
      <c r="J140" t="e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#DIV/0!</v>
      </c>
      <c r="K140" t="e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#DIV/0!</v>
      </c>
      <c r="L140" t="e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#DIV/0!</v>
      </c>
      <c r="M140" t="e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#DIV/0!</v>
      </c>
      <c r="N140" t="e">
        <f>(((M140*'AC Param'!$B$6)+(I140*('AC Param'!$B$3-'AC Param'!$B$4)))/('AC Param'!$B$5-'AC Param'!$B$3)) * ('AC Param'!$B$8/'AC Param'!$B$9)</f>
        <v>#DIV/0!</v>
      </c>
      <c r="O140" t="e">
        <f>FORECAST(ABS(N140),
INDEX(HStabXFLR5!$F$8:$F$106,MATCH(ABS(N140),HStabXFLR5!$C$8:$C$106,1)):INDEX(HStabXFLR5!$F$8:$F$106,MATCH(ABS(N140),HStabXFLR5!$C$8:$C$106,1)+1),
INDEX(HStabXFLR5!$C$8:$C$106,MATCH(ABS(N140),HStabXFLR5!$C$8:$C$106,1)):INDEX(HStabXFLR5!$C$8:$C$106,MATCH(ABS(N140),HStabXFLR5!$C$8:$C$106,1)+1))</f>
        <v>#DIV/0!</v>
      </c>
      <c r="P140" t="e">
        <f>N140*B140*'AC Param'!$B$9</f>
        <v>#DIV/0!</v>
      </c>
      <c r="Q140" t="e">
        <f>(B140*'AC Param'!$B$8*TrimCalc!I140)+TrimCalc!P140</f>
        <v>#DIV/0!</v>
      </c>
      <c r="R140" t="e">
        <f>('AC Param'!$B$2*9.807)-TrimCalc!Q140</f>
        <v>#DIV/0!</v>
      </c>
      <c r="S140" t="e">
        <f>O140*B140*'AC Param'!$B$9</f>
        <v>#DIV/0!</v>
      </c>
      <c r="T140" t="e">
        <f>(J140*B140*'AC Param'!$B$8)</f>
        <v>#DIV/0!</v>
      </c>
      <c r="U140" t="e">
        <f>(K140*B140*'AC Param'!$B$8)</f>
        <v>#DIV/0!</v>
      </c>
      <c r="V140" t="e">
        <f>(L140*B140*'AC Param'!$B$8)</f>
        <v>#DIV/0!</v>
      </c>
    </row>
    <row r="141" spans="1:22" x14ac:dyDescent="0.2">
      <c r="A141" s="1">
        <f>WingXFLR5!L147</f>
        <v>0</v>
      </c>
      <c r="B141" s="1">
        <f t="shared" si="6"/>
        <v>0</v>
      </c>
      <c r="C141">
        <f>WingXFLR5!C147</f>
        <v>0</v>
      </c>
      <c r="D141">
        <f>WingXFLR5!I147</f>
        <v>0</v>
      </c>
      <c r="E141">
        <f>(((D141*'AC Param'!$B$6)+(C141*('AC Param'!$B$3-'AC Param'!$B$4)))/('AC Param'!$B$5-'AC Param'!$B$3)) * ('AC Param'!$B$8/'AC Param'!$B$9)</f>
        <v>0</v>
      </c>
      <c r="F141">
        <f>E141*B141*'AC Param'!$B$9</f>
        <v>0</v>
      </c>
      <c r="G141">
        <f>'AC Param'!$B$2*9.807 + F141</f>
        <v>123.5682</v>
      </c>
      <c r="H141">
        <f t="shared" si="7"/>
        <v>0</v>
      </c>
      <c r="I141" t="e">
        <f>C141+(H141/(B141*'AC Param'!$B$8))</f>
        <v>#DIV/0!</v>
      </c>
      <c r="J141" t="e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#DIV/0!</v>
      </c>
      <c r="K141" t="e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#DIV/0!</v>
      </c>
      <c r="L141" t="e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#DIV/0!</v>
      </c>
      <c r="M141" t="e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#DIV/0!</v>
      </c>
      <c r="N141" t="e">
        <f>(((M141*'AC Param'!$B$6)+(I141*('AC Param'!$B$3-'AC Param'!$B$4)))/('AC Param'!$B$5-'AC Param'!$B$3)) * ('AC Param'!$B$8/'AC Param'!$B$9)</f>
        <v>#DIV/0!</v>
      </c>
      <c r="O141" t="e">
        <f>FORECAST(ABS(N141),
INDEX(HStabXFLR5!$F$8:$F$106,MATCH(ABS(N141),HStabXFLR5!$C$8:$C$106,1)):INDEX(HStabXFLR5!$F$8:$F$106,MATCH(ABS(N141),HStabXFLR5!$C$8:$C$106,1)+1),
INDEX(HStabXFLR5!$C$8:$C$106,MATCH(ABS(N141),HStabXFLR5!$C$8:$C$106,1)):INDEX(HStabXFLR5!$C$8:$C$106,MATCH(ABS(N141),HStabXFLR5!$C$8:$C$106,1)+1))</f>
        <v>#DIV/0!</v>
      </c>
      <c r="P141" t="e">
        <f>N141*B141*'AC Param'!$B$9</f>
        <v>#DIV/0!</v>
      </c>
      <c r="Q141" t="e">
        <f>(B141*'AC Param'!$B$8*TrimCalc!I141)+TrimCalc!P141</f>
        <v>#DIV/0!</v>
      </c>
      <c r="R141" t="e">
        <f>('AC Param'!$B$2*9.807)-TrimCalc!Q141</f>
        <v>#DIV/0!</v>
      </c>
      <c r="S141" t="e">
        <f>O141*B141*'AC Param'!$B$9</f>
        <v>#DIV/0!</v>
      </c>
      <c r="T141" t="e">
        <f>(J141*B141*'AC Param'!$B$8)</f>
        <v>#DIV/0!</v>
      </c>
      <c r="U141" t="e">
        <f>(K141*B141*'AC Param'!$B$8)</f>
        <v>#DIV/0!</v>
      </c>
      <c r="V141" t="e">
        <f>(L141*B141*'AC Param'!$B$8)</f>
        <v>#DIV/0!</v>
      </c>
    </row>
    <row r="142" spans="1:22" x14ac:dyDescent="0.2">
      <c r="A142" s="1">
        <f>WingXFLR5!L148</f>
        <v>0</v>
      </c>
      <c r="B142" s="1">
        <f t="shared" si="6"/>
        <v>0</v>
      </c>
      <c r="C142">
        <f>WingXFLR5!C148</f>
        <v>0</v>
      </c>
      <c r="D142">
        <f>WingXFLR5!I148</f>
        <v>0</v>
      </c>
      <c r="E142">
        <f>(((D142*'AC Param'!$B$6)+(C142*('AC Param'!$B$3-'AC Param'!$B$4)))/('AC Param'!$B$5-'AC Param'!$B$3)) * ('AC Param'!$B$8/'AC Param'!$B$9)</f>
        <v>0</v>
      </c>
      <c r="F142">
        <f>E142*B142*'AC Param'!$B$9</f>
        <v>0</v>
      </c>
      <c r="G142">
        <f>'AC Param'!$B$2*9.807 + F142</f>
        <v>123.5682</v>
      </c>
      <c r="H142">
        <f t="shared" si="7"/>
        <v>0</v>
      </c>
      <c r="I142" t="e">
        <f>C142+(H142/(B142*'AC Param'!$B$8))</f>
        <v>#DIV/0!</v>
      </c>
      <c r="J142" t="e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#DIV/0!</v>
      </c>
      <c r="K142" t="e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#DIV/0!</v>
      </c>
      <c r="L142" t="e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#DIV/0!</v>
      </c>
      <c r="M142" t="e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#DIV/0!</v>
      </c>
      <c r="N142" t="e">
        <f>(((M142*'AC Param'!$B$6)+(I142*('AC Param'!$B$3-'AC Param'!$B$4)))/('AC Param'!$B$5-'AC Param'!$B$3)) * ('AC Param'!$B$8/'AC Param'!$B$9)</f>
        <v>#DIV/0!</v>
      </c>
      <c r="O142" t="e">
        <f>FORECAST(ABS(N142),
INDEX(HStabXFLR5!$F$8:$F$106,MATCH(ABS(N142),HStabXFLR5!$C$8:$C$106,1)):INDEX(HStabXFLR5!$F$8:$F$106,MATCH(ABS(N142),HStabXFLR5!$C$8:$C$106,1)+1),
INDEX(HStabXFLR5!$C$8:$C$106,MATCH(ABS(N142),HStabXFLR5!$C$8:$C$106,1)):INDEX(HStabXFLR5!$C$8:$C$106,MATCH(ABS(N142),HStabXFLR5!$C$8:$C$106,1)+1))</f>
        <v>#DIV/0!</v>
      </c>
      <c r="P142" t="e">
        <f>N142*B142*'AC Param'!$B$9</f>
        <v>#DIV/0!</v>
      </c>
      <c r="Q142" t="e">
        <f>(B142*'AC Param'!$B$8*TrimCalc!I142)+TrimCalc!P142</f>
        <v>#DIV/0!</v>
      </c>
      <c r="R142" t="e">
        <f>('AC Param'!$B$2*9.807)-TrimCalc!Q142</f>
        <v>#DIV/0!</v>
      </c>
      <c r="S142" t="e">
        <f>O142*B142*'AC Param'!$B$9</f>
        <v>#DIV/0!</v>
      </c>
      <c r="T142" t="e">
        <f>(J142*B142*'AC Param'!$B$8)</f>
        <v>#DIV/0!</v>
      </c>
      <c r="U142" t="e">
        <f>(K142*B142*'AC Param'!$B$8)</f>
        <v>#DIV/0!</v>
      </c>
      <c r="V142" t="e">
        <f>(L142*B142*'AC Param'!$B$8)</f>
        <v>#DIV/0!</v>
      </c>
    </row>
    <row r="143" spans="1:22" x14ac:dyDescent="0.2">
      <c r="A143" s="1">
        <f>WingXFLR5!L149</f>
        <v>0</v>
      </c>
      <c r="B143" s="1">
        <f t="shared" si="6"/>
        <v>0</v>
      </c>
      <c r="C143">
        <f>WingXFLR5!C149</f>
        <v>0</v>
      </c>
      <c r="D143">
        <f>WingXFLR5!I149</f>
        <v>0</v>
      </c>
      <c r="E143">
        <f>(((D143*'AC Param'!$B$6)+(C143*('AC Param'!$B$3-'AC Param'!$B$4)))/('AC Param'!$B$5-'AC Param'!$B$3)) * ('AC Param'!$B$8/'AC Param'!$B$9)</f>
        <v>0</v>
      </c>
      <c r="F143">
        <f>E143*B143*'AC Param'!$B$9</f>
        <v>0</v>
      </c>
      <c r="G143">
        <f>'AC Param'!$B$2*9.807 + F143</f>
        <v>123.5682</v>
      </c>
      <c r="H143">
        <f t="shared" si="7"/>
        <v>0</v>
      </c>
      <c r="I143" t="e">
        <f>C143+(H143/(B143*'AC Param'!$B$8))</f>
        <v>#DIV/0!</v>
      </c>
      <c r="J143" t="e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#DIV/0!</v>
      </c>
      <c r="K143" t="e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#DIV/0!</v>
      </c>
      <c r="L143" t="e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#DIV/0!</v>
      </c>
      <c r="M143" t="e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#DIV/0!</v>
      </c>
      <c r="N143" t="e">
        <f>(((M143*'AC Param'!$B$6)+(I143*('AC Param'!$B$3-'AC Param'!$B$4)))/('AC Param'!$B$5-'AC Param'!$B$3)) * ('AC Param'!$B$8/'AC Param'!$B$9)</f>
        <v>#DIV/0!</v>
      </c>
      <c r="O143" t="e">
        <f>FORECAST(ABS(N143),
INDEX(HStabXFLR5!$F$8:$F$106,MATCH(ABS(N143),HStabXFLR5!$C$8:$C$106,1)):INDEX(HStabXFLR5!$F$8:$F$106,MATCH(ABS(N143),HStabXFLR5!$C$8:$C$106,1)+1),
INDEX(HStabXFLR5!$C$8:$C$106,MATCH(ABS(N143),HStabXFLR5!$C$8:$C$106,1)):INDEX(HStabXFLR5!$C$8:$C$106,MATCH(ABS(N143),HStabXFLR5!$C$8:$C$106,1)+1))</f>
        <v>#DIV/0!</v>
      </c>
      <c r="P143" t="e">
        <f>N143*B143*'AC Param'!$B$9</f>
        <v>#DIV/0!</v>
      </c>
      <c r="Q143" t="e">
        <f>(B143*'AC Param'!$B$8*TrimCalc!I143)+TrimCalc!P143</f>
        <v>#DIV/0!</v>
      </c>
      <c r="R143" t="e">
        <f>('AC Param'!$B$2*9.807)-TrimCalc!Q143</f>
        <v>#DIV/0!</v>
      </c>
      <c r="S143" t="e">
        <f>O143*B143*'AC Param'!$B$9</f>
        <v>#DIV/0!</v>
      </c>
      <c r="T143" t="e">
        <f>(J143*B143*'AC Param'!$B$8)</f>
        <v>#DIV/0!</v>
      </c>
      <c r="U143" t="e">
        <f>(K143*B143*'AC Param'!$B$8)</f>
        <v>#DIV/0!</v>
      </c>
      <c r="V143" t="e">
        <f>(L143*B143*'AC Param'!$B$8)</f>
        <v>#DIV/0!</v>
      </c>
    </row>
    <row r="144" spans="1:22" x14ac:dyDescent="0.2">
      <c r="A144" s="1">
        <f>WingXFLR5!L150</f>
        <v>0</v>
      </c>
      <c r="B144" s="1">
        <f t="shared" si="6"/>
        <v>0</v>
      </c>
      <c r="C144">
        <f>WingXFLR5!C150</f>
        <v>0</v>
      </c>
      <c r="D144">
        <f>WingXFLR5!I150</f>
        <v>0</v>
      </c>
      <c r="E144">
        <f>(((D144*'AC Param'!$B$6)+(C144*('AC Param'!$B$3-'AC Param'!$B$4)))/('AC Param'!$B$5-'AC Param'!$B$3)) * ('AC Param'!$B$8/'AC Param'!$B$9)</f>
        <v>0</v>
      </c>
      <c r="F144">
        <f>E144*B144*'AC Param'!$B$9</f>
        <v>0</v>
      </c>
      <c r="G144">
        <f>'AC Param'!$B$2*9.807 + F144</f>
        <v>123.5682</v>
      </c>
      <c r="H144">
        <f t="shared" si="7"/>
        <v>0</v>
      </c>
      <c r="I144" t="e">
        <f>C144+(H144/(B144*'AC Param'!$B$8))</f>
        <v>#DIV/0!</v>
      </c>
      <c r="J144" t="e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#DIV/0!</v>
      </c>
      <c r="K144" t="e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#DIV/0!</v>
      </c>
      <c r="L144" t="e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#DIV/0!</v>
      </c>
      <c r="M144" t="e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#DIV/0!</v>
      </c>
      <c r="N144" t="e">
        <f>(((M144*'AC Param'!$B$6)+(I144*('AC Param'!$B$3-'AC Param'!$B$4)))/('AC Param'!$B$5-'AC Param'!$B$3)) * ('AC Param'!$B$8/'AC Param'!$B$9)</f>
        <v>#DIV/0!</v>
      </c>
      <c r="O144" t="e">
        <f>FORECAST(ABS(N144),
INDEX(HStabXFLR5!$F$8:$F$106,MATCH(ABS(N144),HStabXFLR5!$C$8:$C$106,1)):INDEX(HStabXFLR5!$F$8:$F$106,MATCH(ABS(N144),HStabXFLR5!$C$8:$C$106,1)+1),
INDEX(HStabXFLR5!$C$8:$C$106,MATCH(ABS(N144),HStabXFLR5!$C$8:$C$106,1)):INDEX(HStabXFLR5!$C$8:$C$106,MATCH(ABS(N144),HStabXFLR5!$C$8:$C$106,1)+1))</f>
        <v>#DIV/0!</v>
      </c>
      <c r="P144" t="e">
        <f>N144*B144*'AC Param'!$B$9</f>
        <v>#DIV/0!</v>
      </c>
      <c r="Q144" t="e">
        <f>(B144*'AC Param'!$B$8*TrimCalc!I144)+TrimCalc!P144</f>
        <v>#DIV/0!</v>
      </c>
      <c r="R144" t="e">
        <f>('AC Param'!$B$2*9.807)-TrimCalc!Q144</f>
        <v>#DIV/0!</v>
      </c>
      <c r="S144" t="e">
        <f>O144*B144*'AC Param'!$B$9</f>
        <v>#DIV/0!</v>
      </c>
      <c r="T144" t="e">
        <f>(J144*B144*'AC Param'!$B$8)</f>
        <v>#DIV/0!</v>
      </c>
      <c r="U144" t="e">
        <f>(K144*B144*'AC Param'!$B$8)</f>
        <v>#DIV/0!</v>
      </c>
      <c r="V144" t="e">
        <f>(L144*B144*'AC Param'!$B$8)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D51-BC00-B145-98D3-ED02F4841098}">
  <dimension ref="A1:M144"/>
  <sheetViews>
    <sheetView zoomScale="85" workbookViewId="0">
      <selection activeCell="H17" sqref="H17"/>
    </sheetView>
  </sheetViews>
  <sheetFormatPr baseColWidth="10" defaultRowHeight="16" x14ac:dyDescent="0.2"/>
  <cols>
    <col min="2" max="2" width="11.83203125" bestFit="1" customWidth="1"/>
    <col min="7" max="7" width="17.33203125" style="1" bestFit="1" customWidth="1"/>
    <col min="8" max="8" width="19.33203125" style="1" bestFit="1" customWidth="1"/>
    <col min="9" max="9" width="16.5" style="1" bestFit="1" customWidth="1"/>
    <col min="15" max="15" width="11.1640625" bestFit="1" customWidth="1"/>
  </cols>
  <sheetData>
    <row r="1" spans="1:13" x14ac:dyDescent="0.2">
      <c r="A1" t="s">
        <v>73</v>
      </c>
      <c r="B1" t="s">
        <v>74</v>
      </c>
      <c r="C1" t="s">
        <v>2</v>
      </c>
      <c r="D1" t="s">
        <v>3</v>
      </c>
      <c r="E1" t="s">
        <v>60</v>
      </c>
      <c r="F1" t="s">
        <v>61</v>
      </c>
      <c r="G1" s="1" t="s">
        <v>86</v>
      </c>
      <c r="H1" s="1" t="s">
        <v>95</v>
      </c>
      <c r="I1" s="1" t="s">
        <v>94</v>
      </c>
    </row>
    <row r="2" spans="1:13" x14ac:dyDescent="0.2">
      <c r="A2">
        <v>0</v>
      </c>
      <c r="B2">
        <v>0.55000000000000004</v>
      </c>
      <c r="C2">
        <f>WingXFLR5!L8</f>
        <v>20.0655</v>
      </c>
      <c r="D2">
        <f>0.5*1.225*C2^2</f>
        <v>246.60737777812503</v>
      </c>
      <c r="E2">
        <f t="shared" ref="E2:E33" si="0">$K$6*1.802*10^-5*(1.225*C2)^-1</f>
        <v>0.36655463560919621</v>
      </c>
      <c r="F2">
        <f t="shared" ref="F2:F33" si="1">1.225*C2/($K$7)</f>
        <v>1364053.1354051055</v>
      </c>
      <c r="G2" s="1">
        <f>(2*0.664*F2^(-1/2)*$K$5^(-0.5))</f>
        <v>1.856807138412544E-3</v>
      </c>
      <c r="H2" s="1">
        <f t="shared" ref="H2:H33" si="2">G2*$K$3*D2*2</f>
        <v>0.18888471502049389</v>
      </c>
      <c r="I2" s="1">
        <f>(D_VStabXFLR5!C8*D_VStab!D2*'AC Param'!$B$8)</f>
        <v>0.58481795381849488</v>
      </c>
    </row>
    <row r="3" spans="1:13" x14ac:dyDescent="0.2">
      <c r="A3">
        <v>0.05</v>
      </c>
      <c r="B3">
        <v>0.51819999999999999</v>
      </c>
      <c r="C3">
        <f>WingXFLR5!L9</f>
        <v>19.6206</v>
      </c>
      <c r="D3">
        <f t="shared" ref="D3:D66" si="3">0.5*1.225*C3^2</f>
        <v>235.79286592050002</v>
      </c>
      <c r="E3">
        <f t="shared" si="0"/>
        <v>0.37486631605640641</v>
      </c>
      <c r="F3">
        <f t="shared" si="1"/>
        <v>1333808.8235294118</v>
      </c>
      <c r="G3" s="1">
        <f t="shared" ref="G3:G66" si="4">(2*0.664*F3^(-1/2)*$K$5^(-0.5))</f>
        <v>1.8777408229196013E-3</v>
      </c>
      <c r="H3" s="1">
        <f t="shared" si="2"/>
        <v>0.18263762966300401</v>
      </c>
      <c r="I3" s="1">
        <f>(D_VStabXFLR5!C9*D_VStab!D3*'AC Param'!$B$8)</f>
        <v>0.56151147187429717</v>
      </c>
      <c r="J3" t="s">
        <v>78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19.2041</v>
      </c>
      <c r="D4">
        <f t="shared" si="3"/>
        <v>225.88844229612502</v>
      </c>
      <c r="E4">
        <f t="shared" si="0"/>
        <v>0.38299644559319768</v>
      </c>
      <c r="F4">
        <f t="shared" si="1"/>
        <v>1305495.1442841289</v>
      </c>
      <c r="G4" s="1">
        <f t="shared" si="4"/>
        <v>1.897993893218183E-3</v>
      </c>
      <c r="H4" s="1">
        <f t="shared" si="2"/>
        <v>0.17685313966097793</v>
      </c>
      <c r="I4" s="1">
        <f>(D_VStabXFLR5!C10*D_VStab!D4*'AC Param'!$B$8)</f>
        <v>0.54016667064121693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18.812999999999999</v>
      </c>
      <c r="D5">
        <f t="shared" si="3"/>
        <v>216.78149351249999</v>
      </c>
      <c r="E5">
        <f t="shared" si="0"/>
        <v>0.39095848832277291</v>
      </c>
      <c r="F5">
        <f t="shared" si="1"/>
        <v>1278908.1576026636</v>
      </c>
      <c r="G5" s="1">
        <f t="shared" si="4"/>
        <v>1.9176209353192193E-3</v>
      </c>
      <c r="H5" s="1">
        <f t="shared" si="2"/>
        <v>0.17147820126910171</v>
      </c>
      <c r="I5" s="1">
        <f>(D_VStabXFLR5!C11*D_VStab!D5*'AC Param'!$B$8)</f>
        <v>0.52107797945008594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18.444900000000001</v>
      </c>
      <c r="D6">
        <f t="shared" si="3"/>
        <v>208.38128080612503</v>
      </c>
      <c r="E6">
        <f t="shared" si="0"/>
        <v>0.39876074366444531</v>
      </c>
      <c r="F6">
        <f t="shared" si="1"/>
        <v>1253884.7114317426</v>
      </c>
      <c r="G6" s="1">
        <f t="shared" si="4"/>
        <v>1.9366611369119686E-3</v>
      </c>
      <c r="H6" s="1">
        <f t="shared" si="2"/>
        <v>0.16647012038132944</v>
      </c>
      <c r="I6" s="1">
        <f>(D_VStabXFLR5!C12*D_VStab!D6*'AC Param'!$B$8)</f>
        <v>0.50295401882814572</v>
      </c>
      <c r="J6" t="s">
        <v>75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18.0976</v>
      </c>
      <c r="D7">
        <f t="shared" si="3"/>
        <v>200.60791452800001</v>
      </c>
      <c r="E7">
        <f t="shared" si="0"/>
        <v>0.40641311780657807</v>
      </c>
      <c r="F7">
        <f t="shared" si="1"/>
        <v>1230275.2497225306</v>
      </c>
      <c r="G7" s="1">
        <f t="shared" si="4"/>
        <v>1.9551554713339078E-3</v>
      </c>
      <c r="H7" s="1">
        <f t="shared" si="2"/>
        <v>0.16179061044395046</v>
      </c>
      <c r="I7" s="1">
        <f>(D_VStabXFLR5!C13*D_VStab!D7*'AC Param'!$B$8)</f>
        <v>0.48618254894425861</v>
      </c>
      <c r="J7" t="s">
        <v>68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17.769300000000001</v>
      </c>
      <c r="D8">
        <f t="shared" si="3"/>
        <v>193.39566377512503</v>
      </c>
      <c r="E8">
        <f t="shared" si="0"/>
        <v>0.41392187879186726</v>
      </c>
      <c r="F8">
        <f t="shared" si="1"/>
        <v>1207957.4084350723</v>
      </c>
      <c r="G8" s="1">
        <f t="shared" si="4"/>
        <v>1.9731342278210087E-3</v>
      </c>
      <c r="H8" s="1">
        <f t="shared" si="2"/>
        <v>0.15740818652908087</v>
      </c>
      <c r="I8" s="1">
        <f>(D_VStabXFLR5!C14*D_VStab!D8*'AC Param'!$B$8)</f>
        <v>0.47014253788936289</v>
      </c>
    </row>
    <row r="9" spans="1:13" x14ac:dyDescent="0.2">
      <c r="A9">
        <v>0.35</v>
      </c>
      <c r="B9">
        <v>0.32729999999999998</v>
      </c>
      <c r="C9">
        <f>WingXFLR5!L15</f>
        <v>17.458200000000001</v>
      </c>
      <c r="D9">
        <f t="shared" si="3"/>
        <v>186.68310768450007</v>
      </c>
      <c r="E9">
        <f t="shared" si="0"/>
        <v>0.42129784518543301</v>
      </c>
      <c r="F9">
        <f t="shared" si="1"/>
        <v>1186808.823529412</v>
      </c>
      <c r="G9" s="1">
        <f t="shared" si="4"/>
        <v>1.9906369352593414E-3</v>
      </c>
      <c r="H9" s="1">
        <f t="shared" si="2"/>
        <v>0.15329254435512715</v>
      </c>
      <c r="I9" s="1">
        <f>(D_VStabXFLR5!C15*D_VStab!D9*'AC Param'!$B$8)</f>
        <v>0.45567673905141559</v>
      </c>
    </row>
    <row r="10" spans="1:13" x14ac:dyDescent="0.2">
      <c r="A10">
        <v>0.4</v>
      </c>
      <c r="B10">
        <v>0.29549999999999998</v>
      </c>
      <c r="C10">
        <f>WingXFLR5!L16</f>
        <v>17.163</v>
      </c>
      <c r="D10">
        <f t="shared" si="3"/>
        <v>180.42324851250004</v>
      </c>
      <c r="E10">
        <f t="shared" si="0"/>
        <v>0.42854407975390829</v>
      </c>
      <c r="F10">
        <f t="shared" si="1"/>
        <v>1166741.1209766928</v>
      </c>
      <c r="G10" s="1">
        <f t="shared" si="4"/>
        <v>2.0076832185033128E-3</v>
      </c>
      <c r="H10" s="1">
        <f t="shared" si="2"/>
        <v>0.14942100040988962</v>
      </c>
      <c r="I10" s="1">
        <f>(D_VStabXFLR5!C16*D_VStab!D10*'AC Param'!$B$8)</f>
        <v>0.44173965742672711</v>
      </c>
    </row>
    <row r="11" spans="1:13" x14ac:dyDescent="0.2">
      <c r="A11">
        <v>0.45</v>
      </c>
      <c r="B11">
        <v>0.2636</v>
      </c>
      <c r="C11">
        <f>WingXFLR5!L17</f>
        <v>16.882200000000001</v>
      </c>
      <c r="D11">
        <f t="shared" si="3"/>
        <v>174.56781456450003</v>
      </c>
      <c r="E11">
        <f t="shared" si="0"/>
        <v>0.43567201198992589</v>
      </c>
      <c r="F11">
        <f t="shared" si="1"/>
        <v>1147652.3307436183</v>
      </c>
      <c r="G11" s="1">
        <f t="shared" si="4"/>
        <v>2.0243111613165161E-3</v>
      </c>
      <c r="H11" s="1">
        <f t="shared" si="2"/>
        <v>0.14576907486468907</v>
      </c>
      <c r="I11" s="1">
        <f>(D_VStabXFLR5!C17*D_VStab!D11*'AC Param'!$B$8)</f>
        <v>0.42913562452142151</v>
      </c>
    </row>
    <row r="12" spans="1:13" x14ac:dyDescent="0.2">
      <c r="A12">
        <v>0.5</v>
      </c>
      <c r="B12">
        <v>0.23180000000000001</v>
      </c>
      <c r="C12">
        <f>WingXFLR5!L18</f>
        <v>16.614799999999999</v>
      </c>
      <c r="D12">
        <f t="shared" si="3"/>
        <v>169.08159216199999</v>
      </c>
      <c r="E12">
        <f t="shared" si="0"/>
        <v>0.44268375429233742</v>
      </c>
      <c r="F12">
        <f t="shared" si="1"/>
        <v>1129474.4728079911</v>
      </c>
      <c r="G12" s="1">
        <f t="shared" si="4"/>
        <v>2.0405358592028681E-3</v>
      </c>
      <c r="H12" s="1">
        <f t="shared" si="2"/>
        <v>0.14231953392429117</v>
      </c>
      <c r="I12" s="1">
        <f>(D_VStabXFLR5!C18*D_VStab!D12*'AC Param'!$B$8)</f>
        <v>0.4173266785294717</v>
      </c>
    </row>
    <row r="13" spans="1:13" x14ac:dyDescent="0.2">
      <c r="A13">
        <v>0.55000000000000004</v>
      </c>
      <c r="B13">
        <v>0.2</v>
      </c>
      <c r="C13">
        <f>WingXFLR5!L19</f>
        <v>16.3598</v>
      </c>
      <c r="D13">
        <f t="shared" si="3"/>
        <v>163.93137182449999</v>
      </c>
      <c r="E13">
        <f t="shared" si="0"/>
        <v>0.44958386048829002</v>
      </c>
      <c r="F13">
        <f t="shared" si="1"/>
        <v>1112139.5671476137</v>
      </c>
      <c r="G13" s="1">
        <f t="shared" si="4"/>
        <v>2.0563772715016812E-3</v>
      </c>
      <c r="H13" s="1">
        <f t="shared" si="2"/>
        <v>0.13905570818122207</v>
      </c>
      <c r="I13" s="1">
        <f>(D_VStabXFLR5!C19*D_VStab!D13*'AC Param'!$B$8)</f>
        <v>0.40583486462595858</v>
      </c>
    </row>
    <row r="14" spans="1:13" x14ac:dyDescent="0.2">
      <c r="C14">
        <f>WingXFLR5!L20</f>
        <v>16.116199999999999</v>
      </c>
      <c r="D14">
        <f t="shared" si="3"/>
        <v>159.0857902445</v>
      </c>
      <c r="E14">
        <f t="shared" si="0"/>
        <v>0.45637942199875453</v>
      </c>
      <c r="F14">
        <f t="shared" si="1"/>
        <v>1095579.6337402887</v>
      </c>
      <c r="G14" s="1">
        <f t="shared" si="4"/>
        <v>2.0718602868806915E-3</v>
      </c>
      <c r="H14" s="1">
        <f t="shared" si="2"/>
        <v>0.13596145654352715</v>
      </c>
      <c r="I14" s="1">
        <f>(D_VStabXFLR5!C20*D_VStab!D14*'AC Param'!$B$8)</f>
        <v>0.39502283949178663</v>
      </c>
    </row>
    <row r="15" spans="1:13" x14ac:dyDescent="0.2">
      <c r="A15" t="s">
        <v>76</v>
      </c>
      <c r="B15">
        <f>A3-A2</f>
        <v>0.05</v>
      </c>
      <c r="C15">
        <f>WingXFLR5!L21</f>
        <v>15.883100000000001</v>
      </c>
      <c r="D15">
        <f t="shared" si="3"/>
        <v>154.51713018612503</v>
      </c>
      <c r="E15">
        <f t="shared" si="0"/>
        <v>0.46307723560364955</v>
      </c>
      <c r="F15">
        <f t="shared" si="1"/>
        <v>1079733.4905660378</v>
      </c>
      <c r="G15" s="1">
        <f t="shared" si="4"/>
        <v>2.0870081980031633E-3</v>
      </c>
      <c r="H15" s="1">
        <f t="shared" si="2"/>
        <v>0.13302238844002556</v>
      </c>
      <c r="I15" s="1">
        <f>(D_VStabXFLR5!C21*D_VStab!D15*'AC Param'!$B$8)</f>
        <v>0.38521166910540122</v>
      </c>
    </row>
    <row r="16" spans="1:13" x14ac:dyDescent="0.2">
      <c r="A16" t="s">
        <v>77</v>
      </c>
      <c r="C16">
        <f>WingXFLR5!L22</f>
        <v>15.6599</v>
      </c>
      <c r="D16">
        <f t="shared" si="3"/>
        <v>150.20488665612501</v>
      </c>
      <c r="E16">
        <f t="shared" si="0"/>
        <v>0.46967745903973374</v>
      </c>
      <c r="F16">
        <f t="shared" si="1"/>
        <v>1064560.3496115429</v>
      </c>
      <c r="G16" s="1">
        <f t="shared" si="4"/>
        <v>2.1018286031271338E-3</v>
      </c>
      <c r="H16" s="1">
        <f t="shared" si="2"/>
        <v>0.13022828243011647</v>
      </c>
      <c r="I16" s="1">
        <f>(D_VStabXFLR5!C22*D_VStab!D16*'AC Param'!$B$8)</f>
        <v>0.37520642953205841</v>
      </c>
    </row>
    <row r="17" spans="1:9" x14ac:dyDescent="0.2">
      <c r="A17" t="s">
        <v>79</v>
      </c>
      <c r="B17" cm="1">
        <f t="array" ref="B17">SUM(B2:B13*$B$15)-0.5*(B2*B15)-0.5*(B13*B15)</f>
        <v>0.20624999999999999</v>
      </c>
      <c r="C17">
        <f>WingXFLR5!L23</f>
        <v>15.4459</v>
      </c>
      <c r="D17">
        <f t="shared" si="3"/>
        <v>146.127693921125</v>
      </c>
      <c r="E17">
        <f t="shared" si="0"/>
        <v>0.47618475069865318</v>
      </c>
      <c r="F17">
        <f t="shared" si="1"/>
        <v>1050012.6248612653</v>
      </c>
      <c r="G17" s="1">
        <f t="shared" si="4"/>
        <v>2.1163387345459095E-3</v>
      </c>
      <c r="H17" s="1">
        <f t="shared" si="2"/>
        <v>0.12756797576949758</v>
      </c>
      <c r="I17" s="1">
        <f>(D_VStabXFLR5!C23*D_VStab!D17*'AC Param'!$B$8)</f>
        <v>0.36647168547369147</v>
      </c>
    </row>
    <row r="18" spans="1:9" x14ac:dyDescent="0.2">
      <c r="C18">
        <f>WingXFLR5!L24</f>
        <v>15.240500000000001</v>
      </c>
      <c r="D18">
        <f t="shared" si="3"/>
        <v>142.26711465312502</v>
      </c>
      <c r="E18">
        <f t="shared" si="0"/>
        <v>0.48260241073562721</v>
      </c>
      <c r="F18">
        <f t="shared" si="1"/>
        <v>1036049.528301887</v>
      </c>
      <c r="G18" s="1">
        <f t="shared" si="4"/>
        <v>2.1305522162854466E-3</v>
      </c>
      <c r="H18" s="1">
        <f t="shared" si="2"/>
        <v>0.12503185052685989</v>
      </c>
      <c r="I18" s="1">
        <f>(D_VStabXFLR5!C24*D_VStab!D18*'AC Param'!$B$8)</f>
        <v>0.35784851387306194</v>
      </c>
    </row>
    <row r="19" spans="1:9" x14ac:dyDescent="0.2">
      <c r="C19">
        <f>WingXFLR5!L25</f>
        <v>15.043100000000001</v>
      </c>
      <c r="D19">
        <f t="shared" si="3"/>
        <v>138.60560028612502</v>
      </c>
      <c r="E19">
        <f t="shared" si="0"/>
        <v>0.48893526206807947</v>
      </c>
      <c r="F19">
        <f t="shared" si="1"/>
        <v>1022630.271920089</v>
      </c>
      <c r="G19" s="1">
        <f t="shared" si="4"/>
        <v>2.1444855236555887E-3</v>
      </c>
      <c r="H19" s="1">
        <f t="shared" si="2"/>
        <v>0.12261055261586506</v>
      </c>
      <c r="I19" s="1">
        <f>(D_VStabXFLR5!C25*D_VStab!D19*'AC Param'!$B$8)</f>
        <v>0.34967007795494792</v>
      </c>
    </row>
    <row r="20" spans="1:9" x14ac:dyDescent="0.2">
      <c r="C20">
        <f>WingXFLR5!L26</f>
        <v>14.8531</v>
      </c>
      <c r="D20">
        <f t="shared" si="3"/>
        <v>135.126430011125</v>
      </c>
      <c r="E20">
        <f t="shared" si="0"/>
        <v>0.49518969378892808</v>
      </c>
      <c r="F20">
        <f t="shared" si="1"/>
        <v>1009714.0677025528</v>
      </c>
      <c r="G20" s="1">
        <f t="shared" si="4"/>
        <v>2.1581580058695768E-3</v>
      </c>
      <c r="H20" s="1">
        <f t="shared" si="2"/>
        <v>0.12029497702739733</v>
      </c>
      <c r="I20" s="1">
        <f>(D_VStabXFLR5!C26*D_VStab!D20*'AC Param'!$B$8)</f>
        <v>0.3415633201090239</v>
      </c>
    </row>
    <row r="21" spans="1:9" x14ac:dyDescent="0.2">
      <c r="C21">
        <f>WingXFLR5!L27</f>
        <v>14.670199999999999</v>
      </c>
      <c r="D21">
        <f t="shared" si="3"/>
        <v>131.81904542450002</v>
      </c>
      <c r="E21">
        <f t="shared" si="0"/>
        <v>0.5013634470434164</v>
      </c>
      <c r="F21">
        <f t="shared" si="1"/>
        <v>997280.52164261939</v>
      </c>
      <c r="G21" s="1">
        <f t="shared" si="4"/>
        <v>2.1715696975728462E-3</v>
      </c>
      <c r="H21" s="1">
        <f t="shared" si="2"/>
        <v>0.11807987590031439</v>
      </c>
      <c r="I21" s="1">
        <f>(D_VStabXFLR5!C27*D_VStab!D21*'AC Param'!$B$8)</f>
        <v>0.33418411120977581</v>
      </c>
    </row>
    <row r="22" spans="1:9" x14ac:dyDescent="0.2">
      <c r="C22">
        <f>WingXFLR5!L28</f>
        <v>14.494</v>
      </c>
      <c r="D22">
        <f t="shared" si="3"/>
        <v>128.67157205000001</v>
      </c>
      <c r="E22">
        <f t="shared" si="0"/>
        <v>0.50745839939397874</v>
      </c>
      <c r="F22">
        <f t="shared" si="1"/>
        <v>985302.44173140952</v>
      </c>
      <c r="G22" s="1">
        <f t="shared" si="4"/>
        <v>2.184729443309422E-3</v>
      </c>
      <c r="H22" s="1">
        <f t="shared" si="2"/>
        <v>0.11595893593949969</v>
      </c>
      <c r="I22" s="1">
        <f>(D_VStabXFLR5!C28*D_VStab!D22*'AC Param'!$B$8)</f>
        <v>0.32748145186953775</v>
      </c>
    </row>
    <row r="23" spans="1:9" x14ac:dyDescent="0.2">
      <c r="C23">
        <f>WingXFLR5!L29</f>
        <v>14.3239</v>
      </c>
      <c r="D23">
        <f t="shared" si="3"/>
        <v>125.66914311612501</v>
      </c>
      <c r="E23">
        <f t="shared" si="0"/>
        <v>0.51348459852528483</v>
      </c>
      <c r="F23">
        <f t="shared" si="1"/>
        <v>973739.03995560494</v>
      </c>
      <c r="G23" s="1">
        <f t="shared" si="4"/>
        <v>2.1976632707863338E-3</v>
      </c>
      <c r="H23" s="1">
        <f t="shared" si="2"/>
        <v>0.1139236147902184</v>
      </c>
      <c r="I23" s="1">
        <f>(D_VStabXFLR5!C29*D_VStab!D23*'AC Param'!$B$8)</f>
        <v>0.32046345295344714</v>
      </c>
    </row>
    <row r="24" spans="1:9" x14ac:dyDescent="0.2">
      <c r="C24">
        <f>WingXFLR5!L30</f>
        <v>14.159800000000001</v>
      </c>
      <c r="D24">
        <f t="shared" si="3"/>
        <v>122.80621082450003</v>
      </c>
      <c r="E24">
        <f t="shared" si="0"/>
        <v>0.51943544688599608</v>
      </c>
      <c r="F24">
        <f t="shared" si="1"/>
        <v>962583.51831298554</v>
      </c>
      <c r="G24" s="1">
        <f t="shared" si="4"/>
        <v>2.2103611085503572E-3</v>
      </c>
      <c r="H24" s="1">
        <f t="shared" si="2"/>
        <v>0.11197150482165068</v>
      </c>
      <c r="I24" s="1">
        <f>(D_VStabXFLR5!C30*D_VStab!D24*'AC Param'!$B$8)</f>
        <v>0.31407671225496286</v>
      </c>
    </row>
    <row r="25" spans="1:9" x14ac:dyDescent="0.2">
      <c r="C25">
        <f>WingXFLR5!L31</f>
        <v>14.001099999999999</v>
      </c>
      <c r="D25">
        <f t="shared" si="3"/>
        <v>120.06886574112498</v>
      </c>
      <c r="E25">
        <f t="shared" si="0"/>
        <v>0.52532315609604441</v>
      </c>
      <c r="F25">
        <f t="shared" si="1"/>
        <v>951795.08879023301</v>
      </c>
      <c r="G25" s="1">
        <f t="shared" si="4"/>
        <v>2.2228528371387815E-3</v>
      </c>
      <c r="H25" s="1">
        <f t="shared" si="2"/>
        <v>0.11009436028168673</v>
      </c>
      <c r="I25" s="1">
        <f>(D_VStabXFLR5!C31*D_VStab!D25*'AC Param'!$B$8)</f>
        <v>0.30767164169322975</v>
      </c>
    </row>
    <row r="26" spans="1:9" x14ac:dyDescent="0.2">
      <c r="C26">
        <f>WingXFLR5!L32</f>
        <v>13.8477</v>
      </c>
      <c r="D26">
        <f t="shared" si="3"/>
        <v>117.45226211512501</v>
      </c>
      <c r="E26">
        <f t="shared" si="0"/>
        <v>0.53114250314610578</v>
      </c>
      <c r="F26">
        <f t="shared" si="1"/>
        <v>941366.95338512759</v>
      </c>
      <c r="G26" s="1">
        <f t="shared" si="4"/>
        <v>2.2351309226601437E-3</v>
      </c>
      <c r="H26" s="1">
        <f t="shared" si="2"/>
        <v>0.1082899879833339</v>
      </c>
      <c r="I26" s="1">
        <f>(D_VStabXFLR5!C32*D_VStab!D26*'AC Param'!$B$8)</f>
        <v>0.30184075633327984</v>
      </c>
    </row>
    <row r="27" spans="1:9" x14ac:dyDescent="0.2">
      <c r="C27">
        <f>WingXFLR5!L33</f>
        <v>13.699299999999999</v>
      </c>
      <c r="D27">
        <f t="shared" si="3"/>
        <v>114.948377550125</v>
      </c>
      <c r="E27">
        <f t="shared" si="0"/>
        <v>0.53689619475566841</v>
      </c>
      <c r="F27">
        <f t="shared" si="1"/>
        <v>931278.71809101</v>
      </c>
      <c r="G27" s="1">
        <f t="shared" si="4"/>
        <v>2.2472045315392554E-3</v>
      </c>
      <c r="H27" s="1">
        <f t="shared" si="2"/>
        <v>0.10655391240603701</v>
      </c>
      <c r="I27" s="1">
        <f>(D_VStabXFLR5!C33*D_VStab!D27*'AC Param'!$B$8)</f>
        <v>0.29626144221952339</v>
      </c>
    </row>
    <row r="28" spans="1:9" x14ac:dyDescent="0.2">
      <c r="C28">
        <f>WingXFLR5!L34</f>
        <v>13.5556</v>
      </c>
      <c r="D28">
        <f t="shared" si="3"/>
        <v>112.549503458</v>
      </c>
      <c r="E28">
        <f t="shared" si="0"/>
        <v>0.54258771583820165</v>
      </c>
      <c r="F28">
        <f t="shared" si="1"/>
        <v>921509.98890122096</v>
      </c>
      <c r="G28" s="1">
        <f t="shared" si="4"/>
        <v>2.2590841970424494E-3</v>
      </c>
      <c r="H28" s="1">
        <f t="shared" si="2"/>
        <v>0.10488175691686369</v>
      </c>
      <c r="I28" s="1">
        <f>(D_VStabXFLR5!C34*D_VStab!D28*'AC Param'!$B$8)</f>
        <v>0.29063710050730945</v>
      </c>
    </row>
    <row r="29" spans="1:9" x14ac:dyDescent="0.2">
      <c r="C29">
        <f>WingXFLR5!L35</f>
        <v>13.4163</v>
      </c>
      <c r="D29">
        <f t="shared" si="3"/>
        <v>110.248227235125</v>
      </c>
      <c r="E29">
        <f t="shared" si="0"/>
        <v>0.5482213457373738</v>
      </c>
      <c r="F29">
        <f t="shared" si="1"/>
        <v>912040.37180910097</v>
      </c>
      <c r="G29" s="1">
        <f t="shared" si="4"/>
        <v>2.2707818257753144E-3</v>
      </c>
      <c r="H29" s="1">
        <f t="shared" si="2"/>
        <v>0.10326923917590591</v>
      </c>
      <c r="I29" s="1">
        <f>(D_VStabXFLR5!C35*D_VStab!D29*'AC Param'!$B$8)</f>
        <v>0.2855149495885469</v>
      </c>
    </row>
    <row r="30" spans="1:9" x14ac:dyDescent="0.2">
      <c r="C30">
        <f>WingXFLR5!L36</f>
        <v>13.2813</v>
      </c>
      <c r="D30">
        <f t="shared" si="3"/>
        <v>108.040669435125</v>
      </c>
      <c r="E30">
        <f t="shared" si="0"/>
        <v>0.5537938334964444</v>
      </c>
      <c r="F30">
        <f t="shared" si="1"/>
        <v>902863.06881243072</v>
      </c>
      <c r="G30" s="1">
        <f t="shared" si="4"/>
        <v>2.2822935178490882E-3</v>
      </c>
      <c r="H30" s="1">
        <f t="shared" si="2"/>
        <v>0.10171446430029302</v>
      </c>
      <c r="I30" s="1">
        <f>(D_VStabXFLR5!C36*D_VStab!D30*'AC Param'!$B$8)</f>
        <v>0.28033394609240703</v>
      </c>
    </row>
    <row r="31" spans="1:9" x14ac:dyDescent="0.2">
      <c r="C31">
        <f>WingXFLR5!L37</f>
        <v>13.1502</v>
      </c>
      <c r="D31">
        <f t="shared" si="3"/>
        <v>105.91825302450002</v>
      </c>
      <c r="E31">
        <f t="shared" si="0"/>
        <v>0.55931484242188922</v>
      </c>
      <c r="F31">
        <f t="shared" si="1"/>
        <v>893950.88790233072</v>
      </c>
      <c r="G31" s="1">
        <f t="shared" si="4"/>
        <v>2.29364188667457E-3</v>
      </c>
      <c r="H31" s="1">
        <f t="shared" si="2"/>
        <v>0.10021214845141034</v>
      </c>
      <c r="I31" s="1">
        <f>(D_VStabXFLR5!C37*D_VStab!D31*'AC Param'!$B$8)</f>
        <v>0.27535237773829846</v>
      </c>
    </row>
    <row r="32" spans="1:9" x14ac:dyDescent="0.2">
      <c r="C32">
        <f>WingXFLR5!L38</f>
        <v>13.023</v>
      </c>
      <c r="D32">
        <f t="shared" si="3"/>
        <v>103.87909901249999</v>
      </c>
      <c r="E32">
        <f t="shared" si="0"/>
        <v>0.56477785769917277</v>
      </c>
      <c r="F32">
        <f t="shared" si="1"/>
        <v>885303.82907880144</v>
      </c>
      <c r="G32" s="1">
        <f t="shared" si="4"/>
        <v>2.3048160515379253E-3</v>
      </c>
      <c r="H32" s="1">
        <f t="shared" si="2"/>
        <v>9.8761663614614317E-2</v>
      </c>
      <c r="I32" s="1">
        <f>(D_VStabXFLR5!C38*D_VStab!D32*'AC Param'!$B$8)</f>
        <v>0.27082430015393827</v>
      </c>
    </row>
    <row r="33" spans="3:9" x14ac:dyDescent="0.2">
      <c r="C33">
        <f>WingXFLR5!L39</f>
        <v>12.8995</v>
      </c>
      <c r="D33">
        <f t="shared" si="3"/>
        <v>101.91822390312501</v>
      </c>
      <c r="E33">
        <f t="shared" si="0"/>
        <v>0.57018504909619194</v>
      </c>
      <c r="F33">
        <f t="shared" si="1"/>
        <v>876908.29633740289</v>
      </c>
      <c r="G33" s="1">
        <f t="shared" si="4"/>
        <v>2.3158229404111864E-3</v>
      </c>
      <c r="H33" s="1">
        <f t="shared" si="2"/>
        <v>9.7360131396338492E-2</v>
      </c>
      <c r="I33" s="1">
        <f>(D_VStabXFLR5!C39*D_VStab!D33*'AC Param'!$B$8)</f>
        <v>0.2662177185634384</v>
      </c>
    </row>
    <row r="34" spans="3:9" x14ac:dyDescent="0.2">
      <c r="C34">
        <f>WingXFLR5!L40</f>
        <v>12.779400000000001</v>
      </c>
      <c r="D34">
        <f t="shared" si="3"/>
        <v>100.02925192050003</v>
      </c>
      <c r="E34">
        <f t="shared" ref="E34:E65" si="5">$K$6*1.802*10^-5*(1.225*C34)^-1</f>
        <v>0.57554361244004626</v>
      </c>
      <c r="F34">
        <f t="shared" ref="F34:F65" si="6">1.225*C34/($K$7)</f>
        <v>868743.89567147626</v>
      </c>
      <c r="G34" s="1">
        <f t="shared" si="4"/>
        <v>2.3266794722109495E-3</v>
      </c>
      <c r="H34" s="1">
        <f t="shared" ref="H34:H65" si="7">G34*$K$3*D34*2</f>
        <v>9.6003602913918615E-2</v>
      </c>
      <c r="I34" s="1">
        <f>(D_VStabXFLR5!C40*D_VStab!D34*'AC Param'!$B$8)</f>
        <v>0.26202798580357634</v>
      </c>
    </row>
    <row r="35" spans="3:9" x14ac:dyDescent="0.2">
      <c r="C35">
        <f>WingXFLR5!L41</f>
        <v>12.662699999999999</v>
      </c>
      <c r="D35">
        <f t="shared" si="3"/>
        <v>98.210682415124992</v>
      </c>
      <c r="E35">
        <f t="shared" si="5"/>
        <v>0.58084784767990461</v>
      </c>
      <c r="F35">
        <f t="shared" si="6"/>
        <v>860810.62708102108</v>
      </c>
      <c r="G35" s="1">
        <f t="shared" si="4"/>
        <v>2.3373762733489216E-3</v>
      </c>
      <c r="H35" s="1">
        <f t="shared" si="7"/>
        <v>9.4691569032439207E-2</v>
      </c>
      <c r="I35" s="1">
        <f>(D_VStabXFLR5!C41*D_VStab!D35*'AC Param'!$B$8)</f>
        <v>0.25775146108929869</v>
      </c>
    </row>
    <row r="36" spans="3:9" x14ac:dyDescent="0.2">
      <c r="C36">
        <f>WingXFLR5!L42</f>
        <v>12.549099999999999</v>
      </c>
      <c r="D36">
        <f t="shared" si="3"/>
        <v>96.456445371125</v>
      </c>
      <c r="E36">
        <f t="shared" si="5"/>
        <v>0.58610593913637854</v>
      </c>
      <c r="F36">
        <f t="shared" si="6"/>
        <v>853088.09655937843</v>
      </c>
      <c r="G36" s="1">
        <f t="shared" si="4"/>
        <v>2.3479319201554277E-3</v>
      </c>
      <c r="H36" s="1">
        <f t="shared" si="7"/>
        <v>9.342018138403195E-2</v>
      </c>
      <c r="I36" s="1">
        <f>(D_VStabXFLR5!C42*D_VStab!D36*'AC Param'!$B$8)</f>
        <v>0.25362604989086995</v>
      </c>
    </row>
    <row r="37" spans="3:9" x14ac:dyDescent="0.2">
      <c r="C37">
        <f>WingXFLR5!L43</f>
        <v>12.438499999999999</v>
      </c>
      <c r="D37">
        <f t="shared" si="3"/>
        <v>94.763722878124995</v>
      </c>
      <c r="E37">
        <f t="shared" si="5"/>
        <v>0.59131744509517448</v>
      </c>
      <c r="F37">
        <f t="shared" si="6"/>
        <v>845569.50610432855</v>
      </c>
      <c r="G37" s="1">
        <f t="shared" si="4"/>
        <v>2.3583474271511719E-3</v>
      </c>
      <c r="H37" s="1">
        <f t="shared" si="7"/>
        <v>9.2187885090218247E-2</v>
      </c>
      <c r="I37" s="1">
        <f>(D_VStabXFLR5!C43*D_VStab!D37*'AC Param'!$B$8)</f>
        <v>0.24964528621170856</v>
      </c>
    </row>
    <row r="38" spans="3:9" x14ac:dyDescent="0.2">
      <c r="C38">
        <f>WingXFLR5!L44</f>
        <v>12.3308</v>
      </c>
      <c r="D38">
        <f t="shared" si="3"/>
        <v>93.129785042000009</v>
      </c>
      <c r="E38">
        <f t="shared" si="5"/>
        <v>0.59648214558798518</v>
      </c>
      <c r="F38">
        <f t="shared" si="6"/>
        <v>838248.05771365156</v>
      </c>
      <c r="G38" s="1">
        <f t="shared" si="4"/>
        <v>2.3686242062931993E-3</v>
      </c>
      <c r="H38" s="1">
        <f t="shared" si="7"/>
        <v>9.0993153560662454E-2</v>
      </c>
      <c r="I38" s="1">
        <f>(D_VStabXFLR5!C44*D_VStab!D38*'AC Param'!$B$8)</f>
        <v>0.24580288044079687</v>
      </c>
    </row>
    <row r="39" spans="3:9" x14ac:dyDescent="0.2">
      <c r="C39">
        <f>WingXFLR5!L45</f>
        <v>12.225899999999999</v>
      </c>
      <c r="D39">
        <f t="shared" si="3"/>
        <v>91.551986371124983</v>
      </c>
      <c r="E39">
        <f t="shared" si="5"/>
        <v>0.60160004914291199</v>
      </c>
      <c r="F39">
        <f t="shared" si="6"/>
        <v>831116.95338512771</v>
      </c>
      <c r="G39" s="1">
        <f t="shared" si="4"/>
        <v>2.3787640724461977E-3</v>
      </c>
      <c r="H39" s="1">
        <f t="shared" si="7"/>
        <v>8.9834487575545352E-2</v>
      </c>
      <c r="I39" s="1">
        <f>(D_VStabXFLR5!C45*D_VStab!D39*'AC Param'!$B$8)</f>
        <v>0.24231981583749135</v>
      </c>
    </row>
    <row r="40" spans="3:9" x14ac:dyDescent="0.2">
      <c r="C40">
        <f>WingXFLR5!L46</f>
        <v>12.123699999999999</v>
      </c>
      <c r="D40">
        <f t="shared" si="3"/>
        <v>90.027762285124993</v>
      </c>
      <c r="E40">
        <f t="shared" si="5"/>
        <v>0.6066713990626893</v>
      </c>
      <c r="F40">
        <f t="shared" si="6"/>
        <v>824169.39511653723</v>
      </c>
      <c r="G40" s="1">
        <f t="shared" si="4"/>
        <v>2.3887692481215222E-3</v>
      </c>
      <c r="H40" s="1">
        <f t="shared" si="7"/>
        <v>8.8710414384859229E-2</v>
      </c>
      <c r="I40" s="1">
        <f>(D_VStabXFLR5!C46*D_VStab!D40*'AC Param'!$B$8)</f>
        <v>0.2387321449560704</v>
      </c>
    </row>
    <row r="41" spans="3:9" x14ac:dyDescent="0.2">
      <c r="C41">
        <f>WingXFLR5!L47</f>
        <v>12.023999999999999</v>
      </c>
      <c r="D41">
        <f t="shared" si="3"/>
        <v>88.553152800000007</v>
      </c>
      <c r="E41">
        <f t="shared" si="5"/>
        <v>0.61170176653495745</v>
      </c>
      <c r="F41">
        <f t="shared" si="6"/>
        <v>817391.7869034406</v>
      </c>
      <c r="G41" s="1">
        <f t="shared" si="4"/>
        <v>2.3986523418873208E-3</v>
      </c>
      <c r="H41" s="1">
        <f t="shared" si="7"/>
        <v>8.7618393779905615E-2</v>
      </c>
      <c r="I41" s="1">
        <f>(D_VStabXFLR5!C47*D_VStab!D41*'AC Param'!$B$8)</f>
        <v>0.23526116234501313</v>
      </c>
    </row>
    <row r="42" spans="3:9" x14ac:dyDescent="0.2">
      <c r="C42">
        <f>WingXFLR5!L48</f>
        <v>11.9267</v>
      </c>
      <c r="D42">
        <f t="shared" si="3"/>
        <v>87.125780895125004</v>
      </c>
      <c r="E42">
        <f t="shared" si="5"/>
        <v>0.61669213116925281</v>
      </c>
      <c r="F42">
        <f t="shared" si="6"/>
        <v>810777.33074361831</v>
      </c>
      <c r="G42" s="1">
        <f t="shared" si="4"/>
        <v>2.4084167695324885E-3</v>
      </c>
      <c r="H42" s="1">
        <f t="shared" si="7"/>
        <v>8.6557016603653336E-2</v>
      </c>
      <c r="I42" s="1">
        <f>(D_VStabXFLR5!C48*D_VStab!D42*'AC Param'!$B$8)</f>
        <v>0.23190127957090398</v>
      </c>
    </row>
    <row r="43" spans="3:9" x14ac:dyDescent="0.2">
      <c r="C43">
        <f>WingXFLR5!L49</f>
        <v>11.831799999999999</v>
      </c>
      <c r="D43">
        <f t="shared" si="3"/>
        <v>85.744788384499998</v>
      </c>
      <c r="E43">
        <f t="shared" si="5"/>
        <v>0.62163846927908917</v>
      </c>
      <c r="F43">
        <f t="shared" si="6"/>
        <v>804326.02663706988</v>
      </c>
      <c r="G43" s="1">
        <f t="shared" si="4"/>
        <v>2.4180561429435763E-3</v>
      </c>
      <c r="H43" s="1">
        <f t="shared" si="7"/>
        <v>8.552598131489661E-2</v>
      </c>
      <c r="I43" s="1">
        <f>(D_VStabXFLR5!C49*D_VStab!D43*'AC Param'!$B$8)</f>
        <v>0.22865091122158568</v>
      </c>
    </row>
    <row r="44" spans="3:9" x14ac:dyDescent="0.2">
      <c r="C44">
        <f>WingXFLR5!L50</f>
        <v>11.7392</v>
      </c>
      <c r="D44">
        <f t="shared" si="3"/>
        <v>84.407900192000014</v>
      </c>
      <c r="E44">
        <f t="shared" si="5"/>
        <v>0.62654201656129282</v>
      </c>
      <c r="F44">
        <f t="shared" si="6"/>
        <v>798031.07658157602</v>
      </c>
      <c r="G44" s="1">
        <f t="shared" si="4"/>
        <v>2.4275743457042118E-3</v>
      </c>
      <c r="H44" s="1">
        <f t="shared" si="7"/>
        <v>8.4523911895855092E-2</v>
      </c>
      <c r="I44" s="1">
        <f>(D_VStabXFLR5!C50*D_VStab!D44*'AC Param'!$B$8)</f>
        <v>0.22529528724471232</v>
      </c>
    </row>
    <row r="45" spans="3:9" x14ac:dyDescent="0.2">
      <c r="C45">
        <f>WingXFLR5!L51</f>
        <v>11.6487</v>
      </c>
      <c r="D45">
        <f t="shared" si="3"/>
        <v>83.111479660124999</v>
      </c>
      <c r="E45">
        <f t="shared" si="5"/>
        <v>0.63140968870486214</v>
      </c>
      <c r="F45">
        <f t="shared" si="6"/>
        <v>791878.8845726971</v>
      </c>
      <c r="G45" s="1">
        <f t="shared" si="4"/>
        <v>2.4369861435194914E-3</v>
      </c>
      <c r="H45" s="1">
        <f t="shared" si="7"/>
        <v>8.3548378773389734E-2</v>
      </c>
      <c r="I45" s="1">
        <f>(D_VStabXFLR5!C51*D_VStab!D45*'AC Param'!$B$8)</f>
        <v>0.22245347702405369</v>
      </c>
    </row>
    <row r="46" spans="3:9" x14ac:dyDescent="0.2">
      <c r="C46">
        <f>WingXFLR5!L52</f>
        <v>11.5603</v>
      </c>
      <c r="D46">
        <f t="shared" si="3"/>
        <v>81.854828355124994</v>
      </c>
      <c r="E46">
        <f t="shared" si="5"/>
        <v>0.63623799043418661</v>
      </c>
      <c r="F46">
        <f t="shared" si="6"/>
        <v>785869.45061043289</v>
      </c>
      <c r="G46" s="1">
        <f t="shared" si="4"/>
        <v>2.4462860450044236E-3</v>
      </c>
      <c r="H46" s="1">
        <f t="shared" si="7"/>
        <v>8.2599133782567044E-2</v>
      </c>
      <c r="I46" s="1">
        <f>(D_VStabXFLR5!C52*D_VStab!D46*'AC Param'!$B$8)</f>
        <v>0.21949606328235841</v>
      </c>
    </row>
    <row r="47" spans="3:9" x14ac:dyDescent="0.2">
      <c r="C47">
        <f>WingXFLR5!L53</f>
        <v>11.4739</v>
      </c>
      <c r="D47">
        <f t="shared" si="3"/>
        <v>80.635858491125006</v>
      </c>
      <c r="E47">
        <f t="shared" si="5"/>
        <v>0.64102894750837347</v>
      </c>
      <c r="F47">
        <f t="shared" si="6"/>
        <v>779995.97669256397</v>
      </c>
      <c r="G47" s="1">
        <f t="shared" si="4"/>
        <v>2.4554792014188547E-3</v>
      </c>
      <c r="H47" s="1">
        <f t="shared" si="7"/>
        <v>8.1674865283073453E-2</v>
      </c>
      <c r="I47" s="1">
        <f>(D_VStabXFLR5!C53*D_VStab!D47*'AC Param'!$B$8)</f>
        <v>0.21662741135065089</v>
      </c>
    </row>
    <row r="48" spans="3:9" x14ac:dyDescent="0.2">
      <c r="C48">
        <f>WingXFLR5!L54</f>
        <v>11.3894</v>
      </c>
      <c r="D48">
        <f t="shared" si="3"/>
        <v>79.452539820500007</v>
      </c>
      <c r="E48">
        <f t="shared" si="5"/>
        <v>0.64578485616593728</v>
      </c>
      <c r="F48">
        <f t="shared" si="6"/>
        <v>774251.66481687024</v>
      </c>
      <c r="G48" s="1">
        <f t="shared" si="4"/>
        <v>2.4645711889647102E-3</v>
      </c>
      <c r="H48" s="1">
        <f t="shared" si="7"/>
        <v>8.0774281719316221E-2</v>
      </c>
      <c r="I48" s="1">
        <f>(D_VStabXFLR5!C54*D_VStab!D48*'AC Param'!$B$8)</f>
        <v>0.21364552778214552</v>
      </c>
    </row>
    <row r="49" spans="3:9" x14ac:dyDescent="0.2">
      <c r="C49">
        <f>WingXFLR5!L55</f>
        <v>11.306800000000001</v>
      </c>
      <c r="D49">
        <f t="shared" si="3"/>
        <v>78.30428232200002</v>
      </c>
      <c r="E49">
        <f t="shared" si="5"/>
        <v>0.65050253306119565</v>
      </c>
      <c r="F49">
        <f t="shared" si="6"/>
        <v>768636.51498335192</v>
      </c>
      <c r="G49" s="1">
        <f t="shared" si="4"/>
        <v>2.4735570708502045E-3</v>
      </c>
      <c r="H49" s="1">
        <f t="shared" si="7"/>
        <v>7.9897170876366455E-2</v>
      </c>
      <c r="I49" s="1">
        <f>(D_VStabXFLR5!C55*D_VStab!D49*'AC Param'!$B$8)</f>
        <v>0.2109463805625573</v>
      </c>
    </row>
    <row r="50" spans="3:9" x14ac:dyDescent="0.2">
      <c r="C50">
        <f>WingXFLR5!L56</f>
        <v>11.226000000000001</v>
      </c>
      <c r="D50">
        <f t="shared" si="3"/>
        <v>77.189134050000021</v>
      </c>
      <c r="E50">
        <f t="shared" si="5"/>
        <v>0.65518457516625039</v>
      </c>
      <c r="F50">
        <f t="shared" si="6"/>
        <v>763143.72918978927</v>
      </c>
      <c r="G50" s="1">
        <f t="shared" si="4"/>
        <v>2.4824429191799449E-3</v>
      </c>
      <c r="H50" s="1">
        <f t="shared" si="7"/>
        <v>7.9042267944772315E-2</v>
      </c>
      <c r="I50" s="1">
        <f>(D_VStabXFLR5!C56*D_VStab!D50*'AC Param'!$B$8)</f>
        <v>0.20832519812578035</v>
      </c>
    </row>
    <row r="51" spans="3:9" x14ac:dyDescent="0.2">
      <c r="C51">
        <f>WingXFLR5!L57</f>
        <v>11.1469</v>
      </c>
      <c r="D51">
        <f t="shared" si="3"/>
        <v>76.105195011125005</v>
      </c>
      <c r="E51">
        <f t="shared" si="5"/>
        <v>0.65983385881422885</v>
      </c>
      <c r="F51">
        <f t="shared" si="6"/>
        <v>757766.5094339624</v>
      </c>
      <c r="G51" s="1">
        <f t="shared" si="4"/>
        <v>2.4912352342434819E-3</v>
      </c>
      <c r="H51" s="1">
        <f t="shared" si="7"/>
        <v>7.8208326619782928E-2</v>
      </c>
      <c r="I51" s="1">
        <f>(D_VStabXFLR5!C57*D_VStab!D51*'AC Param'!$B$8)</f>
        <v>0.20577733595161055</v>
      </c>
    </row>
    <row r="52" spans="3:9" x14ac:dyDescent="0.2">
      <c r="C52">
        <f>WingXFLR5!L58</f>
        <v>11.0695</v>
      </c>
      <c r="D52">
        <f t="shared" si="3"/>
        <v>75.051971028124996</v>
      </c>
      <c r="E52">
        <f t="shared" si="5"/>
        <v>0.66444753970968229</v>
      </c>
      <c r="F52">
        <f t="shared" si="6"/>
        <v>752504.85571587121</v>
      </c>
      <c r="G52" s="1">
        <f t="shared" si="4"/>
        <v>2.499929652206355E-3</v>
      </c>
      <c r="H52" s="1">
        <f t="shared" si="7"/>
        <v>7.7395167229768552E-2</v>
      </c>
      <c r="I52" s="1">
        <f>(D_VStabXFLR5!C58*D_VStab!D52*'AC Param'!$B$8)</f>
        <v>0.20311574599161258</v>
      </c>
    </row>
    <row r="53" spans="3:9" x14ac:dyDescent="0.2">
      <c r="C53">
        <f>WingXFLR5!L59</f>
        <v>10.9937</v>
      </c>
      <c r="D53">
        <f t="shared" si="3"/>
        <v>74.027631810125015</v>
      </c>
      <c r="E53">
        <f t="shared" si="5"/>
        <v>0.66902881112058055</v>
      </c>
      <c r="F53">
        <f t="shared" si="6"/>
        <v>747351.97003329638</v>
      </c>
      <c r="G53" s="1">
        <f t="shared" si="4"/>
        <v>2.5085331775960532E-3</v>
      </c>
      <c r="H53" s="1">
        <f t="shared" si="7"/>
        <v>7.6601567812507473E-2</v>
      </c>
      <c r="I53" s="1">
        <f>(D_VStabXFLR5!C59*D_VStab!D53*'AC Param'!$B$8)</f>
        <v>0.20089444015420616</v>
      </c>
    </row>
    <row r="54" spans="3:9" x14ac:dyDescent="0.2">
      <c r="C54">
        <f>WingXFLR5!L60</f>
        <v>10.919499999999999</v>
      </c>
      <c r="D54">
        <f t="shared" si="3"/>
        <v>73.031731653124993</v>
      </c>
      <c r="E54">
        <f t="shared" si="5"/>
        <v>0.67357498427733209</v>
      </c>
      <c r="F54">
        <f t="shared" si="6"/>
        <v>742307.85238623747</v>
      </c>
      <c r="G54" s="1">
        <f t="shared" si="4"/>
        <v>2.5170417187079012E-3</v>
      </c>
      <c r="H54" s="1">
        <f t="shared" si="7"/>
        <v>7.5827365086163334E-2</v>
      </c>
      <c r="I54" s="1">
        <f>(D_VStabXFLR5!C60*D_VStab!D54*'AC Param'!$B$8)</f>
        <v>0.19837295232492214</v>
      </c>
    </row>
    <row r="55" spans="3:9" x14ac:dyDescent="0.2">
      <c r="C55">
        <f>WingXFLR5!L61</f>
        <v>10.8468</v>
      </c>
      <c r="D55">
        <f t="shared" si="3"/>
        <v>72.062505522000009</v>
      </c>
      <c r="E55">
        <f t="shared" si="5"/>
        <v>0.67808957856845586</v>
      </c>
      <c r="F55">
        <f t="shared" si="6"/>
        <v>737365.70477247506</v>
      </c>
      <c r="G55" s="1">
        <f t="shared" si="4"/>
        <v>2.525462789357042E-3</v>
      </c>
      <c r="H55" s="1">
        <f t="shared" si="7"/>
        <v>7.5071360184004551E-2</v>
      </c>
      <c r="I55" s="1">
        <f>(D_VStabXFLR5!C61*D_VStab!D55*'AC Param'!$B$8)</f>
        <v>0.19609780156406709</v>
      </c>
    </row>
    <row r="56" spans="3:9" x14ac:dyDescent="0.2">
      <c r="C56">
        <f>WingXFLR5!L62</f>
        <v>10.775499999999999</v>
      </c>
      <c r="D56">
        <f t="shared" si="3"/>
        <v>71.118232653124991</v>
      </c>
      <c r="E56">
        <f t="shared" si="5"/>
        <v>0.68257640395492813</v>
      </c>
      <c r="F56">
        <f t="shared" si="6"/>
        <v>732518.72918978916</v>
      </c>
      <c r="G56" s="1">
        <f t="shared" si="4"/>
        <v>2.5338043331901258E-3</v>
      </c>
      <c r="H56" s="1">
        <f t="shared" si="7"/>
        <v>7.4332370501941039E-2</v>
      </c>
      <c r="I56" s="1">
        <f>(D_VStabXFLR5!C62*D_VStab!D56*'AC Param'!$B$8)</f>
        <v>0.1938810608233566</v>
      </c>
    </row>
    <row r="57" spans="3:9" x14ac:dyDescent="0.2">
      <c r="C57">
        <f>WingXFLR5!L63</f>
        <v>10.7056</v>
      </c>
      <c r="D57">
        <f t="shared" si="3"/>
        <v>70.19854620800001</v>
      </c>
      <c r="E57">
        <f t="shared" si="5"/>
        <v>0.68703314534601767</v>
      </c>
      <c r="F57">
        <f t="shared" si="6"/>
        <v>727766.92563817988</v>
      </c>
      <c r="G57" s="1">
        <f t="shared" si="4"/>
        <v>2.5420628501036041E-3</v>
      </c>
      <c r="H57" s="1">
        <f t="shared" si="7"/>
        <v>7.3610260534238192E-2</v>
      </c>
      <c r="I57" s="1">
        <f>(D_VStabXFLR5!C63*D_VStab!D57*'AC Param'!$B$8)</f>
        <v>0.1915479650959214</v>
      </c>
    </row>
    <row r="58" spans="3:9" x14ac:dyDescent="0.2">
      <c r="C58">
        <f>WingXFLR5!L64</f>
        <v>10.6371</v>
      </c>
      <c r="D58">
        <f t="shared" si="3"/>
        <v>69.303086551125006</v>
      </c>
      <c r="E58">
        <f t="shared" si="5"/>
        <v>0.69145744994559855</v>
      </c>
      <c r="F58">
        <f t="shared" si="6"/>
        <v>723110.29411764711</v>
      </c>
      <c r="G58" s="1">
        <f t="shared" si="4"/>
        <v>2.5502348079132989E-3</v>
      </c>
      <c r="H58" s="1">
        <f t="shared" si="7"/>
        <v>7.2904896742634145E-2</v>
      </c>
      <c r="I58" s="1">
        <f>(D_VStabXFLR5!C64*D_VStab!D58*'AC Param'!$B$8)</f>
        <v>0.18944838662159061</v>
      </c>
    </row>
    <row r="59" spans="3:9" x14ac:dyDescent="0.2">
      <c r="C59">
        <f>WingXFLR5!L65</f>
        <v>10.57</v>
      </c>
      <c r="D59">
        <f t="shared" si="3"/>
        <v>68.431501250000011</v>
      </c>
      <c r="E59">
        <f t="shared" si="5"/>
        <v>0.69584692912169599</v>
      </c>
      <c r="F59">
        <f t="shared" si="6"/>
        <v>718548.83462819096</v>
      </c>
      <c r="G59" s="1">
        <f t="shared" si="4"/>
        <v>2.5583166451380044E-3</v>
      </c>
      <c r="H59" s="1">
        <f t="shared" si="7"/>
        <v>7.2216147588608587E-2</v>
      </c>
      <c r="I59" s="1">
        <f>(D_VStabXFLR5!C65*D_VStab!D59*'AC Param'!$B$8)</f>
        <v>0.18723555374682727</v>
      </c>
    </row>
    <row r="60" spans="3:9" x14ac:dyDescent="0.2">
      <c r="C60">
        <f>WingXFLR5!L66</f>
        <v>10.504099999999999</v>
      </c>
      <c r="D60">
        <f t="shared" si="3"/>
        <v>67.580871546124996</v>
      </c>
      <c r="E60">
        <f t="shared" si="5"/>
        <v>0.70021249234264027</v>
      </c>
      <c r="F60">
        <f t="shared" si="6"/>
        <v>714068.95116537181</v>
      </c>
      <c r="G60" s="1">
        <f t="shared" si="4"/>
        <v>2.5663292052741826E-3</v>
      </c>
      <c r="H60" s="1">
        <f t="shared" si="7"/>
        <v>7.1541840301265217E-2</v>
      </c>
      <c r="I60" s="1">
        <f>(D_VStabXFLR5!C66*D_VStab!D60*'AC Param'!$B$8)</f>
        <v>0.18524342650283634</v>
      </c>
    </row>
    <row r="61" spans="3:9" x14ac:dyDescent="0.2">
      <c r="C61">
        <f>WingXFLR5!L67</f>
        <v>10.439399999999999</v>
      </c>
      <c r="D61">
        <f t="shared" si="3"/>
        <v>66.750906820499992</v>
      </c>
      <c r="E61">
        <f t="shared" si="5"/>
        <v>0.70455218123803354</v>
      </c>
      <c r="F61">
        <f t="shared" si="6"/>
        <v>709670.64372918976</v>
      </c>
      <c r="G61" s="1">
        <f t="shared" si="4"/>
        <v>2.5742695574954809E-3</v>
      </c>
      <c r="H61" s="1">
        <f t="shared" si="7"/>
        <v>7.0881866287332618E-2</v>
      </c>
      <c r="I61" s="1">
        <f>(D_VStabXFLR5!C67*D_VStab!D61*'AC Param'!$B$8)</f>
        <v>0.1834651878004972</v>
      </c>
    </row>
    <row r="62" spans="3:9" x14ac:dyDescent="0.2">
      <c r="C62">
        <f>WingXFLR5!L68</f>
        <v>10.3759</v>
      </c>
      <c r="D62">
        <f t="shared" si="3"/>
        <v>65.941321746124999</v>
      </c>
      <c r="E62">
        <f t="shared" si="5"/>
        <v>0.70886400609261158</v>
      </c>
      <c r="F62">
        <f t="shared" si="6"/>
        <v>705353.91231964482</v>
      </c>
      <c r="G62" s="1">
        <f t="shared" si="4"/>
        <v>2.5821347440398565E-3</v>
      </c>
      <c r="H62" s="1">
        <f t="shared" si="7"/>
        <v>7.0236118403789363E-2</v>
      </c>
      <c r="I62" s="1">
        <f>(D_VStabXFLR5!C68*D_VStab!D62*'AC Param'!$B$8)</f>
        <v>0.18140361338029223</v>
      </c>
    </row>
    <row r="63" spans="3:9" x14ac:dyDescent="0.2">
      <c r="C63">
        <f>WingXFLR5!L69</f>
        <v>10.313599999999999</v>
      </c>
      <c r="D63">
        <f t="shared" si="3"/>
        <v>65.151836287999998</v>
      </c>
      <c r="E63">
        <f t="shared" si="5"/>
        <v>0.71314594717812674</v>
      </c>
      <c r="F63">
        <f t="shared" si="6"/>
        <v>701118.75693673687</v>
      </c>
      <c r="G63" s="1">
        <f t="shared" si="4"/>
        <v>2.58992178219929E-3</v>
      </c>
      <c r="H63" s="1">
        <f t="shared" si="7"/>
        <v>6.9604490980436501E-2</v>
      </c>
      <c r="I63" s="1">
        <f>(D_VStabXFLR5!C69*D_VStab!D63*'AC Param'!$B$8)</f>
        <v>0.17939336605657477</v>
      </c>
    </row>
    <row r="64" spans="3:9" x14ac:dyDescent="0.2">
      <c r="C64">
        <f>WingXFLR5!L70</f>
        <v>10.2525</v>
      </c>
      <c r="D64">
        <f t="shared" si="3"/>
        <v>64.382175703125</v>
      </c>
      <c r="E64">
        <f t="shared" si="5"/>
        <v>0.71739595618788854</v>
      </c>
      <c r="F64">
        <f t="shared" si="6"/>
        <v>696965.17758046614</v>
      </c>
      <c r="G64" s="1">
        <f t="shared" si="4"/>
        <v>2.5976276664142731E-3</v>
      </c>
      <c r="H64" s="1">
        <f t="shared" si="7"/>
        <v>6.8986879842532697E-2</v>
      </c>
      <c r="I64" s="1">
        <f>(D_VStabXFLR5!C70*D_VStab!D64*'AC Param'!$B$8)</f>
        <v>0.17759354465467944</v>
      </c>
    </row>
    <row r="65" spans="3:9" x14ac:dyDescent="0.2">
      <c r="C65">
        <f>WingXFLR5!L71</f>
        <v>10.192399999999999</v>
      </c>
      <c r="D65">
        <f t="shared" si="3"/>
        <v>63.629573377999996</v>
      </c>
      <c r="E65">
        <f t="shared" si="5"/>
        <v>0.72162611757940498</v>
      </c>
      <c r="F65">
        <f t="shared" si="6"/>
        <v>692879.57824639289</v>
      </c>
      <c r="G65" s="1">
        <f t="shared" si="4"/>
        <v>2.6052749310531845E-3</v>
      </c>
      <c r="H65" s="1">
        <f t="shared" si="7"/>
        <v>6.8381169613066395E-2</v>
      </c>
      <c r="I65" s="1">
        <f>(D_VStabXFLR5!C71*D_VStab!D65*'AC Param'!$B$8)</f>
        <v>0.1758332249697141</v>
      </c>
    </row>
    <row r="66" spans="3:9" x14ac:dyDescent="0.2">
      <c r="C66">
        <f>WingXFLR5!L72</f>
        <v>10.1334</v>
      </c>
      <c r="D66">
        <f t="shared" si="3"/>
        <v>62.895049780500003</v>
      </c>
      <c r="E66">
        <f t="shared" ref="E66:E97" si="8">$K$6*1.802*10^-5*(1.225*C66)^-1</f>
        <v>0.72582766305645952</v>
      </c>
      <c r="F66">
        <f t="shared" ref="F66:F97" si="9">1.225*C66/($K$7)</f>
        <v>688868.75693673699</v>
      </c>
      <c r="G66" s="1">
        <f t="shared" si="4"/>
        <v>2.6128483087223811E-3</v>
      </c>
      <c r="H66" s="1">
        <f t="shared" ref="H66:H97" si="10">G66*$K$3*D66*2</f>
        <v>6.7788280083970628E-2</v>
      </c>
      <c r="I66" s="1">
        <f>(D_VStabXFLR5!C72*D_VStab!D66*'AC Param'!$B$8)</f>
        <v>0.17395946844134147</v>
      </c>
    </row>
    <row r="67" spans="3:9" x14ac:dyDescent="0.2">
      <c r="C67">
        <f>WingXFLR5!L73</f>
        <v>10.0754</v>
      </c>
      <c r="D67">
        <f t="shared" ref="D67:D130" si="11">0.5*1.225*C67^2</f>
        <v>62.177132160500008</v>
      </c>
      <c r="E67">
        <f t="shared" si="8"/>
        <v>0.7300059591496445</v>
      </c>
      <c r="F67">
        <f t="shared" si="9"/>
        <v>684925.91564927867</v>
      </c>
      <c r="G67" s="1">
        <f t="shared" ref="G67:G130" si="12">(2*0.664*F67^(-1/2)*$K$5^(-0.5))</f>
        <v>2.620358071674904E-3</v>
      </c>
      <c r="H67" s="1">
        <f t="shared" si="10"/>
        <v>6.7207119428774914E-2</v>
      </c>
      <c r="I67" s="1">
        <f>(D_VStabXFLR5!C73*D_VStab!D67*'AC Param'!$B$8)</f>
        <v>0.17228227553970468</v>
      </c>
    </row>
    <row r="68" spans="3:9" x14ac:dyDescent="0.2">
      <c r="C68">
        <f>WingXFLR5!L74</f>
        <v>10.0185</v>
      </c>
      <c r="D68">
        <f t="shared" si="11"/>
        <v>61.476834628124998</v>
      </c>
      <c r="E68">
        <f t="shared" si="8"/>
        <v>0.73415202283937986</v>
      </c>
      <c r="F68">
        <f t="shared" si="9"/>
        <v>681057.85238623759</v>
      </c>
      <c r="G68" s="1">
        <f t="shared" si="12"/>
        <v>2.6277886886604007E-3</v>
      </c>
      <c r="H68" s="1">
        <f t="shared" si="10"/>
        <v>6.6638603893303575E-2</v>
      </c>
      <c r="I68" s="1">
        <f>(D_VStabXFLR5!C74*D_VStab!D68*'AC Param'!$B$8)</f>
        <v>0.17064686885997135</v>
      </c>
    </row>
    <row r="69" spans="3:9" x14ac:dyDescent="0.2">
      <c r="C69">
        <f>WingXFLR5!L75</f>
        <v>9.9625000000000004</v>
      </c>
      <c r="D69">
        <f t="shared" si="11"/>
        <v>60.791486328125004</v>
      </c>
      <c r="E69">
        <f t="shared" si="8"/>
        <v>0.73827874939185212</v>
      </c>
      <c r="F69">
        <f t="shared" si="9"/>
        <v>677250.97114317433</v>
      </c>
      <c r="G69" s="1">
        <f t="shared" si="12"/>
        <v>2.6351638430705902E-3</v>
      </c>
      <c r="H69" s="1">
        <f t="shared" si="10"/>
        <v>6.6080654779587994E-2</v>
      </c>
      <c r="I69" s="1">
        <f>(D_VStabXFLR5!C75*D_VStab!D69*'AC Param'!$B$8)</f>
        <v>0.16889528430381195</v>
      </c>
    </row>
    <row r="70" spans="3:9" x14ac:dyDescent="0.2">
      <c r="C70">
        <f>WingXFLR5!L76</f>
        <v>9.9075000000000006</v>
      </c>
      <c r="D70">
        <f t="shared" si="11"/>
        <v>60.122115703125019</v>
      </c>
      <c r="E70">
        <f t="shared" si="8"/>
        <v>0.7423771931179739</v>
      </c>
      <c r="F70">
        <f t="shared" si="9"/>
        <v>673512.06992230867</v>
      </c>
      <c r="G70" s="1">
        <f t="shared" si="12"/>
        <v>2.6424680783921376E-3</v>
      </c>
      <c r="H70" s="1">
        <f t="shared" si="10"/>
        <v>6.5534193264748936E-2</v>
      </c>
      <c r="I70" s="1">
        <f>(D_VStabXFLR5!C76*D_VStab!D70*'AC Param'!$B$8)</f>
        <v>0.16718472955896635</v>
      </c>
    </row>
    <row r="71" spans="3:9" x14ac:dyDescent="0.2">
      <c r="C71">
        <f>WingXFLR5!L77</f>
        <v>9.8533000000000008</v>
      </c>
      <c r="D71">
        <f t="shared" si="11"/>
        <v>59.466106545125015</v>
      </c>
      <c r="E71">
        <f t="shared" si="8"/>
        <v>0.7464607837796805</v>
      </c>
      <c r="F71">
        <f t="shared" si="9"/>
        <v>669827.55271920096</v>
      </c>
      <c r="G71" s="1">
        <f t="shared" si="12"/>
        <v>2.6497258171630307E-3</v>
      </c>
      <c r="H71" s="1">
        <f t="shared" si="10"/>
        <v>6.499716207549891E-2</v>
      </c>
      <c r="I71" s="1">
        <f>(D_VStabXFLR5!C77*D_VStab!D71*'AC Param'!$B$8)</f>
        <v>0.16565555363502599</v>
      </c>
    </row>
    <row r="72" spans="3:9" x14ac:dyDescent="0.2">
      <c r="C72">
        <f>WingXFLR5!L78</f>
        <v>9.8001000000000005</v>
      </c>
      <c r="D72">
        <f t="shared" si="11"/>
        <v>58.82570050612501</v>
      </c>
      <c r="E72">
        <f t="shared" si="8"/>
        <v>0.75051295811433838</v>
      </c>
      <c r="F72">
        <f t="shared" si="9"/>
        <v>666211.01553829084</v>
      </c>
      <c r="G72" s="1">
        <f t="shared" si="12"/>
        <v>2.6569081225847136E-3</v>
      </c>
      <c r="H72" s="1">
        <f t="shared" si="10"/>
        <v>6.4471473615226926E-2</v>
      </c>
      <c r="I72" s="1">
        <f>(D_VStabXFLR5!C78*D_VStab!D72*'AC Param'!$B$8)</f>
        <v>0.16416341175993057</v>
      </c>
    </row>
    <row r="73" spans="3:9" x14ac:dyDescent="0.2">
      <c r="C73">
        <f>WingXFLR5!L79</f>
        <v>9.7477999999999998</v>
      </c>
      <c r="D73">
        <f t="shared" si="11"/>
        <v>58.1995079645</v>
      </c>
      <c r="E73">
        <f t="shared" si="8"/>
        <v>0.75453969519443653</v>
      </c>
      <c r="F73">
        <f t="shared" si="9"/>
        <v>662655.66037735855</v>
      </c>
      <c r="G73" s="1">
        <f t="shared" si="12"/>
        <v>2.6640261598413137E-3</v>
      </c>
      <c r="H73" s="1">
        <f t="shared" si="10"/>
        <v>6.3956067329269867E-2</v>
      </c>
      <c r="I73" s="1">
        <f>(D_VStabXFLR5!C79*D_VStab!D73*'AC Param'!$B$8)</f>
        <v>0.16256028158828809</v>
      </c>
    </row>
    <row r="74" spans="3:9" x14ac:dyDescent="0.2">
      <c r="C74">
        <f>WingXFLR5!L80</f>
        <v>9.6963000000000008</v>
      </c>
      <c r="D74">
        <f t="shared" si="11"/>
        <v>57.586168135125014</v>
      </c>
      <c r="E74">
        <f t="shared" si="8"/>
        <v>0.75854728513106306</v>
      </c>
      <c r="F74">
        <f t="shared" si="9"/>
        <v>659154.68923418433</v>
      </c>
      <c r="G74" s="1">
        <f t="shared" si="12"/>
        <v>2.6710915175142229E-3</v>
      </c>
      <c r="H74" s="1">
        <f t="shared" si="10"/>
        <v>6.3449894158150597E-2</v>
      </c>
      <c r="I74" s="1">
        <f>(D_VStabXFLR5!C80*D_VStab!D74*'AC Param'!$B$8)</f>
        <v>0.16098997625784242</v>
      </c>
    </row>
    <row r="75" spans="3:9" x14ac:dyDescent="0.2">
      <c r="C75">
        <f>WingXFLR5!L81</f>
        <v>9.6456</v>
      </c>
      <c r="D75">
        <f t="shared" si="11"/>
        <v>56.985529608000007</v>
      </c>
      <c r="E75">
        <f t="shared" si="8"/>
        <v>0.76253442407069838</v>
      </c>
      <c r="F75">
        <f t="shared" si="9"/>
        <v>655708.10210876807</v>
      </c>
      <c r="G75" s="1">
        <f t="shared" si="12"/>
        <v>2.6781023229048326E-3</v>
      </c>
      <c r="H75" s="1">
        <f t="shared" si="10"/>
        <v>6.2952895176248108E-2</v>
      </c>
      <c r="I75" s="1">
        <f>(D_VStabXFLR5!C81*D_VStab!D75*'AC Param'!$B$8)</f>
        <v>0.15959352605778759</v>
      </c>
    </row>
    <row r="76" spans="3:9" x14ac:dyDescent="0.2">
      <c r="C76">
        <f>WingXFLR5!L82</f>
        <v>9.5958000000000006</v>
      </c>
      <c r="D76">
        <f t="shared" si="11"/>
        <v>56.398618804500003</v>
      </c>
      <c r="E76">
        <f t="shared" si="8"/>
        <v>0.76649180274873674</v>
      </c>
      <c r="F76">
        <f t="shared" si="9"/>
        <v>652322.69700332964</v>
      </c>
      <c r="G76" s="1">
        <f t="shared" si="12"/>
        <v>2.6850426980677767E-3</v>
      </c>
      <c r="H76" s="1">
        <f t="shared" si="10"/>
        <v>6.2465988585878929E-2</v>
      </c>
      <c r="I76" s="1">
        <f>(D_VStabXFLR5!C82*D_VStab!D76*'AC Param'!$B$8)</f>
        <v>0.15808972760128015</v>
      </c>
    </row>
    <row r="77" spans="3:9" x14ac:dyDescent="0.2">
      <c r="C77">
        <f>WingXFLR5!L83</f>
        <v>9.5466999999999995</v>
      </c>
      <c r="D77">
        <f t="shared" si="11"/>
        <v>55.822932045124993</v>
      </c>
      <c r="E77">
        <f t="shared" si="8"/>
        <v>0.77043397622386045</v>
      </c>
      <c r="F77">
        <f t="shared" si="9"/>
        <v>648984.87791342952</v>
      </c>
      <c r="G77" s="1">
        <f t="shared" si="12"/>
        <v>2.6919386159665981E-3</v>
      </c>
      <c r="H77" s="1">
        <f t="shared" si="10"/>
        <v>6.1987161401859871E-2</v>
      </c>
      <c r="I77" s="1">
        <f>(D_VStabXFLR5!C83*D_VStab!D77*'AC Param'!$B$8)</f>
        <v>0.15661450707641605</v>
      </c>
    </row>
    <row r="78" spans="3:9" x14ac:dyDescent="0.2">
      <c r="C78">
        <f>WingXFLR5!L84</f>
        <v>9.4984000000000002</v>
      </c>
      <c r="D78">
        <f t="shared" si="11"/>
        <v>55.259506568000006</v>
      </c>
      <c r="E78">
        <f t="shared" si="8"/>
        <v>0.77435168458017434</v>
      </c>
      <c r="F78">
        <f t="shared" si="9"/>
        <v>645701.44284128747</v>
      </c>
      <c r="G78" s="1">
        <f t="shared" si="12"/>
        <v>2.6987742810875141E-3</v>
      </c>
      <c r="H78" s="1">
        <f t="shared" si="10"/>
        <v>6.1517335733413295E-2</v>
      </c>
      <c r="I78" s="1">
        <f>(D_VStabXFLR5!C84*D_VStab!D78*'AC Param'!$B$8)</f>
        <v>0.15530793734759438</v>
      </c>
    </row>
    <row r="79" spans="3:9" x14ac:dyDescent="0.2">
      <c r="C79">
        <f>WingXFLR5!L85</f>
        <v>9.4507999999999992</v>
      </c>
      <c r="D79">
        <f t="shared" si="11"/>
        <v>54.707042641999998</v>
      </c>
      <c r="E79">
        <f t="shared" si="8"/>
        <v>0.77825179252722809</v>
      </c>
      <c r="F79">
        <f t="shared" si="9"/>
        <v>642465.59378468373</v>
      </c>
      <c r="G79" s="1">
        <f t="shared" si="12"/>
        <v>2.7055620825968511E-3</v>
      </c>
      <c r="H79" s="1">
        <f t="shared" si="10"/>
        <v>6.1055486342071752E-2</v>
      </c>
      <c r="I79" s="1">
        <f>(D_VStabXFLR5!C85*D_VStab!D79*'AC Param'!$B$8)</f>
        <v>0.15389093283476254</v>
      </c>
    </row>
    <row r="80" spans="3:9" x14ac:dyDescent="0.2">
      <c r="C80">
        <f>WingXFLR5!L86</f>
        <v>9.4039999999999999</v>
      </c>
      <c r="D80">
        <f t="shared" si="11"/>
        <v>54.166569800000005</v>
      </c>
      <c r="E80">
        <f t="shared" si="8"/>
        <v>0.78212484483372258</v>
      </c>
      <c r="F80">
        <f t="shared" si="9"/>
        <v>639284.12874583807</v>
      </c>
      <c r="G80" s="1">
        <f t="shared" si="12"/>
        <v>2.7122859852665351E-3</v>
      </c>
      <c r="H80" s="1">
        <f t="shared" si="10"/>
        <v>6.0602531607131881E-2</v>
      </c>
      <c r="I80" s="1">
        <f>(D_VStabXFLR5!C86*D_VStab!D80*'AC Param'!$B$8)</f>
        <v>0.15263931370011946</v>
      </c>
    </row>
    <row r="81" spans="3:9" x14ac:dyDescent="0.2">
      <c r="C81">
        <f>WingXFLR5!L87</f>
        <v>9.3579000000000008</v>
      </c>
      <c r="D81">
        <f t="shared" si="11"/>
        <v>53.636804101125009</v>
      </c>
      <c r="E81">
        <f t="shared" si="8"/>
        <v>0.78597784126955061</v>
      </c>
      <c r="F81">
        <f t="shared" si="9"/>
        <v>636150.2497225306</v>
      </c>
      <c r="G81" s="1">
        <f t="shared" si="12"/>
        <v>2.7189585704505996E-3</v>
      </c>
      <c r="H81" s="1">
        <f t="shared" si="10"/>
        <v>6.0157452383462651E-2</v>
      </c>
      <c r="I81" s="1">
        <f>(D_VStabXFLR5!C87*D_VStab!D81*'AC Param'!$B$8)</f>
        <v>0.15127950575994595</v>
      </c>
    </row>
    <row r="82" spans="3:9" x14ac:dyDescent="0.2">
      <c r="C82">
        <f>WingXFLR5!L88</f>
        <v>9.3125</v>
      </c>
      <c r="D82">
        <f t="shared" si="11"/>
        <v>53.117626953125004</v>
      </c>
      <c r="E82">
        <f t="shared" si="8"/>
        <v>0.78980961512121639</v>
      </c>
      <c r="F82">
        <f t="shared" si="9"/>
        <v>633063.95671476144</v>
      </c>
      <c r="G82" s="1">
        <f t="shared" si="12"/>
        <v>2.7255782019223597E-3</v>
      </c>
      <c r="H82" s="1">
        <f t="shared" si="10"/>
        <v>5.9720201541528461E-2</v>
      </c>
      <c r="I82" s="1">
        <f>(D_VStabXFLR5!C88*D_VStab!D82*'AC Param'!$B$8)</f>
        <v>0.14994696020787115</v>
      </c>
    </row>
    <row r="83" spans="3:9" x14ac:dyDescent="0.2">
      <c r="C83">
        <f>WingXFLR5!L89</f>
        <v>9.2676999999999996</v>
      </c>
      <c r="D83">
        <f t="shared" si="11"/>
        <v>52.607786265125</v>
      </c>
      <c r="E83">
        <f t="shared" si="8"/>
        <v>0.79362754953400827</v>
      </c>
      <c r="F83">
        <f t="shared" si="9"/>
        <v>630018.45172031072</v>
      </c>
      <c r="G83" s="1">
        <f t="shared" si="12"/>
        <v>2.7321579732925497E-3</v>
      </c>
      <c r="H83" s="1">
        <f t="shared" si="10"/>
        <v>5.9289772864381765E-2</v>
      </c>
      <c r="I83" s="1">
        <f>(D_VStabXFLR5!C89*D_VStab!D83*'AC Param'!$B$8)</f>
        <v>0.14863821817995673</v>
      </c>
    </row>
    <row r="84" spans="3:9" x14ac:dyDescent="0.2">
      <c r="C84">
        <f>WingXFLR5!L90</f>
        <v>9.2235999999999994</v>
      </c>
      <c r="D84">
        <f t="shared" si="11"/>
        <v>52.108313137999993</v>
      </c>
      <c r="E84">
        <f t="shared" si="8"/>
        <v>0.79742205221565643</v>
      </c>
      <c r="F84">
        <f t="shared" si="9"/>
        <v>627020.53274139843</v>
      </c>
      <c r="G84" s="1">
        <f t="shared" si="12"/>
        <v>2.7386816999276095E-3</v>
      </c>
      <c r="H84" s="1">
        <f t="shared" si="10"/>
        <v>5.8867084487119428E-2</v>
      </c>
      <c r="I84" s="1">
        <f>(D_VStabXFLR5!C90*D_VStab!D84*'AC Param'!$B$8)</f>
        <v>0.14748552487150962</v>
      </c>
    </row>
    <row r="85" spans="3:9" x14ac:dyDescent="0.2">
      <c r="C85">
        <f>WingXFLR5!L91</f>
        <v>9.1801999999999992</v>
      </c>
      <c r="D85">
        <f t="shared" si="11"/>
        <v>51.619094124499995</v>
      </c>
      <c r="E85">
        <f t="shared" si="8"/>
        <v>0.80119191747634355</v>
      </c>
      <c r="F85">
        <f t="shared" si="9"/>
        <v>624070.19977802434</v>
      </c>
      <c r="G85" s="1">
        <f t="shared" si="12"/>
        <v>2.7451477158463686E-3</v>
      </c>
      <c r="H85" s="1">
        <f t="shared" si="10"/>
        <v>5.8452090811096064E-2</v>
      </c>
      <c r="I85" s="1">
        <f>(D_VStabXFLR5!C91*D_VStab!D85*'AC Param'!$B$8)</f>
        <v>0.14622890301893857</v>
      </c>
    </row>
    <row r="86" spans="3:9" x14ac:dyDescent="0.2">
      <c r="C86">
        <f>WingXFLR5!L92</f>
        <v>9.1373999999999995</v>
      </c>
      <c r="D86">
        <f t="shared" si="11"/>
        <v>51.138898240500005</v>
      </c>
      <c r="E86">
        <f t="shared" si="8"/>
        <v>0.80494473710424497</v>
      </c>
      <c r="F86">
        <f t="shared" si="9"/>
        <v>621160.65482796892</v>
      </c>
      <c r="G86" s="1">
        <f t="shared" si="12"/>
        <v>2.751569403562268E-3</v>
      </c>
      <c r="H86" s="1">
        <f t="shared" si="10"/>
        <v>5.8043793938808194E-2</v>
      </c>
      <c r="I86" s="1">
        <f>(D_VStabXFLR5!C92*D_VStab!D86*'AC Param'!$B$8)</f>
        <v>0.14512229271583957</v>
      </c>
    </row>
    <row r="87" spans="3:9" x14ac:dyDescent="0.2">
      <c r="C87">
        <f>WingXFLR5!L93</f>
        <v>9.0952000000000002</v>
      </c>
      <c r="D87">
        <f t="shared" si="11"/>
        <v>50.667631112000002</v>
      </c>
      <c r="E87">
        <f t="shared" si="8"/>
        <v>0.80867952775269669</v>
      </c>
      <c r="F87">
        <f t="shared" si="9"/>
        <v>618291.89789123205</v>
      </c>
      <c r="G87" s="1">
        <f t="shared" si="12"/>
        <v>2.7579453959034675E-3</v>
      </c>
      <c r="H87" s="1">
        <f t="shared" si="10"/>
        <v>5.7642155978003727E-2</v>
      </c>
      <c r="I87" s="1">
        <f>(D_VStabXFLR5!C93*D_VStab!D87*'AC Param'!$B$8)</f>
        <v>0.14403630009394575</v>
      </c>
    </row>
    <row r="88" spans="3:9" x14ac:dyDescent="0.2">
      <c r="C88">
        <f>WingXFLR5!L94</f>
        <v>9.0535999999999994</v>
      </c>
      <c r="D88">
        <f t="shared" si="11"/>
        <v>50.205199687999993</v>
      </c>
      <c r="E88">
        <f t="shared" si="8"/>
        <v>0.81239529477957151</v>
      </c>
      <c r="F88">
        <f t="shared" si="9"/>
        <v>615463.9289678135</v>
      </c>
      <c r="G88" s="1">
        <f t="shared" si="12"/>
        <v>2.764274316873332E-3</v>
      </c>
      <c r="H88" s="1">
        <f t="shared" si="10"/>
        <v>5.7247139429302103E-2</v>
      </c>
      <c r="I88" s="1">
        <f>(D_VStabXFLR5!C94*D_VStab!D88*'AC Param'!$B$8)</f>
        <v>0.14272171502457665</v>
      </c>
    </row>
    <row r="89" spans="3:9" x14ac:dyDescent="0.2">
      <c r="C89">
        <f>WingXFLR5!L95</f>
        <v>9.0124999999999993</v>
      </c>
      <c r="D89">
        <f t="shared" si="11"/>
        <v>49.750408203124991</v>
      </c>
      <c r="E89">
        <f t="shared" si="8"/>
        <v>0.81610008774661058</v>
      </c>
      <c r="F89">
        <f t="shared" si="9"/>
        <v>612669.95005549397</v>
      </c>
      <c r="G89" s="1">
        <f t="shared" si="12"/>
        <v>2.7705701527769994E-3</v>
      </c>
      <c r="H89" s="1">
        <f t="shared" si="10"/>
        <v>5.6857760873120659E-2</v>
      </c>
      <c r="I89" s="1">
        <f>(D_VStabXFLR5!C95*D_VStab!D89*'AC Param'!$B$8)</f>
        <v>0.14167567025179484</v>
      </c>
    </row>
    <row r="90" spans="3:9" x14ac:dyDescent="0.2">
      <c r="C90">
        <f>WingXFLR5!L96</f>
        <v>8.9720999999999993</v>
      </c>
      <c r="D90">
        <f t="shared" si="11"/>
        <v>49.305379276125002</v>
      </c>
      <c r="E90">
        <f t="shared" si="8"/>
        <v>0.81977486216340956</v>
      </c>
      <c r="F90">
        <f t="shared" si="9"/>
        <v>609923.55715871253</v>
      </c>
      <c r="G90" s="1">
        <f t="shared" si="12"/>
        <v>2.7768008744007027E-3</v>
      </c>
      <c r="H90" s="1">
        <f t="shared" si="10"/>
        <v>5.6475878368223396E-2</v>
      </c>
      <c r="I90" s="1">
        <f>(D_VStabXFLR5!C96*D_VStab!D90*'AC Param'!$B$8)</f>
        <v>0.14053065548337637</v>
      </c>
    </row>
    <row r="91" spans="3:9" x14ac:dyDescent="0.2">
      <c r="C91">
        <f>WingXFLR5!L97</f>
        <v>8.9321999999999999</v>
      </c>
      <c r="D91">
        <f t="shared" si="11"/>
        <v>48.867820564500001</v>
      </c>
      <c r="E91">
        <f t="shared" si="8"/>
        <v>0.82343678386246699</v>
      </c>
      <c r="F91">
        <f t="shared" si="9"/>
        <v>607211.15427303</v>
      </c>
      <c r="G91" s="1">
        <f t="shared" si="12"/>
        <v>2.7829959272039238E-3</v>
      </c>
      <c r="H91" s="1">
        <f t="shared" si="10"/>
        <v>5.6099565060963447E-2</v>
      </c>
      <c r="I91" s="1">
        <f>(D_VStabXFLR5!C97*D_VStab!D91*'AC Param'!$B$8)</f>
        <v>0.13940474304614331</v>
      </c>
    </row>
    <row r="92" spans="3:9" x14ac:dyDescent="0.2">
      <c r="C92">
        <f>WingXFLR5!L98</f>
        <v>8.8928999999999991</v>
      </c>
      <c r="D92">
        <f t="shared" si="11"/>
        <v>48.438748126124992</v>
      </c>
      <c r="E92">
        <f t="shared" si="8"/>
        <v>0.82707576165439045</v>
      </c>
      <c r="F92">
        <f t="shared" si="9"/>
        <v>604539.5394006659</v>
      </c>
      <c r="G92" s="1">
        <f t="shared" si="12"/>
        <v>2.7891385337091659E-3</v>
      </c>
      <c r="H92" s="1">
        <f t="shared" si="10"/>
        <v>5.5729731305823239E-2</v>
      </c>
      <c r="I92" s="1">
        <f>(D_VStabXFLR5!C98*D_VStab!D92*'AC Param'!$B$8)</f>
        <v>0.13830088955051711</v>
      </c>
    </row>
    <row r="93" spans="3:9" x14ac:dyDescent="0.2">
      <c r="C93">
        <f>WingXFLR5!L99</f>
        <v>8.8541000000000007</v>
      </c>
      <c r="D93">
        <f t="shared" si="11"/>
        <v>48.016990671125008</v>
      </c>
      <c r="E93">
        <f t="shared" si="8"/>
        <v>0.830700132234369</v>
      </c>
      <c r="F93">
        <f t="shared" si="9"/>
        <v>601901.91453940072</v>
      </c>
      <c r="G93" s="1">
        <f t="shared" si="12"/>
        <v>2.7952430658831013E-3</v>
      </c>
      <c r="H93" s="1">
        <f t="shared" si="10"/>
        <v>5.5365403589939736E-2</v>
      </c>
      <c r="I93" s="1">
        <f>(D_VStabXFLR5!C99*D_VStab!D93*'AC Param'!$B$8)</f>
        <v>0.13721581101172922</v>
      </c>
    </row>
    <row r="94" spans="3:9" x14ac:dyDescent="0.2">
      <c r="C94">
        <f>WingXFLR5!L100</f>
        <v>8.8157999999999994</v>
      </c>
      <c r="D94">
        <f t="shared" si="11"/>
        <v>47.602476904500001</v>
      </c>
      <c r="E94">
        <f t="shared" si="8"/>
        <v>0.83430908605189857</v>
      </c>
      <c r="F94">
        <f t="shared" si="9"/>
        <v>599298.27968923422</v>
      </c>
      <c r="G94" s="1">
        <f t="shared" si="12"/>
        <v>2.8013084135484517E-3</v>
      </c>
      <c r="H94" s="1">
        <f t="shared" si="10"/>
        <v>5.5006552861557707E-2</v>
      </c>
      <c r="I94" s="1">
        <f>(D_VStabXFLR5!C100*D_VStab!D94*'AC Param'!$B$8)</f>
        <v>0.13626744065753479</v>
      </c>
    </row>
    <row r="95" spans="3:9" x14ac:dyDescent="0.2">
      <c r="C95">
        <f>WingXFLR5!L101</f>
        <v>8.7780000000000005</v>
      </c>
      <c r="D95">
        <f t="shared" si="11"/>
        <v>47.195136450000007</v>
      </c>
      <c r="E95">
        <f t="shared" si="8"/>
        <v>0.8379018046042751</v>
      </c>
      <c r="F95">
        <f t="shared" si="9"/>
        <v>596728.63485016662</v>
      </c>
      <c r="G95" s="1">
        <f t="shared" si="12"/>
        <v>2.8073334595151329E-3</v>
      </c>
      <c r="H95" s="1">
        <f t="shared" si="10"/>
        <v>5.4653150344017749E-2</v>
      </c>
      <c r="I95" s="1">
        <f>(D_VStabXFLR5!C101*D_VStab!D95*'AC Param'!$B$8)</f>
        <v>0.13521845507694027</v>
      </c>
    </row>
    <row r="96" spans="3:9" x14ac:dyDescent="0.2">
      <c r="C96">
        <f>WingXFLR5!L102</f>
        <v>8.7407000000000004</v>
      </c>
      <c r="D96">
        <f t="shared" si="11"/>
        <v>46.794899850125013</v>
      </c>
      <c r="E96">
        <f t="shared" si="8"/>
        <v>0.84147746070867635</v>
      </c>
      <c r="F96">
        <f t="shared" si="9"/>
        <v>594192.98002219759</v>
      </c>
      <c r="G96" s="1">
        <f t="shared" si="12"/>
        <v>2.8133170799528452E-3</v>
      </c>
      <c r="H96" s="1">
        <f t="shared" si="10"/>
        <v>5.43051675387538E-2</v>
      </c>
      <c r="I96" s="1">
        <f>(D_VStabXFLR5!C102*D_VStab!D96*'AC Param'!$B$8)</f>
        <v>0.13418781942486296</v>
      </c>
    </row>
    <row r="97" spans="3:9" x14ac:dyDescent="0.2">
      <c r="C97">
        <f>WingXFLR5!L103</f>
        <v>8.7039000000000009</v>
      </c>
      <c r="D97">
        <f t="shared" si="11"/>
        <v>46.401698566125006</v>
      </c>
      <c r="E97">
        <f t="shared" si="8"/>
        <v>0.84503521878885623</v>
      </c>
      <c r="F97">
        <f t="shared" si="9"/>
        <v>591691.31520532747</v>
      </c>
      <c r="G97" s="1">
        <f t="shared" si="12"/>
        <v>2.8192581447773592E-3</v>
      </c>
      <c r="H97" s="1">
        <f t="shared" si="10"/>
        <v>5.3962576228296373E-2</v>
      </c>
      <c r="I97" s="1">
        <f>(D_VStabXFLR5!C103*D_VStab!D97*'AC Param'!$B$8)</f>
        <v>0.13317538985684088</v>
      </c>
    </row>
    <row r="98" spans="3:9" x14ac:dyDescent="0.2">
      <c r="C98">
        <f>WingXFLR5!L104</f>
        <v>8.6676000000000002</v>
      </c>
      <c r="D98">
        <f t="shared" si="11"/>
        <v>46.015464978000004</v>
      </c>
      <c r="E98">
        <f t="shared" ref="E98:E129" si="13">$K$6*1.802*10^-5*(1.225*C98)^-1</f>
        <v>0.84857423517655728</v>
      </c>
      <c r="F98">
        <f t="shared" ref="F98:F129" si="14">1.225*C98/($K$7)</f>
        <v>589223.64039955602</v>
      </c>
      <c r="G98" s="1">
        <f t="shared" si="12"/>
        <v>2.825155518050515E-3</v>
      </c>
      <c r="H98" s="1">
        <f t="shared" ref="H98:H129" si="15">G98*$K$3*D98*2</f>
        <v>5.3625348479280979E-2</v>
      </c>
      <c r="I98" s="1">
        <f>(D_VStabXFLR5!C104*D_VStab!D98*'AC Param'!$B$8)</f>
        <v>0.13229517044991074</v>
      </c>
    </row>
    <row r="99" spans="3:9" x14ac:dyDescent="0.2">
      <c r="C99">
        <f>WingXFLR5!L105</f>
        <v>8.6318000000000001</v>
      </c>
      <c r="D99">
        <f t="shared" si="11"/>
        <v>45.636132384500009</v>
      </c>
      <c r="E99">
        <f t="shared" si="13"/>
        <v>0.85209365842771223</v>
      </c>
      <c r="F99">
        <f t="shared" si="14"/>
        <v>586789.95560488349</v>
      </c>
      <c r="G99" s="1">
        <f t="shared" si="12"/>
        <v>2.8310080583938803E-3</v>
      </c>
      <c r="H99" s="1">
        <f t="shared" si="15"/>
        <v>5.3293456645460396E-2</v>
      </c>
      <c r="I99" s="1">
        <f>(D_VStabXFLR5!C105*D_VStab!D99*'AC Param'!$B$8)</f>
        <v>0.13131778839186939</v>
      </c>
    </row>
    <row r="100" spans="3:9" x14ac:dyDescent="0.2">
      <c r="C100">
        <f>WingXFLR5!L106</f>
        <v>8.5963999999999992</v>
      </c>
      <c r="D100">
        <f t="shared" si="11"/>
        <v>45.262581937999997</v>
      </c>
      <c r="E100">
        <f t="shared" si="13"/>
        <v>0.85560258257134703</v>
      </c>
      <c r="F100">
        <f t="shared" si="14"/>
        <v>584383.46281908988</v>
      </c>
      <c r="G100" s="1">
        <f t="shared" si="12"/>
        <v>2.8368311193832756E-3</v>
      </c>
      <c r="H100" s="1">
        <f t="shared" si="15"/>
        <v>5.2965949156458428E-2</v>
      </c>
      <c r="I100" s="1">
        <f>(D_VStabXFLR5!C106*D_VStab!D100*'AC Param'!$B$8)</f>
        <v>0.13035517683702214</v>
      </c>
    </row>
    <row r="101" spans="3:9" x14ac:dyDescent="0.2">
      <c r="C101">
        <f>WingXFLR5!L107</f>
        <v>8.5615000000000006</v>
      </c>
      <c r="D101">
        <f t="shared" si="11"/>
        <v>44.895810378125006</v>
      </c>
      <c r="E101">
        <f t="shared" si="13"/>
        <v>0.85909035108524523</v>
      </c>
      <c r="F101">
        <f t="shared" si="14"/>
        <v>582010.96004439518</v>
      </c>
      <c r="G101" s="1">
        <f t="shared" si="12"/>
        <v>2.8426072517821342E-3</v>
      </c>
      <c r="H101" s="1">
        <f t="shared" si="15"/>
        <v>5.264372691414116E-2</v>
      </c>
      <c r="I101" s="1">
        <f>(D_VStabXFLR5!C107*D_VStab!D101*'AC Param'!$B$8)</f>
        <v>0.12941025187426075</v>
      </c>
    </row>
    <row r="102" spans="3:9" x14ac:dyDescent="0.2">
      <c r="C102">
        <f>WingXFLR5!L108</f>
        <v>8.5269999999999992</v>
      </c>
      <c r="D102">
        <f t="shared" si="11"/>
        <v>44.534709012499995</v>
      </c>
      <c r="E102">
        <f t="shared" si="13"/>
        <v>0.86256620626437519</v>
      </c>
      <c r="F102">
        <f t="shared" si="14"/>
        <v>579665.6492785794</v>
      </c>
      <c r="G102" s="1">
        <f t="shared" si="12"/>
        <v>2.8483520010078832E-3</v>
      </c>
      <c r="H102" s="1">
        <f t="shared" si="15"/>
        <v>5.2325842606148996E-2</v>
      </c>
      <c r="I102" s="1">
        <f>(D_VStabXFLR5!C108*D_VStab!D102*'AC Param'!$B$8)</f>
        <v>0.12847986544216164</v>
      </c>
    </row>
    <row r="103" spans="3:9" x14ac:dyDescent="0.2">
      <c r="C103">
        <f>WingXFLR5!L109</f>
        <v>8.4930000000000003</v>
      </c>
      <c r="D103">
        <f t="shared" si="11"/>
        <v>44.180267512500009</v>
      </c>
      <c r="E103">
        <f t="shared" si="13"/>
        <v>0.86601931482589511</v>
      </c>
      <c r="F103">
        <f t="shared" si="14"/>
        <v>577354.32852386241</v>
      </c>
      <c r="G103" s="1">
        <f t="shared" si="12"/>
        <v>2.8540477055745803E-3</v>
      </c>
      <c r="H103" s="1">
        <f t="shared" si="15"/>
        <v>5.2013193839360247E-2</v>
      </c>
      <c r="I103" s="1">
        <f>(D_VStabXFLR5!C109*D_VStab!D103*'AC Param'!$B$8)</f>
        <v>0.1275669173325146</v>
      </c>
    </row>
    <row r="104" spans="3:9" x14ac:dyDescent="0.2">
      <c r="C104">
        <f>WingXFLR5!L110</f>
        <v>8.4594000000000005</v>
      </c>
      <c r="D104">
        <f t="shared" si="11"/>
        <v>43.831387120500011</v>
      </c>
      <c r="E104">
        <f t="shared" si="13"/>
        <v>0.86945906811550788</v>
      </c>
      <c r="F104">
        <f t="shared" si="14"/>
        <v>575070.19977802446</v>
      </c>
      <c r="G104" s="1">
        <f t="shared" si="12"/>
        <v>2.8597101029611792E-3</v>
      </c>
      <c r="H104" s="1">
        <f t="shared" si="15"/>
        <v>5.1704837487309759E-2</v>
      </c>
      <c r="I104" s="1">
        <f>(D_VStabXFLR5!C110*D_VStab!D104*'AC Param'!$B$8)</f>
        <v>0.12666828180814657</v>
      </c>
    </row>
    <row r="105" spans="3:9" x14ac:dyDescent="0.2">
      <c r="C105">
        <f>WingXFLR5!L111</f>
        <v>8.4261999999999997</v>
      </c>
      <c r="D105">
        <f t="shared" si="11"/>
        <v>43.4880184445</v>
      </c>
      <c r="E105">
        <f t="shared" si="13"/>
        <v>0.87288481650285143</v>
      </c>
      <c r="F105">
        <f t="shared" si="14"/>
        <v>572813.26304106554</v>
      </c>
      <c r="G105" s="1">
        <f t="shared" si="12"/>
        <v>2.8653383243890437E-3</v>
      </c>
      <c r="H105" s="1">
        <f t="shared" si="15"/>
        <v>5.1400752934064917E-2</v>
      </c>
      <c r="I105" s="1">
        <f>(D_VStabXFLR5!C111*D_VStab!D105*'AC Param'!$B$8)</f>
        <v>0.12589173377184912</v>
      </c>
    </row>
    <row r="106" spans="3:9" x14ac:dyDescent="0.2">
      <c r="C106">
        <f>WingXFLR5!L112</f>
        <v>8.3933999999999997</v>
      </c>
      <c r="D106">
        <f t="shared" si="11"/>
        <v>43.150112680500001</v>
      </c>
      <c r="E106">
        <f t="shared" si="13"/>
        <v>0.87629590402177049</v>
      </c>
      <c r="F106">
        <f t="shared" si="14"/>
        <v>570583.51831298554</v>
      </c>
      <c r="G106" s="1">
        <f t="shared" si="12"/>
        <v>2.8709314963134228E-3</v>
      </c>
      <c r="H106" s="1">
        <f t="shared" si="15"/>
        <v>5.1100919745117268E-2</v>
      </c>
      <c r="I106" s="1">
        <f>(D_VStabXFLR5!C112*D_VStab!D106*'AC Param'!$B$8)</f>
        <v>0.1250205819938103</v>
      </c>
    </row>
    <row r="107" spans="3:9" x14ac:dyDescent="0.2">
      <c r="C107">
        <f>WingXFLR5!L113</f>
        <v>8.3610000000000007</v>
      </c>
      <c r="D107">
        <f t="shared" si="11"/>
        <v>42.817621612500005</v>
      </c>
      <c r="E107">
        <f t="shared" si="13"/>
        <v>0.87969166855834557</v>
      </c>
      <c r="F107">
        <f t="shared" si="14"/>
        <v>568380.9655937847</v>
      </c>
      <c r="G107" s="1">
        <f t="shared" si="12"/>
        <v>2.8764887406723741E-3</v>
      </c>
      <c r="H107" s="1">
        <f t="shared" si="15"/>
        <v>5.0805317669174628E-2</v>
      </c>
      <c r="I107" s="1">
        <f>(D_VStabXFLR5!C113*D_VStab!D107*'AC Param'!$B$8)</f>
        <v>0.1241634554490304</v>
      </c>
    </row>
    <row r="108" spans="3:9" x14ac:dyDescent="0.2">
      <c r="C108">
        <f>WingXFLR5!L114</f>
        <v>8.3290000000000006</v>
      </c>
      <c r="D108">
        <f t="shared" si="11"/>
        <v>42.490497612500015</v>
      </c>
      <c r="E108">
        <f t="shared" si="13"/>
        <v>0.88307144204782395</v>
      </c>
      <c r="F108">
        <f t="shared" si="14"/>
        <v>566205.60488346289</v>
      </c>
      <c r="G108" s="1">
        <f t="shared" si="12"/>
        <v>2.8820091751438222E-3</v>
      </c>
      <c r="H108" s="1">
        <f t="shared" si="15"/>
        <v>5.0513926639956332E-2</v>
      </c>
      <c r="I108" s="1">
        <f>(D_VStabXFLR5!C114*D_VStab!D108*'AC Param'!$B$8)</f>
        <v>0.12332025620175376</v>
      </c>
    </row>
    <row r="109" spans="3:9" x14ac:dyDescent="0.2">
      <c r="C109">
        <f>WingXFLR5!L115</f>
        <v>8.2972999999999999</v>
      </c>
      <c r="D109">
        <f t="shared" si="11"/>
        <v>42.167677215125003</v>
      </c>
      <c r="E109">
        <f t="shared" si="13"/>
        <v>0.88644523409016518</v>
      </c>
      <c r="F109">
        <f t="shared" si="14"/>
        <v>564050.63817980024</v>
      </c>
      <c r="G109" s="1">
        <f t="shared" si="12"/>
        <v>2.887509313548196E-3</v>
      </c>
      <c r="H109" s="1">
        <f t="shared" si="15"/>
        <v>5.0225818784364093E-2</v>
      </c>
      <c r="I109" s="1">
        <f>(D_VStabXFLR5!C115*D_VStab!D109*'AC Param'!$B$8)</f>
        <v>0.12248793505691141</v>
      </c>
    </row>
    <row r="110" spans="3:9" x14ac:dyDescent="0.2">
      <c r="C110">
        <f>WingXFLR5!L116</f>
        <v>8.2660999999999998</v>
      </c>
      <c r="D110">
        <f t="shared" si="11"/>
        <v>41.851150641124995</v>
      </c>
      <c r="E110">
        <f t="shared" si="13"/>
        <v>0.88979107932596113</v>
      </c>
      <c r="F110">
        <f t="shared" si="14"/>
        <v>561929.66148723639</v>
      </c>
      <c r="G110" s="1">
        <f t="shared" si="12"/>
        <v>2.8929535641780786E-3</v>
      </c>
      <c r="H110" s="1">
        <f t="shared" si="15"/>
        <v>4.9942792107530942E-2</v>
      </c>
      <c r="I110" s="1">
        <f>(D_VStabXFLR5!C116*D_VStab!D110*'AC Param'!$B$8)</f>
        <v>0.12167231013659907</v>
      </c>
    </row>
    <row r="111" spans="3:9" x14ac:dyDescent="0.2">
      <c r="C111">
        <f>WingXFLR5!L117</f>
        <v>8.2352000000000007</v>
      </c>
      <c r="D111">
        <f t="shared" si="11"/>
        <v>41.538842912000014</v>
      </c>
      <c r="E111">
        <f t="shared" si="13"/>
        <v>0.89312974072473361</v>
      </c>
      <c r="F111">
        <f t="shared" si="14"/>
        <v>559829.07880133193</v>
      </c>
      <c r="G111" s="1">
        <f t="shared" si="12"/>
        <v>2.8983759320615294E-3</v>
      </c>
      <c r="H111" s="1">
        <f t="shared" si="15"/>
        <v>4.9663012798503013E-2</v>
      </c>
      <c r="I111" s="1">
        <f>(D_VStabXFLR5!C117*D_VStab!D111*'AC Param'!$B$8)</f>
        <v>0.12086739062236605</v>
      </c>
    </row>
    <row r="112" spans="3:9" x14ac:dyDescent="0.2">
      <c r="C112">
        <f>WingXFLR5!L118</f>
        <v>8.2047000000000008</v>
      </c>
      <c r="D112">
        <f t="shared" si="11"/>
        <v>41.231725030125006</v>
      </c>
      <c r="E112">
        <f t="shared" si="13"/>
        <v>0.89644984470076017</v>
      </c>
      <c r="F112">
        <f t="shared" si="14"/>
        <v>557755.68812430638</v>
      </c>
      <c r="G112" s="1">
        <f t="shared" si="12"/>
        <v>2.9037581193267423E-3</v>
      </c>
      <c r="H112" s="1">
        <f t="shared" si="15"/>
        <v>4.9387369486155172E-2</v>
      </c>
      <c r="I112" s="1">
        <f>(D_VStabXFLR5!C118*D_VStab!D112*'AC Param'!$B$8)</f>
        <v>0.12007603568682093</v>
      </c>
    </row>
    <row r="113" spans="3:9" x14ac:dyDescent="0.2">
      <c r="C113">
        <f>WingXFLR5!L119</f>
        <v>8.1745000000000001</v>
      </c>
      <c r="D113">
        <f t="shared" si="11"/>
        <v>40.928750778125007</v>
      </c>
      <c r="E113">
        <f t="shared" si="13"/>
        <v>0.89976170295630642</v>
      </c>
      <c r="F113">
        <f t="shared" si="14"/>
        <v>555702.69145394012</v>
      </c>
      <c r="G113" s="1">
        <f t="shared" si="12"/>
        <v>2.9091170189792367E-3</v>
      </c>
      <c r="H113" s="1">
        <f t="shared" si="15"/>
        <v>4.9114941749858788E-2</v>
      </c>
      <c r="I113" s="1">
        <f>(D_VStabXFLR5!C119*D_VStab!D113*'AC Param'!$B$8)</f>
        <v>0.11929523453675511</v>
      </c>
    </row>
    <row r="114" spans="3:9" x14ac:dyDescent="0.2">
      <c r="C114">
        <f>WingXFLR5!L120</f>
        <v>8.1447000000000003</v>
      </c>
      <c r="D114">
        <f t="shared" si="11"/>
        <v>40.630884580125006</v>
      </c>
      <c r="E114">
        <f t="shared" si="13"/>
        <v>0.90305377003650555</v>
      </c>
      <c r="F114">
        <f t="shared" si="14"/>
        <v>553676.88679245289</v>
      </c>
      <c r="G114" s="1">
        <f t="shared" si="12"/>
        <v>2.9144341291588078E-3</v>
      </c>
      <c r="H114" s="1">
        <f t="shared" si="15"/>
        <v>4.8846615146269312E-2</v>
      </c>
      <c r="I114" s="1">
        <f>(D_VStabXFLR5!C120*D_VStab!D114*'AC Param'!$B$8)</f>
        <v>0.11852783141240307</v>
      </c>
    </row>
    <row r="115" spans="3:9" x14ac:dyDescent="0.2">
      <c r="C115">
        <f>WingXFLR5!L121</f>
        <v>8.1151999999999997</v>
      </c>
      <c r="D115">
        <f t="shared" si="11"/>
        <v>40.337088512000001</v>
      </c>
      <c r="E115">
        <f t="shared" si="13"/>
        <v>0.90633650936715404</v>
      </c>
      <c r="F115">
        <f t="shared" si="14"/>
        <v>551671.47613762482</v>
      </c>
      <c r="G115" s="1">
        <f t="shared" si="12"/>
        <v>2.9197265319759096E-3</v>
      </c>
      <c r="H115" s="1">
        <f t="shared" si="15"/>
        <v>4.8581472864848166E-2</v>
      </c>
      <c r="I115" s="1">
        <f>(D_VStabXFLR5!C121*D_VStab!D115*'AC Param'!$B$8)</f>
        <v>0.11777083393489517</v>
      </c>
    </row>
    <row r="116" spans="3:9" x14ac:dyDescent="0.2">
      <c r="C116">
        <f>WingXFLR5!L122</f>
        <v>8.0861000000000001</v>
      </c>
      <c r="D116">
        <f t="shared" si="11"/>
        <v>40.048320591124998</v>
      </c>
      <c r="E116">
        <f t="shared" si="13"/>
        <v>0.90959820442689654</v>
      </c>
      <c r="F116">
        <f t="shared" si="14"/>
        <v>549693.2574916759</v>
      </c>
      <c r="G116" s="1">
        <f t="shared" si="12"/>
        <v>2.9249755233218657E-3</v>
      </c>
      <c r="H116" s="1">
        <f t="shared" si="15"/>
        <v>4.8320397460164921E-2</v>
      </c>
      <c r="I116" s="1">
        <f>(D_VStabXFLR5!C122*D_VStab!D116*'AC Param'!$B$8)</f>
        <v>0.1170270718607299</v>
      </c>
    </row>
    <row r="117" spans="3:9" x14ac:dyDescent="0.2">
      <c r="C117">
        <f>WingXFLR5!L123</f>
        <v>8.0572999999999997</v>
      </c>
      <c r="D117">
        <f t="shared" si="11"/>
        <v>39.763551015124996</v>
      </c>
      <c r="E117">
        <f t="shared" si="13"/>
        <v>0.91284947076766765</v>
      </c>
      <c r="F117">
        <f t="shared" si="14"/>
        <v>547735.43285238626</v>
      </c>
      <c r="G117" s="1">
        <f t="shared" si="12"/>
        <v>2.930198374221401E-3</v>
      </c>
      <c r="H117" s="1">
        <f t="shared" si="15"/>
        <v>4.8062475671837968E-2</v>
      </c>
      <c r="I117" s="1">
        <f>(D_VStabXFLR5!C123*D_VStab!D117*'AC Param'!$B$8)</f>
        <v>0.11629357082013235</v>
      </c>
    </row>
    <row r="118" spans="3:9" x14ac:dyDescent="0.2">
      <c r="C118">
        <f>WingXFLR5!L124</f>
        <v>8.0288000000000004</v>
      </c>
      <c r="D118">
        <f t="shared" si="11"/>
        <v>39.482748032000011</v>
      </c>
      <c r="E118">
        <f t="shared" si="13"/>
        <v>0.91608983170789249</v>
      </c>
      <c r="F118">
        <f t="shared" si="14"/>
        <v>545798.0022197559</v>
      </c>
      <c r="G118" s="1">
        <f t="shared" si="12"/>
        <v>2.9353944605000825E-3</v>
      </c>
      <c r="H118" s="1">
        <f t="shared" si="15"/>
        <v>4.7807693941612009E-2</v>
      </c>
      <c r="I118" s="1">
        <f>(D_VStabXFLR5!C124*D_VStab!D118*'AC Param'!$B$8)</f>
        <v>0.11557026762645155</v>
      </c>
    </row>
    <row r="119" spans="3:9" x14ac:dyDescent="0.2">
      <c r="C119">
        <f>WingXFLR5!L125</f>
        <v>8.0006000000000004</v>
      </c>
      <c r="D119">
        <f t="shared" si="11"/>
        <v>39.205880220500006</v>
      </c>
      <c r="E119">
        <f t="shared" si="13"/>
        <v>0.91931880619157647</v>
      </c>
      <c r="F119">
        <f t="shared" si="14"/>
        <v>543880.9655937847</v>
      </c>
      <c r="G119" s="1">
        <f t="shared" si="12"/>
        <v>2.9405631546795615E-3</v>
      </c>
      <c r="H119" s="1">
        <f t="shared" si="15"/>
        <v>4.7556038814562787E-2</v>
      </c>
      <c r="I119" s="1">
        <f>(D_VStabXFLR5!C125*D_VStab!D119*'AC Param'!$B$8)</f>
        <v>0.11495435385341753</v>
      </c>
    </row>
    <row r="120" spans="3:9" x14ac:dyDescent="0.2">
      <c r="C120">
        <f>WingXFLR5!L126</f>
        <v>7.9728000000000003</v>
      </c>
      <c r="D120">
        <f t="shared" si="11"/>
        <v>38.93389315200001</v>
      </c>
      <c r="E120">
        <f t="shared" si="13"/>
        <v>0.9225243378507334</v>
      </c>
      <c r="F120">
        <f t="shared" si="14"/>
        <v>541991.12097669265</v>
      </c>
      <c r="G120" s="1">
        <f t="shared" si="12"/>
        <v>2.9456853525965943E-3</v>
      </c>
      <c r="H120" s="1">
        <f t="shared" si="15"/>
        <v>4.7308386995680497E-2</v>
      </c>
      <c r="I120" s="1">
        <f>(D_VStabXFLR5!C126*D_VStab!D120*'AC Param'!$B$8)</f>
        <v>0.11425344836242336</v>
      </c>
    </row>
    <row r="121" spans="3:9" x14ac:dyDescent="0.2">
      <c r="C121">
        <f>WingXFLR5!L127</f>
        <v>7.9451999999999998</v>
      </c>
      <c r="D121">
        <f t="shared" si="11"/>
        <v>38.664799362000004</v>
      </c>
      <c r="E121">
        <f t="shared" si="13"/>
        <v>0.92572899874343351</v>
      </c>
      <c r="F121">
        <f t="shared" si="14"/>
        <v>540114.87236404</v>
      </c>
      <c r="G121" s="1">
        <f t="shared" si="12"/>
        <v>2.9507972712652332E-3</v>
      </c>
      <c r="H121" s="1">
        <f t="shared" si="15"/>
        <v>4.7062943586205525E-2</v>
      </c>
      <c r="I121" s="1">
        <f>(D_VStabXFLR5!C127*D_VStab!D121*'AC Param'!$B$8)</f>
        <v>0.11346377923479758</v>
      </c>
    </row>
    <row r="122" spans="3:9" x14ac:dyDescent="0.2">
      <c r="C122">
        <f>WingXFLR5!L128</f>
        <v>7.9180000000000001</v>
      </c>
      <c r="D122">
        <f t="shared" si="11"/>
        <v>38.40051845</v>
      </c>
      <c r="E122">
        <f t="shared" si="13"/>
        <v>0.92890907310132953</v>
      </c>
      <c r="F122">
        <f t="shared" si="14"/>
        <v>538265.81576026639</v>
      </c>
      <c r="G122" s="1">
        <f t="shared" si="12"/>
        <v>2.955861231543263E-3</v>
      </c>
      <c r="H122" s="1">
        <f t="shared" si="15"/>
        <v>4.6821474049975671E-2</v>
      </c>
      <c r="I122" s="1">
        <f>(D_VStabXFLR5!C128*D_VStab!D122*'AC Param'!$B$8)</f>
        <v>0.11278349006341132</v>
      </c>
    </row>
    <row r="123" spans="3:9" x14ac:dyDescent="0.2">
      <c r="C123">
        <f>WingXFLR5!L129</f>
        <v>7.891</v>
      </c>
      <c r="D123">
        <f t="shared" si="11"/>
        <v>38.139077112500004</v>
      </c>
      <c r="E123">
        <f t="shared" si="13"/>
        <v>0.9320874465614406</v>
      </c>
      <c r="F123">
        <f t="shared" si="14"/>
        <v>536430.35516093229</v>
      </c>
      <c r="G123" s="1">
        <f t="shared" si="12"/>
        <v>2.9609138295299867E-3</v>
      </c>
      <c r="H123" s="1">
        <f t="shared" si="15"/>
        <v>4.6582189858013635E-2</v>
      </c>
      <c r="I123" s="1">
        <f>(D_VStabXFLR5!C129*D_VStab!D123*'AC Param'!$B$8)</f>
        <v>0.11211023670204187</v>
      </c>
    </row>
    <row r="124" spans="3:9" x14ac:dyDescent="0.2">
      <c r="C124">
        <f>WingXFLR5!L130</f>
        <v>7.8643999999999998</v>
      </c>
      <c r="D124">
        <f t="shared" si="11"/>
        <v>37.882382258</v>
      </c>
      <c r="E124">
        <f t="shared" si="13"/>
        <v>0.93524007436248502</v>
      </c>
      <c r="F124">
        <f t="shared" si="14"/>
        <v>534622.08657047735</v>
      </c>
      <c r="G124" s="1">
        <f t="shared" si="12"/>
        <v>2.965916997089423E-3</v>
      </c>
      <c r="H124" s="1">
        <f t="shared" si="15"/>
        <v>4.6346850589561908E-2</v>
      </c>
      <c r="I124" s="1">
        <f>(D_VStabXFLR5!C130*D_VStab!D124*'AC Param'!$B$8)</f>
        <v>0.111449650391025</v>
      </c>
    </row>
    <row r="125" spans="3:9" x14ac:dyDescent="0.2">
      <c r="C125">
        <f>WingXFLR5!L131</f>
        <v>7.8380000000000001</v>
      </c>
      <c r="D125">
        <f t="shared" si="11"/>
        <v>37.628474450000006</v>
      </c>
      <c r="E125">
        <f t="shared" si="13"/>
        <v>0.93839015575610185</v>
      </c>
      <c r="F125">
        <f t="shared" si="14"/>
        <v>532827.4139844618</v>
      </c>
      <c r="G125" s="1">
        <f t="shared" si="12"/>
        <v>2.9709077081583172E-3</v>
      </c>
      <c r="H125" s="1">
        <f t="shared" si="15"/>
        <v>4.6113673975769112E-2</v>
      </c>
      <c r="I125" s="1">
        <f>(D_VStabXFLR5!C131*D_VStab!D125*'AC Param'!$B$8)</f>
        <v>0.11079599694643537</v>
      </c>
    </row>
    <row r="126" spans="3:9" x14ac:dyDescent="0.2">
      <c r="C126">
        <f>WingXFLR5!L132</f>
        <v>7.8118999999999996</v>
      </c>
      <c r="D126">
        <f t="shared" si="11"/>
        <v>37.378291236125001</v>
      </c>
      <c r="E126">
        <f t="shared" si="13"/>
        <v>0.9415253703729346</v>
      </c>
      <c r="F126">
        <f t="shared" si="14"/>
        <v>531053.13540510542</v>
      </c>
      <c r="G126" s="1">
        <f t="shared" si="12"/>
        <v>2.9758665550581233E-3</v>
      </c>
      <c r="H126" s="1">
        <f t="shared" si="15"/>
        <v>4.5883532794607704E-2</v>
      </c>
      <c r="I126" s="1">
        <f>(D_VStabXFLR5!C132*D_VStab!D126*'AC Param'!$B$8)</f>
        <v>0.11015206001751419</v>
      </c>
    </row>
    <row r="127" spans="3:9" x14ac:dyDescent="0.2">
      <c r="C127">
        <f>WingXFLR5!L133</f>
        <v>7.7861000000000002</v>
      </c>
      <c r="D127">
        <f t="shared" si="11"/>
        <v>37.131803841125006</v>
      </c>
      <c r="E127">
        <f t="shared" si="13"/>
        <v>0.94464520630563797</v>
      </c>
      <c r="F127">
        <f t="shared" si="14"/>
        <v>529299.25083240843</v>
      </c>
      <c r="G127" s="1">
        <f t="shared" si="12"/>
        <v>2.9807928891642885E-3</v>
      </c>
      <c r="H127" s="1">
        <f t="shared" si="15"/>
        <v>4.5656414451230809E-2</v>
      </c>
      <c r="I127" s="1">
        <f>(D_VStabXFLR5!C133*D_VStab!D127*'AC Param'!$B$8)</f>
        <v>0.10951778245126199</v>
      </c>
    </row>
    <row r="128" spans="3:9" x14ac:dyDescent="0.2">
      <c r="C128">
        <f>WingXFLR5!L134</f>
        <v>7.7606000000000002</v>
      </c>
      <c r="D128">
        <f t="shared" si="11"/>
        <v>36.888983820500002</v>
      </c>
      <c r="E128">
        <f t="shared" si="13"/>
        <v>0.94774914836692103</v>
      </c>
      <c r="F128">
        <f t="shared" si="14"/>
        <v>527565.76026637072</v>
      </c>
      <c r="G128" s="1">
        <f t="shared" si="12"/>
        <v>2.9856860599185827E-3</v>
      </c>
      <c r="H128" s="1">
        <f t="shared" si="15"/>
        <v>4.5432306462439453E-2</v>
      </c>
      <c r="I128" s="1">
        <f>(D_VStabXFLR5!C134*D_VStab!D128*'AC Param'!$B$8)</f>
        <v>0.10889310778550715</v>
      </c>
    </row>
    <row r="129" spans="3:9" x14ac:dyDescent="0.2">
      <c r="C129">
        <f>WingXFLR5!L135</f>
        <v>0</v>
      </c>
      <c r="D129">
        <f t="shared" si="11"/>
        <v>0</v>
      </c>
      <c r="E129" t="e">
        <f t="shared" si="13"/>
        <v>#DIV/0!</v>
      </c>
      <c r="F129">
        <f t="shared" si="14"/>
        <v>0</v>
      </c>
      <c r="G129" s="1" t="e">
        <f t="shared" si="12"/>
        <v>#DIV/0!</v>
      </c>
      <c r="H129" s="1" t="e">
        <f t="shared" si="15"/>
        <v>#DIV/0!</v>
      </c>
      <c r="I129" s="1">
        <f>(D_VStabXFLR5!C135*D_VStab!D129*'AC Param'!$B$8)</f>
        <v>0</v>
      </c>
    </row>
    <row r="130" spans="3:9" x14ac:dyDescent="0.2">
      <c r="C130">
        <f>WingXFLR5!L136</f>
        <v>0</v>
      </c>
      <c r="D130">
        <f t="shared" si="11"/>
        <v>0</v>
      </c>
      <c r="E130" t="e">
        <f t="shared" ref="E130:E139" si="16">$K$6*1.802*10^-5*(1.225*C130)^-1</f>
        <v>#DIV/0!</v>
      </c>
      <c r="F130">
        <f t="shared" ref="F130:F139" si="17">1.225*C130/($K$7)</f>
        <v>0</v>
      </c>
      <c r="G130" s="1" t="e">
        <f t="shared" si="12"/>
        <v>#DIV/0!</v>
      </c>
      <c r="H130" s="1" t="e">
        <f t="shared" ref="H130:H139" si="18">G130*$K$3*D130*2</f>
        <v>#DIV/0!</v>
      </c>
      <c r="I130" s="1">
        <f>(D_VStabXFLR5!C136*D_VStab!D130*'AC Param'!$B$8)</f>
        <v>0</v>
      </c>
    </row>
    <row r="131" spans="3:9" x14ac:dyDescent="0.2">
      <c r="C131">
        <f>WingXFLR5!L137</f>
        <v>0</v>
      </c>
      <c r="D131">
        <f t="shared" ref="D131:D139" si="19">0.5*1.225*C131^2</f>
        <v>0</v>
      </c>
      <c r="E131" t="e">
        <f t="shared" si="16"/>
        <v>#DIV/0!</v>
      </c>
      <c r="F131">
        <f t="shared" si="17"/>
        <v>0</v>
      </c>
      <c r="G131" s="1" t="e">
        <f t="shared" ref="G131:G139" si="20">(2*0.664*F131^(-1/2)*$K$5^(-0.5))</f>
        <v>#DIV/0!</v>
      </c>
      <c r="H131" s="1" t="e">
        <f t="shared" si="18"/>
        <v>#DIV/0!</v>
      </c>
      <c r="I131" s="1">
        <f>(D_VStabXFLR5!C137*D_VStab!D131*'AC Param'!$B$8)</f>
        <v>0</v>
      </c>
    </row>
    <row r="132" spans="3:9" x14ac:dyDescent="0.2">
      <c r="C132">
        <f>WingXFLR5!L138</f>
        <v>0</v>
      </c>
      <c r="D132">
        <f t="shared" si="19"/>
        <v>0</v>
      </c>
      <c r="E132" t="e">
        <f t="shared" si="16"/>
        <v>#DIV/0!</v>
      </c>
      <c r="F132">
        <f t="shared" si="17"/>
        <v>0</v>
      </c>
      <c r="G132" s="1" t="e">
        <f t="shared" si="20"/>
        <v>#DIV/0!</v>
      </c>
      <c r="H132" s="1" t="e">
        <f t="shared" si="18"/>
        <v>#DIV/0!</v>
      </c>
      <c r="I132" s="1">
        <f>(D_VStabXFLR5!C138*D_VStab!D132*'AC Param'!$B$8)</f>
        <v>0</v>
      </c>
    </row>
    <row r="133" spans="3:9" x14ac:dyDescent="0.2">
      <c r="C133">
        <f>WingXFLR5!L139</f>
        <v>0</v>
      </c>
      <c r="D133">
        <f t="shared" si="19"/>
        <v>0</v>
      </c>
      <c r="E133" t="e">
        <f t="shared" si="16"/>
        <v>#DIV/0!</v>
      </c>
      <c r="F133">
        <f t="shared" si="17"/>
        <v>0</v>
      </c>
      <c r="G133" s="1" t="e">
        <f t="shared" si="20"/>
        <v>#DIV/0!</v>
      </c>
      <c r="H133" s="1" t="e">
        <f t="shared" si="18"/>
        <v>#DIV/0!</v>
      </c>
      <c r="I133" s="1">
        <f>(D_VStabXFLR5!C139*D_VStab!D133*'AC Param'!$B$8)</f>
        <v>0</v>
      </c>
    </row>
    <row r="134" spans="3:9" x14ac:dyDescent="0.2">
      <c r="C134">
        <f>WingXFLR5!L140</f>
        <v>0</v>
      </c>
      <c r="D134">
        <f t="shared" si="19"/>
        <v>0</v>
      </c>
      <c r="E134" t="e">
        <f t="shared" si="16"/>
        <v>#DIV/0!</v>
      </c>
      <c r="F134">
        <f t="shared" si="17"/>
        <v>0</v>
      </c>
      <c r="G134" s="1" t="e">
        <f t="shared" si="20"/>
        <v>#DIV/0!</v>
      </c>
      <c r="H134" s="1" t="e">
        <f t="shared" si="18"/>
        <v>#DIV/0!</v>
      </c>
      <c r="I134" s="1">
        <f>(D_VStabXFLR5!C140*D_VStab!D134*'AC Param'!$B$8)</f>
        <v>0</v>
      </c>
    </row>
    <row r="135" spans="3:9" x14ac:dyDescent="0.2">
      <c r="C135">
        <f>WingXFLR5!L141</f>
        <v>0</v>
      </c>
      <c r="D135">
        <f t="shared" si="19"/>
        <v>0</v>
      </c>
      <c r="E135" t="e">
        <f t="shared" si="16"/>
        <v>#DIV/0!</v>
      </c>
      <c r="F135">
        <f t="shared" si="17"/>
        <v>0</v>
      </c>
      <c r="G135" s="1" t="e">
        <f t="shared" si="20"/>
        <v>#DIV/0!</v>
      </c>
      <c r="H135" s="1" t="e">
        <f t="shared" si="18"/>
        <v>#DIV/0!</v>
      </c>
      <c r="I135" s="1">
        <f>(D_VStabXFLR5!C141*D_VStab!D135*'AC Param'!$B$8)</f>
        <v>0</v>
      </c>
    </row>
    <row r="136" spans="3:9" x14ac:dyDescent="0.2">
      <c r="C136">
        <f>WingXFLR5!L142</f>
        <v>0</v>
      </c>
      <c r="D136">
        <f t="shared" si="19"/>
        <v>0</v>
      </c>
      <c r="E136" t="e">
        <f t="shared" si="16"/>
        <v>#DIV/0!</v>
      </c>
      <c r="F136">
        <f t="shared" si="17"/>
        <v>0</v>
      </c>
      <c r="G136" s="1" t="e">
        <f t="shared" si="20"/>
        <v>#DIV/0!</v>
      </c>
      <c r="H136" s="1" t="e">
        <f t="shared" si="18"/>
        <v>#DIV/0!</v>
      </c>
      <c r="I136" s="1">
        <f>(D_VStabXFLR5!C142*D_VStab!D136*'AC Param'!$B$8)</f>
        <v>0</v>
      </c>
    </row>
    <row r="137" spans="3:9" x14ac:dyDescent="0.2">
      <c r="C137">
        <f>WingXFLR5!L143</f>
        <v>0</v>
      </c>
      <c r="D137">
        <f t="shared" si="19"/>
        <v>0</v>
      </c>
      <c r="E137" t="e">
        <f t="shared" si="16"/>
        <v>#DIV/0!</v>
      </c>
      <c r="F137">
        <f t="shared" si="17"/>
        <v>0</v>
      </c>
      <c r="G137" s="1" t="e">
        <f t="shared" si="20"/>
        <v>#DIV/0!</v>
      </c>
      <c r="H137" s="1" t="e">
        <f t="shared" si="18"/>
        <v>#DIV/0!</v>
      </c>
      <c r="I137" s="1">
        <f>(D_VStabXFLR5!C143*D_VStab!D137*'AC Param'!$B$8)</f>
        <v>0</v>
      </c>
    </row>
    <row r="138" spans="3:9" x14ac:dyDescent="0.2">
      <c r="C138">
        <f>WingXFLR5!L144</f>
        <v>0</v>
      </c>
      <c r="D138">
        <f t="shared" si="19"/>
        <v>0</v>
      </c>
      <c r="E138" t="e">
        <f t="shared" si="16"/>
        <v>#DIV/0!</v>
      </c>
      <c r="F138">
        <f t="shared" si="17"/>
        <v>0</v>
      </c>
      <c r="G138" s="1" t="e">
        <f t="shared" si="20"/>
        <v>#DIV/0!</v>
      </c>
      <c r="H138" s="1" t="e">
        <f t="shared" si="18"/>
        <v>#DIV/0!</v>
      </c>
      <c r="I138" s="1">
        <f>(D_VStabXFLR5!C144*D_VStab!D138*'AC Param'!$B$8)</f>
        <v>0</v>
      </c>
    </row>
    <row r="139" spans="3:9" x14ac:dyDescent="0.2">
      <c r="C139">
        <f>WingXFLR5!L145</f>
        <v>0</v>
      </c>
      <c r="D139">
        <f t="shared" si="19"/>
        <v>0</v>
      </c>
      <c r="E139" t="e">
        <f t="shared" si="16"/>
        <v>#DIV/0!</v>
      </c>
      <c r="F139">
        <f t="shared" si="17"/>
        <v>0</v>
      </c>
      <c r="G139" s="1" t="e">
        <f t="shared" si="20"/>
        <v>#DIV/0!</v>
      </c>
      <c r="H139" s="1" t="e">
        <f t="shared" si="18"/>
        <v>#DIV/0!</v>
      </c>
      <c r="I139" s="1">
        <f>(D_VStabXFLR5!C145*D_VStab!D139*'AC Param'!$B$8)</f>
        <v>0</v>
      </c>
    </row>
    <row r="140" spans="3:9" x14ac:dyDescent="0.2">
      <c r="C140">
        <f>WingXFLR5!L146</f>
        <v>0</v>
      </c>
      <c r="D140">
        <f t="shared" ref="D140:D144" si="21">0.5*1.225*C140^2</f>
        <v>0</v>
      </c>
      <c r="E140" t="e">
        <f t="shared" ref="E140:E144" si="22">$K$6*1.802*10^-5*(1.225*C140)^-1</f>
        <v>#DIV/0!</v>
      </c>
      <c r="F140">
        <f t="shared" ref="F140:F144" si="23">1.225*C140/($K$7)</f>
        <v>0</v>
      </c>
      <c r="G140" s="1" t="e">
        <f t="shared" ref="G140:G144" si="24">(2*0.664*F140^(-1/2)*$K$5^(-0.5))</f>
        <v>#DIV/0!</v>
      </c>
      <c r="H140" s="1" t="e">
        <f t="shared" ref="H140:H144" si="25">G140*$K$3*D140*2</f>
        <v>#DIV/0!</v>
      </c>
      <c r="I140" s="1">
        <f>(D_VStabXFLR5!C146*D_VStab!D140*'AC Param'!$B$8)</f>
        <v>0</v>
      </c>
    </row>
    <row r="141" spans="3:9" x14ac:dyDescent="0.2">
      <c r="C141">
        <f>WingXFLR5!L147</f>
        <v>0</v>
      </c>
      <c r="D141">
        <f t="shared" si="21"/>
        <v>0</v>
      </c>
      <c r="E141" t="e">
        <f t="shared" si="22"/>
        <v>#DIV/0!</v>
      </c>
      <c r="F141">
        <f t="shared" si="23"/>
        <v>0</v>
      </c>
      <c r="G141" s="1" t="e">
        <f t="shared" si="24"/>
        <v>#DIV/0!</v>
      </c>
      <c r="H141" s="1" t="e">
        <f t="shared" si="25"/>
        <v>#DIV/0!</v>
      </c>
      <c r="I141" s="1">
        <f>(D_VStabXFLR5!C147*D_VStab!D141*'AC Param'!$B$8)</f>
        <v>0</v>
      </c>
    </row>
    <row r="142" spans="3:9" x14ac:dyDescent="0.2">
      <c r="C142">
        <f>WingXFLR5!L148</f>
        <v>0</v>
      </c>
      <c r="D142">
        <f t="shared" si="21"/>
        <v>0</v>
      </c>
      <c r="E142" t="e">
        <f t="shared" si="22"/>
        <v>#DIV/0!</v>
      </c>
      <c r="F142">
        <f t="shared" si="23"/>
        <v>0</v>
      </c>
      <c r="G142" s="1" t="e">
        <f t="shared" si="24"/>
        <v>#DIV/0!</v>
      </c>
      <c r="H142" s="1" t="e">
        <f t="shared" si="25"/>
        <v>#DIV/0!</v>
      </c>
      <c r="I142" s="1">
        <f>(D_VStabXFLR5!C148*D_VStab!D142*'AC Param'!$B$8)</f>
        <v>0</v>
      </c>
    </row>
    <row r="143" spans="3:9" x14ac:dyDescent="0.2">
      <c r="C143">
        <f>WingXFLR5!L149</f>
        <v>0</v>
      </c>
      <c r="D143">
        <f t="shared" si="21"/>
        <v>0</v>
      </c>
      <c r="E143" t="e">
        <f t="shared" si="22"/>
        <v>#DIV/0!</v>
      </c>
      <c r="F143">
        <f t="shared" si="23"/>
        <v>0</v>
      </c>
      <c r="G143" s="1" t="e">
        <f t="shared" si="24"/>
        <v>#DIV/0!</v>
      </c>
      <c r="H143" s="1" t="e">
        <f t="shared" si="25"/>
        <v>#DIV/0!</v>
      </c>
      <c r="I143" s="1">
        <f>(D_VStabXFLR5!C149*D_VStab!D143*'AC Param'!$B$8)</f>
        <v>0</v>
      </c>
    </row>
    <row r="144" spans="3:9" x14ac:dyDescent="0.2">
      <c r="C144">
        <f>WingXFLR5!L150</f>
        <v>0</v>
      </c>
      <c r="D144">
        <f t="shared" si="21"/>
        <v>0</v>
      </c>
      <c r="E144" t="e">
        <f t="shared" si="22"/>
        <v>#DIV/0!</v>
      </c>
      <c r="F144">
        <f t="shared" si="23"/>
        <v>0</v>
      </c>
      <c r="G144" s="1" t="e">
        <f t="shared" si="24"/>
        <v>#DIV/0!</v>
      </c>
      <c r="H144" s="1" t="e">
        <f t="shared" si="25"/>
        <v>#DIV/0!</v>
      </c>
      <c r="I144" s="1">
        <f>(D_VStabXFLR5!C150*D_VStab!D144*'AC Param'!$B$8)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zoomScale="59" workbookViewId="0">
      <selection activeCell="T39" sqref="T39"/>
    </sheetView>
  </sheetViews>
  <sheetFormatPr baseColWidth="10" defaultRowHeight="16" x14ac:dyDescent="0.2"/>
  <cols>
    <col min="6" max="6" width="17.1640625" bestFit="1" customWidth="1"/>
    <col min="7" max="7" width="25" bestFit="1" customWidth="1"/>
    <col min="8" max="13" width="9.1640625" bestFit="1" customWidth="1"/>
    <col min="14" max="16" width="9.83203125" bestFit="1" customWidth="1"/>
    <col min="17" max="17" width="8.1640625" bestFit="1" customWidth="1"/>
    <col min="18" max="18" width="7.1640625" bestFit="1" customWidth="1"/>
    <col min="20" max="20" width="17.1640625" bestFit="1" customWidth="1"/>
    <col min="21" max="21" width="20.83203125" bestFit="1" customWidth="1"/>
    <col min="22" max="25" width="9.1640625" bestFit="1" customWidth="1"/>
    <col min="26" max="26" width="3.6640625" bestFit="1" customWidth="1"/>
    <col min="27" max="27" width="3.1640625" bestFit="1" customWidth="1"/>
    <col min="28" max="28" width="9.83203125" bestFit="1" customWidth="1"/>
    <col min="29" max="29" width="3.6640625" bestFit="1" customWidth="1"/>
    <col min="30" max="30" width="4.1640625" bestFit="1" customWidth="1"/>
    <col min="31" max="31" width="8.1640625" bestFit="1" customWidth="1"/>
    <col min="32" max="32" width="7.164062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89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9.5600000000000025E-4</v>
      </c>
      <c r="F8">
        <v>-7.7</v>
      </c>
      <c r="G8">
        <v>0</v>
      </c>
      <c r="H8">
        <v>0.20205200000000001</v>
      </c>
      <c r="I8">
        <v>9.3000000000000005E-4</v>
      </c>
      <c r="J8">
        <v>1.5259999999999999E-2</v>
      </c>
      <c r="K8">
        <v>1.619E-2</v>
      </c>
      <c r="L8">
        <v>2.0999999999999999E-5</v>
      </c>
      <c r="M8">
        <v>9.9999999999999995E-7</v>
      </c>
      <c r="N8">
        <v>-0.10684399999999999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9.6000000000000078E-4</v>
      </c>
      <c r="F9">
        <v>-7.6</v>
      </c>
      <c r="G9">
        <v>0</v>
      </c>
      <c r="H9">
        <v>0.21131800000000001</v>
      </c>
      <c r="I9">
        <v>1.0139999999999999E-3</v>
      </c>
      <c r="J9">
        <v>1.532E-2</v>
      </c>
      <c r="K9">
        <v>1.6333E-2</v>
      </c>
      <c r="L9">
        <v>2.0999999999999999E-5</v>
      </c>
      <c r="M9">
        <v>9.9999999999999995E-7</v>
      </c>
      <c r="N9">
        <v>-0.10616100000000001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9.6400000000000131E-4</v>
      </c>
      <c r="F10">
        <v>-7.5</v>
      </c>
      <c r="G10">
        <v>0</v>
      </c>
      <c r="H10">
        <v>0.220584</v>
      </c>
      <c r="I10">
        <v>1.101E-3</v>
      </c>
      <c r="J10">
        <v>1.5372E-2</v>
      </c>
      <c r="K10">
        <v>1.6473000000000002E-2</v>
      </c>
      <c r="L10">
        <v>2.0999999999999999E-5</v>
      </c>
      <c r="M10">
        <v>9.9999999999999995E-7</v>
      </c>
      <c r="N10">
        <v>-0.105477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9.6899999999999764E-4</v>
      </c>
      <c r="F11">
        <v>-7.4</v>
      </c>
      <c r="G11">
        <v>0</v>
      </c>
      <c r="H11">
        <v>0.22985</v>
      </c>
      <c r="I11">
        <v>1.1919999999999999E-3</v>
      </c>
      <c r="J11">
        <v>1.542E-2</v>
      </c>
      <c r="K11">
        <v>1.6611999999999998E-2</v>
      </c>
      <c r="L11">
        <v>2.0999999999999999E-5</v>
      </c>
      <c r="M11">
        <v>9.9999999999999995E-7</v>
      </c>
      <c r="N11">
        <v>-0.104791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9.7299999999999817E-4</v>
      </c>
      <c r="F12">
        <v>-7.3</v>
      </c>
      <c r="G12">
        <v>0</v>
      </c>
      <c r="H12">
        <v>0.23911499999999999</v>
      </c>
      <c r="I12">
        <v>1.2869999999999999E-3</v>
      </c>
      <c r="J12">
        <v>1.5472E-2</v>
      </c>
      <c r="K12">
        <v>1.6759E-2</v>
      </c>
      <c r="L12">
        <v>2.0999999999999999E-5</v>
      </c>
      <c r="M12">
        <v>9.9999999999999995E-7</v>
      </c>
      <c r="N12">
        <v>-0.104105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9.769999999999987E-4</v>
      </c>
      <c r="F13">
        <v>-7.2</v>
      </c>
      <c r="G13">
        <v>0</v>
      </c>
      <c r="H13">
        <v>0.24837999999999999</v>
      </c>
      <c r="I13">
        <v>1.3849999999999999E-3</v>
      </c>
      <c r="J13">
        <v>1.5561E-2</v>
      </c>
      <c r="K13">
        <v>1.6947E-2</v>
      </c>
      <c r="L13">
        <v>2.0999999999999999E-5</v>
      </c>
      <c r="M13">
        <v>9.9999999999999995E-7</v>
      </c>
      <c r="N13">
        <v>-0.103419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9.7999999999999823E-4</v>
      </c>
      <c r="F14">
        <v>-7.1</v>
      </c>
      <c r="G14">
        <v>0</v>
      </c>
      <c r="H14">
        <v>0.25764300000000001</v>
      </c>
      <c r="I14">
        <v>1.487E-3</v>
      </c>
      <c r="J14">
        <v>1.5643000000000001E-2</v>
      </c>
      <c r="K14">
        <v>1.7129999999999999E-2</v>
      </c>
      <c r="L14">
        <v>2.0999999999999999E-5</v>
      </c>
      <c r="M14">
        <v>9.9999999999999995E-7</v>
      </c>
      <c r="N14">
        <v>-0.102732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9.8399999999999876E-4</v>
      </c>
      <c r="F15">
        <v>-7</v>
      </c>
      <c r="G15">
        <v>0</v>
      </c>
      <c r="H15">
        <v>0.26690700000000001</v>
      </c>
      <c r="I15">
        <v>1.593E-3</v>
      </c>
      <c r="J15">
        <v>1.5717999999999999E-2</v>
      </c>
      <c r="K15">
        <v>1.7311E-2</v>
      </c>
      <c r="L15">
        <v>2.0999999999999999E-5</v>
      </c>
      <c r="M15">
        <v>9.9999999999999995E-7</v>
      </c>
      <c r="N15">
        <v>-0.102044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9.8700000000000176E-4</v>
      </c>
      <c r="F16">
        <v>-6.9</v>
      </c>
      <c r="G16">
        <v>0</v>
      </c>
      <c r="H16">
        <v>0.276169</v>
      </c>
      <c r="I16">
        <v>1.702E-3</v>
      </c>
      <c r="J16">
        <v>1.5786000000000001E-2</v>
      </c>
      <c r="K16">
        <v>1.7488E-2</v>
      </c>
      <c r="L16">
        <v>2.0999999999999999E-5</v>
      </c>
      <c r="M16">
        <v>9.9999999999999995E-7</v>
      </c>
      <c r="N16">
        <v>-0.101355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9.910000000000023E-4</v>
      </c>
      <c r="F17">
        <v>-6.8</v>
      </c>
      <c r="G17">
        <v>0</v>
      </c>
      <c r="H17">
        <v>0.28543099999999999</v>
      </c>
      <c r="I17">
        <v>1.815E-3</v>
      </c>
      <c r="J17">
        <v>1.5847E-2</v>
      </c>
      <c r="K17">
        <v>1.7663000000000002E-2</v>
      </c>
      <c r="L17">
        <v>2.0999999999999999E-5</v>
      </c>
      <c r="M17">
        <v>9.9999999999999995E-7</v>
      </c>
      <c r="N17">
        <v>-0.100664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9.9499999999999936E-4</v>
      </c>
      <c r="F18">
        <v>-6.7</v>
      </c>
      <c r="G18">
        <v>0</v>
      </c>
      <c r="H18">
        <v>0.29469099999999998</v>
      </c>
      <c r="I18">
        <v>1.9319999999999999E-3</v>
      </c>
      <c r="J18">
        <v>1.5900000000000001E-2</v>
      </c>
      <c r="K18">
        <v>1.7832000000000001E-2</v>
      </c>
      <c r="L18">
        <v>2.0999999999999999E-5</v>
      </c>
      <c r="M18">
        <v>9.9999999999999995E-7</v>
      </c>
      <c r="N18">
        <v>-9.9972000000000005E-2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9.9799999999999889E-4</v>
      </c>
      <c r="F19">
        <v>-6.6</v>
      </c>
      <c r="G19">
        <v>0</v>
      </c>
      <c r="H19">
        <v>0.30395100000000003</v>
      </c>
      <c r="I19">
        <v>2.0530000000000001E-3</v>
      </c>
      <c r="J19">
        <v>1.5945000000000001E-2</v>
      </c>
      <c r="K19">
        <v>1.7998E-2</v>
      </c>
      <c r="L19">
        <v>2.0999999999999999E-5</v>
      </c>
      <c r="M19">
        <v>9.9999999999999995E-7</v>
      </c>
      <c r="N19">
        <v>-9.9278000000000005E-2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1.0009999999999984E-3</v>
      </c>
      <c r="F20">
        <v>-6.5</v>
      </c>
      <c r="G20">
        <v>0</v>
      </c>
      <c r="H20">
        <v>0.31320999999999999</v>
      </c>
      <c r="I20">
        <v>2.1770000000000001E-3</v>
      </c>
      <c r="J20">
        <v>1.5986E-2</v>
      </c>
      <c r="K20">
        <v>1.8162999999999999E-2</v>
      </c>
      <c r="L20">
        <v>2.0999999999999999E-5</v>
      </c>
      <c r="M20">
        <v>9.9999999999999995E-7</v>
      </c>
      <c r="N20">
        <v>-9.8584000000000005E-2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1.0050000000000024E-3</v>
      </c>
      <c r="F21">
        <v>-6.4</v>
      </c>
      <c r="G21">
        <v>0</v>
      </c>
      <c r="H21">
        <v>0.32246799999999998</v>
      </c>
      <c r="I21">
        <v>2.3050000000000002E-3</v>
      </c>
      <c r="J21">
        <v>1.6024E-2</v>
      </c>
      <c r="K21">
        <v>1.8329000000000002E-2</v>
      </c>
      <c r="L21">
        <v>2.0999999999999999E-5</v>
      </c>
      <c r="M21">
        <v>9.9999999999999995E-7</v>
      </c>
      <c r="N21">
        <v>-9.7889000000000004E-2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1.0070000000000009E-3</v>
      </c>
      <c r="F22">
        <v>-6.3</v>
      </c>
      <c r="G22">
        <v>0</v>
      </c>
      <c r="H22">
        <v>0.33172499999999999</v>
      </c>
      <c r="I22">
        <v>2.4359999999999998E-3</v>
      </c>
      <c r="J22">
        <v>1.6059E-2</v>
      </c>
      <c r="K22">
        <v>1.8495000000000001E-2</v>
      </c>
      <c r="L22">
        <v>2.0999999999999999E-5</v>
      </c>
      <c r="M22">
        <v>9.9999999999999995E-7</v>
      </c>
      <c r="N22">
        <v>-9.7192000000000001E-2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1.0110000000000015E-3</v>
      </c>
      <c r="F23">
        <v>-6.2</v>
      </c>
      <c r="G23">
        <v>0</v>
      </c>
      <c r="H23">
        <v>0.34098099999999998</v>
      </c>
      <c r="I23">
        <v>2.5709999999999999E-3</v>
      </c>
      <c r="J23">
        <v>1.6097E-2</v>
      </c>
      <c r="K23">
        <v>1.8668000000000001E-2</v>
      </c>
      <c r="L23">
        <v>2.0999999999999999E-5</v>
      </c>
      <c r="M23">
        <v>9.9999999999999995E-7</v>
      </c>
      <c r="N23">
        <v>-9.6494999999999997E-2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1.014000000000001E-3</v>
      </c>
      <c r="F24">
        <v>-6.1</v>
      </c>
      <c r="G24">
        <v>0</v>
      </c>
      <c r="H24">
        <v>0.35023599999999999</v>
      </c>
      <c r="I24">
        <v>2.7100000000000002E-3</v>
      </c>
      <c r="J24">
        <v>1.6135E-2</v>
      </c>
      <c r="K24">
        <v>1.8845000000000001E-2</v>
      </c>
      <c r="L24">
        <v>2.0999999999999999E-5</v>
      </c>
      <c r="M24">
        <v>9.9999999999999995E-7</v>
      </c>
      <c r="N24">
        <v>-9.5796000000000006E-2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1.0170000000000005E-3</v>
      </c>
      <c r="F25">
        <v>-6</v>
      </c>
      <c r="G25">
        <v>0</v>
      </c>
      <c r="H25">
        <v>0.35948999999999998</v>
      </c>
      <c r="I25">
        <v>2.8530000000000001E-3</v>
      </c>
      <c r="J25">
        <v>1.6171999999999999E-2</v>
      </c>
      <c r="K25">
        <v>1.9023999999999999E-2</v>
      </c>
      <c r="L25">
        <v>2.0999999999999999E-5</v>
      </c>
      <c r="M25">
        <v>9.9999999999999995E-7</v>
      </c>
      <c r="N25">
        <v>-9.5097000000000001E-2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1.0190000000000025E-3</v>
      </c>
      <c r="F26">
        <v>-5.9</v>
      </c>
      <c r="G26">
        <v>0</v>
      </c>
      <c r="H26">
        <v>0.36874200000000001</v>
      </c>
      <c r="I26">
        <v>2.9989999999999999E-3</v>
      </c>
      <c r="J26">
        <v>1.6208E-2</v>
      </c>
      <c r="K26">
        <v>1.9206000000000001E-2</v>
      </c>
      <c r="L26">
        <v>2.0999999999999999E-5</v>
      </c>
      <c r="M26">
        <v>9.9999999999999995E-7</v>
      </c>
      <c r="N26">
        <v>-9.4396999999999995E-2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1.0220000000000021E-3</v>
      </c>
      <c r="F27">
        <v>-5.8</v>
      </c>
      <c r="G27">
        <v>0</v>
      </c>
      <c r="H27">
        <v>0.37799300000000002</v>
      </c>
      <c r="I27">
        <v>3.1489999999999999E-3</v>
      </c>
      <c r="J27">
        <v>1.6239E-2</v>
      </c>
      <c r="K27">
        <v>1.9387000000000001E-2</v>
      </c>
      <c r="L27">
        <v>2.0999999999999999E-5</v>
      </c>
      <c r="M27">
        <v>9.9999999999999995E-7</v>
      </c>
      <c r="N27">
        <v>-9.3695000000000001E-2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1.0259999999999991E-3</v>
      </c>
      <c r="F28">
        <v>-5.7</v>
      </c>
      <c r="G28">
        <v>0</v>
      </c>
      <c r="H28">
        <v>0.387243</v>
      </c>
      <c r="I28">
        <v>3.3019999999999998E-3</v>
      </c>
      <c r="J28">
        <v>1.6263E-2</v>
      </c>
      <c r="K28">
        <v>1.9564999999999999E-2</v>
      </c>
      <c r="L28">
        <v>2.0999999999999999E-5</v>
      </c>
      <c r="M28">
        <v>9.9999999999999995E-7</v>
      </c>
      <c r="N28">
        <v>-9.2993000000000006E-2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1.0279999999999977E-3</v>
      </c>
      <c r="F29">
        <v>-5.6</v>
      </c>
      <c r="G29">
        <v>0</v>
      </c>
      <c r="H29">
        <v>0.39649099999999998</v>
      </c>
      <c r="I29">
        <v>3.4589999999999998E-3</v>
      </c>
      <c r="J29">
        <v>1.6296999999999999E-2</v>
      </c>
      <c r="K29">
        <v>1.9755999999999999E-2</v>
      </c>
      <c r="L29">
        <v>2.0999999999999999E-5</v>
      </c>
      <c r="M29">
        <v>9.9999999999999995E-7</v>
      </c>
      <c r="N29">
        <v>-9.2289999999999997E-2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1.0309999999999972E-3</v>
      </c>
      <c r="F30">
        <v>-5.5</v>
      </c>
      <c r="G30">
        <v>0</v>
      </c>
      <c r="H30">
        <v>0.40573799999999999</v>
      </c>
      <c r="I30">
        <v>3.62E-3</v>
      </c>
      <c r="J30">
        <v>1.6333E-2</v>
      </c>
      <c r="K30">
        <v>1.9952999999999999E-2</v>
      </c>
      <c r="L30">
        <v>2.0999999999999999E-5</v>
      </c>
      <c r="M30">
        <v>9.9999999999999995E-7</v>
      </c>
      <c r="N30">
        <v>-9.1586000000000001E-2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1.0329999999999992E-3</v>
      </c>
      <c r="F31">
        <v>-5.4</v>
      </c>
      <c r="G31">
        <v>0</v>
      </c>
      <c r="H31">
        <v>0.41498400000000002</v>
      </c>
      <c r="I31">
        <v>3.7850000000000002E-3</v>
      </c>
      <c r="J31">
        <v>1.6368000000000001E-2</v>
      </c>
      <c r="K31">
        <v>2.0152E-2</v>
      </c>
      <c r="L31">
        <v>2.0999999999999999E-5</v>
      </c>
      <c r="M31">
        <v>9.9999999999999995E-7</v>
      </c>
      <c r="N31">
        <v>-9.0881000000000003E-2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1.0360000000000022E-3</v>
      </c>
      <c r="F32">
        <v>-5.3</v>
      </c>
      <c r="G32">
        <v>0</v>
      </c>
      <c r="H32">
        <v>0.42422799999999999</v>
      </c>
      <c r="I32">
        <v>3.9529999999999999E-3</v>
      </c>
      <c r="J32">
        <v>1.6404999999999999E-2</v>
      </c>
      <c r="K32">
        <v>2.0358000000000001E-2</v>
      </c>
      <c r="L32">
        <v>2.0999999999999999E-5</v>
      </c>
      <c r="M32">
        <v>9.9999999999999995E-7</v>
      </c>
      <c r="N32">
        <v>-9.0175000000000005E-2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1.0390000000000017E-3</v>
      </c>
      <c r="F33">
        <v>-5.2</v>
      </c>
      <c r="G33">
        <v>0</v>
      </c>
      <c r="H33">
        <v>0.433471</v>
      </c>
      <c r="I33">
        <v>4.1240000000000001E-3</v>
      </c>
      <c r="J33">
        <v>1.6437E-2</v>
      </c>
      <c r="K33">
        <v>2.0562E-2</v>
      </c>
      <c r="L33">
        <v>2.0999999999999999E-5</v>
      </c>
      <c r="M33">
        <v>9.9999999999999995E-7</v>
      </c>
      <c r="N33">
        <v>-8.9468000000000006E-2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1.0410000000000003E-3</v>
      </c>
      <c r="F34">
        <v>-5.0999999999999996</v>
      </c>
      <c r="G34">
        <v>0</v>
      </c>
      <c r="H34">
        <v>0.44271199999999999</v>
      </c>
      <c r="I34">
        <v>4.3E-3</v>
      </c>
      <c r="J34">
        <v>1.6473000000000002E-2</v>
      </c>
      <c r="K34">
        <v>2.0773E-2</v>
      </c>
      <c r="L34">
        <v>2.0999999999999999E-5</v>
      </c>
      <c r="M34">
        <v>9.9999999999999995E-7</v>
      </c>
      <c r="N34">
        <v>-8.8760000000000006E-2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1.0439999999999998E-3</v>
      </c>
      <c r="F35">
        <v>-5</v>
      </c>
      <c r="G35">
        <v>0</v>
      </c>
      <c r="H35">
        <v>0.45195099999999999</v>
      </c>
      <c r="I35">
        <v>4.4790000000000003E-3</v>
      </c>
      <c r="J35">
        <v>1.6511999999999999E-2</v>
      </c>
      <c r="K35">
        <v>2.0990999999999999E-2</v>
      </c>
      <c r="L35">
        <v>2.0999999999999999E-5</v>
      </c>
      <c r="M35">
        <v>9.9999999999999995E-7</v>
      </c>
      <c r="N35">
        <v>-8.8052000000000005E-2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1.0460000000000018E-3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1.6549000000000001E-2</v>
      </c>
      <c r="K36">
        <v>2.1211000000000001E-2</v>
      </c>
      <c r="L36">
        <v>2.0999999999999999E-5</v>
      </c>
      <c r="M36">
        <v>9.9999999999999995E-7</v>
      </c>
      <c r="N36">
        <v>-8.7343000000000004E-2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1.0480000000000003E-3</v>
      </c>
      <c r="F37">
        <v>-4.8</v>
      </c>
      <c r="G37">
        <v>0</v>
      </c>
      <c r="H37">
        <v>0.47042400000000001</v>
      </c>
      <c r="I37">
        <v>4.8479999999999999E-3</v>
      </c>
      <c r="J37">
        <v>1.6587999999999999E-2</v>
      </c>
      <c r="K37">
        <v>2.1436E-2</v>
      </c>
      <c r="L37">
        <v>2.0999999999999999E-5</v>
      </c>
      <c r="M37">
        <v>9.9999999999999995E-7</v>
      </c>
      <c r="N37">
        <v>-8.6633000000000002E-2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1.0509999999999999E-3</v>
      </c>
      <c r="F38">
        <v>-4.7</v>
      </c>
      <c r="G38">
        <v>0</v>
      </c>
      <c r="H38">
        <v>0.47965799999999997</v>
      </c>
      <c r="I38">
        <v>5.0379999999999999E-3</v>
      </c>
      <c r="J38">
        <v>1.6622000000000001E-2</v>
      </c>
      <c r="K38">
        <v>2.1659999999999999E-2</v>
      </c>
      <c r="L38">
        <v>2.0999999999999999E-5</v>
      </c>
      <c r="M38">
        <v>9.9999999999999995E-7</v>
      </c>
      <c r="N38">
        <v>-8.5920999999999997E-2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1.0529999999999984E-3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1.6653999999999999E-2</v>
      </c>
      <c r="K39">
        <v>2.1885999999999999E-2</v>
      </c>
      <c r="L39">
        <v>2.0999999999999999E-5</v>
      </c>
      <c r="M39">
        <v>9.9999999999999995E-7</v>
      </c>
      <c r="N39">
        <v>-8.5208999999999993E-2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1.0560000000000014E-3</v>
      </c>
      <c r="F40">
        <v>-4.5</v>
      </c>
      <c r="G40">
        <v>0</v>
      </c>
      <c r="H40">
        <v>0.49812099999999998</v>
      </c>
      <c r="I40">
        <v>5.4289999999999998E-3</v>
      </c>
      <c r="J40">
        <v>1.6688999999999999E-2</v>
      </c>
      <c r="K40">
        <v>2.2119E-2</v>
      </c>
      <c r="L40">
        <v>2.0999999999999999E-5</v>
      </c>
      <c r="M40">
        <v>9.9999999999999995E-7</v>
      </c>
      <c r="N40">
        <v>-8.4496000000000002E-2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1.0579999999999999E-3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1.6725E-2</v>
      </c>
      <c r="K41">
        <v>2.2356000000000001E-2</v>
      </c>
      <c r="L41">
        <v>2.0999999999999999E-5</v>
      </c>
      <c r="M41">
        <v>9.9999999999999995E-7</v>
      </c>
      <c r="N41">
        <v>-8.3782999999999996E-2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1.0600000000000019E-3</v>
      </c>
      <c r="F42">
        <v>-4.3</v>
      </c>
      <c r="G42">
        <v>0</v>
      </c>
      <c r="H42">
        <v>0.51657600000000004</v>
      </c>
      <c r="I42">
        <v>5.8349999999999999E-3</v>
      </c>
      <c r="J42">
        <v>1.6761000000000002E-2</v>
      </c>
      <c r="K42">
        <v>2.2596000000000002E-2</v>
      </c>
      <c r="L42">
        <v>2.0999999999999999E-5</v>
      </c>
      <c r="M42">
        <v>9.9999999999999995E-7</v>
      </c>
      <c r="N42">
        <v>-8.3068000000000003E-2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1.0620000000000004E-3</v>
      </c>
      <c r="F43">
        <v>-4.2</v>
      </c>
      <c r="G43">
        <v>0</v>
      </c>
      <c r="H43">
        <v>0.52580099999999996</v>
      </c>
      <c r="I43">
        <v>6.0429999999999998E-3</v>
      </c>
      <c r="J43">
        <v>1.6795000000000001E-2</v>
      </c>
      <c r="K43">
        <v>2.2838000000000001E-2</v>
      </c>
      <c r="L43">
        <v>2.0999999999999999E-5</v>
      </c>
      <c r="M43">
        <v>9.9999999999999995E-7</v>
      </c>
      <c r="N43">
        <v>-8.2352999999999996E-2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1.063999999999999E-3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1.6827999999999999E-2</v>
      </c>
      <c r="K44">
        <v>2.3082999999999999E-2</v>
      </c>
      <c r="L44">
        <v>2.0999999999999999E-5</v>
      </c>
      <c r="M44">
        <v>9.9999999999999995E-7</v>
      </c>
      <c r="N44">
        <v>-8.1636E-2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1.067000000000002E-3</v>
      </c>
      <c r="F45">
        <v>-4</v>
      </c>
      <c r="G45">
        <v>0</v>
      </c>
      <c r="H45">
        <v>0.54424300000000003</v>
      </c>
      <c r="I45">
        <v>6.4710000000000002E-3</v>
      </c>
      <c r="J45">
        <v>1.686E-2</v>
      </c>
      <c r="K45">
        <v>2.3331000000000001E-2</v>
      </c>
      <c r="L45">
        <v>2.0999999999999999E-5</v>
      </c>
      <c r="M45">
        <v>9.9999999999999995E-7</v>
      </c>
      <c r="N45">
        <v>-8.0919000000000005E-2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1.0690000000000005E-3</v>
      </c>
      <c r="F46">
        <v>-3.9</v>
      </c>
      <c r="G46">
        <v>0</v>
      </c>
      <c r="H46">
        <v>0.55346099999999998</v>
      </c>
      <c r="I46">
        <v>6.6899999999999998E-3</v>
      </c>
      <c r="J46">
        <v>1.6892999999999998E-2</v>
      </c>
      <c r="K46">
        <v>2.3584000000000001E-2</v>
      </c>
      <c r="L46">
        <v>2.0999999999999999E-5</v>
      </c>
      <c r="M46">
        <v>9.9999999999999995E-7</v>
      </c>
      <c r="N46">
        <v>-8.0200999999999995E-2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1.070999999999999E-3</v>
      </c>
      <c r="F47">
        <v>-3.8</v>
      </c>
      <c r="G47">
        <v>0</v>
      </c>
      <c r="H47">
        <v>0.56267699999999998</v>
      </c>
      <c r="I47">
        <v>6.9129999999999999E-3</v>
      </c>
      <c r="J47">
        <v>1.6933E-2</v>
      </c>
      <c r="K47">
        <v>2.3845999999999999E-2</v>
      </c>
      <c r="L47">
        <v>2.0999999999999999E-5</v>
      </c>
      <c r="M47">
        <v>9.9999999999999995E-7</v>
      </c>
      <c r="N47">
        <v>-7.9482999999999998E-2</v>
      </c>
      <c r="O47">
        <v>-3.0000000000000001E-6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1.073000000000001E-3</v>
      </c>
      <c r="F48">
        <v>-3.7</v>
      </c>
      <c r="G48">
        <v>0</v>
      </c>
      <c r="H48">
        <v>0.57189100000000004</v>
      </c>
      <c r="I48">
        <v>7.1390000000000004E-3</v>
      </c>
      <c r="J48">
        <v>1.6974E-2</v>
      </c>
      <c r="K48">
        <v>2.4114E-2</v>
      </c>
      <c r="L48">
        <v>2.0999999999999999E-5</v>
      </c>
      <c r="M48">
        <v>9.9999999999999995E-7</v>
      </c>
      <c r="N48">
        <v>-7.8764000000000001E-2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1.075000000000003E-3</v>
      </c>
      <c r="F49">
        <v>-3.6</v>
      </c>
      <c r="G49">
        <v>0</v>
      </c>
      <c r="H49">
        <v>0.58110200000000001</v>
      </c>
      <c r="I49">
        <v>7.3689999999999997E-3</v>
      </c>
      <c r="J49">
        <v>1.7016E-2</v>
      </c>
      <c r="K49">
        <v>2.4386000000000001E-2</v>
      </c>
      <c r="L49">
        <v>2.0999999999999999E-5</v>
      </c>
      <c r="M49">
        <v>9.9999999999999995E-7</v>
      </c>
      <c r="N49">
        <v>-7.8044000000000002E-2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1.0760000000000006E-3</v>
      </c>
      <c r="F50">
        <v>-3.5</v>
      </c>
      <c r="G50">
        <v>0</v>
      </c>
      <c r="H50">
        <v>0.59031100000000003</v>
      </c>
      <c r="I50">
        <v>7.6030000000000004E-3</v>
      </c>
      <c r="J50">
        <v>1.7058E-2</v>
      </c>
      <c r="K50">
        <v>2.4660999999999999E-2</v>
      </c>
      <c r="L50">
        <v>2.0999999999999999E-5</v>
      </c>
      <c r="M50">
        <v>9.9999999999999995E-7</v>
      </c>
      <c r="N50">
        <v>-7.7323000000000003E-2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1.0790000000000001E-3</v>
      </c>
      <c r="F51">
        <v>-3.4</v>
      </c>
      <c r="G51">
        <v>0</v>
      </c>
      <c r="H51">
        <v>0.599518</v>
      </c>
      <c r="I51">
        <v>7.8399999999999997E-3</v>
      </c>
      <c r="J51">
        <v>1.7100000000000001E-2</v>
      </c>
      <c r="K51">
        <v>2.4941000000000001E-2</v>
      </c>
      <c r="L51">
        <v>2.0999999999999999E-5</v>
      </c>
      <c r="M51">
        <v>9.9999999999999995E-7</v>
      </c>
      <c r="N51">
        <v>-7.6601000000000002E-2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1.0809999999999986E-3</v>
      </c>
      <c r="F52">
        <v>-3.3</v>
      </c>
      <c r="G52">
        <v>0</v>
      </c>
      <c r="H52">
        <v>0.60872199999999999</v>
      </c>
      <c r="I52">
        <v>8.0809999999999996E-3</v>
      </c>
      <c r="J52">
        <v>1.7136999999999999E-2</v>
      </c>
      <c r="K52">
        <v>2.5218999999999998E-2</v>
      </c>
      <c r="L52">
        <v>2.0999999999999999E-5</v>
      </c>
      <c r="M52">
        <v>9.9999999999999995E-7</v>
      </c>
      <c r="N52">
        <v>-7.5879000000000002E-2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1.0830000000000006E-3</v>
      </c>
      <c r="F53">
        <v>-3.2</v>
      </c>
      <c r="G53">
        <v>0</v>
      </c>
      <c r="H53">
        <v>0.61792400000000003</v>
      </c>
      <c r="I53">
        <v>8.3260000000000001E-3</v>
      </c>
      <c r="J53">
        <v>1.7166000000000001E-2</v>
      </c>
      <c r="K53">
        <v>2.5492000000000001E-2</v>
      </c>
      <c r="L53">
        <v>2.0999999999999999E-5</v>
      </c>
      <c r="M53">
        <v>9.9999999999999995E-7</v>
      </c>
      <c r="N53">
        <v>-7.5155E-2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1.0839999999999982E-3</v>
      </c>
      <c r="F54">
        <v>-3.1</v>
      </c>
      <c r="G54">
        <v>0</v>
      </c>
      <c r="H54">
        <v>0.62712299999999999</v>
      </c>
      <c r="I54">
        <v>8.574E-3</v>
      </c>
      <c r="J54">
        <v>1.719E-2</v>
      </c>
      <c r="K54">
        <v>2.5763999999999999E-2</v>
      </c>
      <c r="L54">
        <v>2.0999999999999999E-5</v>
      </c>
      <c r="M54">
        <v>9.9999999999999995E-7</v>
      </c>
      <c r="N54">
        <v>-7.4430999999999997E-2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1.0860000000000002E-3</v>
      </c>
      <c r="F55">
        <v>-3</v>
      </c>
      <c r="G55">
        <v>0</v>
      </c>
      <c r="H55">
        <v>0.63631899999999997</v>
      </c>
      <c r="I55">
        <v>8.8249999999999995E-3</v>
      </c>
      <c r="J55">
        <v>1.7212000000000002E-2</v>
      </c>
      <c r="K55">
        <v>2.6037000000000001E-2</v>
      </c>
      <c r="L55">
        <v>2.0999999999999999E-5</v>
      </c>
      <c r="M55">
        <v>9.9999999999999995E-7</v>
      </c>
      <c r="N55">
        <v>-7.3705999999999994E-2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1.0880000000000022E-3</v>
      </c>
      <c r="F56">
        <v>-2.9</v>
      </c>
      <c r="G56">
        <v>0</v>
      </c>
      <c r="H56">
        <v>0.645513</v>
      </c>
      <c r="I56">
        <v>9.0810000000000005E-3</v>
      </c>
      <c r="J56">
        <v>1.7231E-2</v>
      </c>
      <c r="K56">
        <v>2.6311000000000001E-2</v>
      </c>
      <c r="L56">
        <v>2.0999999999999999E-5</v>
      </c>
      <c r="M56">
        <v>9.9999999999999995E-7</v>
      </c>
      <c r="N56">
        <v>-7.2980000000000003E-2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1.0900000000000007E-3</v>
      </c>
      <c r="F57">
        <v>-2.8</v>
      </c>
      <c r="G57">
        <v>0</v>
      </c>
      <c r="H57">
        <v>0.65470399999999995</v>
      </c>
      <c r="I57">
        <v>9.3390000000000001E-3</v>
      </c>
      <c r="J57">
        <v>1.7247999999999999E-2</v>
      </c>
      <c r="K57">
        <v>2.6587E-2</v>
      </c>
      <c r="L57">
        <v>2.0999999999999999E-5</v>
      </c>
      <c r="M57">
        <v>9.9999999999999995E-7</v>
      </c>
      <c r="N57">
        <v>-7.2252999999999998E-2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1.0910000000000017E-3</v>
      </c>
      <c r="F58">
        <v>-2.7</v>
      </c>
      <c r="G58">
        <v>0</v>
      </c>
      <c r="H58">
        <v>0.66389299999999996</v>
      </c>
      <c r="I58">
        <v>9.6019999999999994E-3</v>
      </c>
      <c r="J58">
        <v>1.7253999999999999E-2</v>
      </c>
      <c r="K58">
        <v>2.6855E-2</v>
      </c>
      <c r="L58">
        <v>2.0999999999999999E-5</v>
      </c>
      <c r="M58">
        <v>9.9999999999999995E-7</v>
      </c>
      <c r="N58">
        <v>-7.1525000000000005E-2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1.0939999999999978E-3</v>
      </c>
      <c r="F59">
        <v>-2.6</v>
      </c>
      <c r="G59">
        <v>0</v>
      </c>
      <c r="H59">
        <v>0.67307899999999998</v>
      </c>
      <c r="I59">
        <v>9.868E-3</v>
      </c>
      <c r="J59">
        <v>1.7242E-2</v>
      </c>
      <c r="K59">
        <v>2.7109999999999999E-2</v>
      </c>
      <c r="L59">
        <v>2.0999999999999999E-5</v>
      </c>
      <c r="M59">
        <v>9.9999999999999995E-7</v>
      </c>
      <c r="N59">
        <v>-7.0794999999999997E-2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1.0949999999999988E-3</v>
      </c>
      <c r="F60">
        <v>-2.5</v>
      </c>
      <c r="G60">
        <v>0</v>
      </c>
      <c r="H60">
        <v>0.68226200000000004</v>
      </c>
      <c r="I60">
        <v>1.0137E-2</v>
      </c>
      <c r="J60">
        <v>1.7222999999999999E-2</v>
      </c>
      <c r="K60">
        <v>2.7359999999999999E-2</v>
      </c>
      <c r="L60">
        <v>2.0999999999999999E-5</v>
      </c>
      <c r="M60">
        <v>9.9999999999999995E-7</v>
      </c>
      <c r="N60">
        <v>-7.0065000000000002E-2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1.0970000000000008E-3</v>
      </c>
      <c r="F61">
        <v>-2.4</v>
      </c>
      <c r="G61">
        <v>0</v>
      </c>
      <c r="H61">
        <v>0.691442</v>
      </c>
      <c r="I61">
        <v>1.0410000000000001E-2</v>
      </c>
      <c r="J61">
        <v>1.72E-2</v>
      </c>
      <c r="K61">
        <v>2.7611E-2</v>
      </c>
      <c r="L61">
        <v>2.0999999999999999E-5</v>
      </c>
      <c r="M61">
        <v>9.9999999999999995E-7</v>
      </c>
      <c r="N61">
        <v>-6.9334000000000007E-2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1.0989999999999993E-3</v>
      </c>
      <c r="F62">
        <v>-2.2999999999999998</v>
      </c>
      <c r="G62">
        <v>0</v>
      </c>
      <c r="H62">
        <v>0.70061899999999999</v>
      </c>
      <c r="I62">
        <v>1.0687E-2</v>
      </c>
      <c r="J62">
        <v>1.7174999999999999E-2</v>
      </c>
      <c r="K62">
        <v>2.7862999999999999E-2</v>
      </c>
      <c r="L62">
        <v>2.0999999999999999E-5</v>
      </c>
      <c r="M62">
        <v>9.9999999999999995E-7</v>
      </c>
      <c r="N62">
        <v>-6.8601999999999996E-2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1.1000000000000003E-3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1.7149000000000001E-2</v>
      </c>
      <c r="K63">
        <v>2.8115999999999999E-2</v>
      </c>
      <c r="L63">
        <v>2.0999999999999999E-5</v>
      </c>
      <c r="M63">
        <v>9.9999999999999995E-7</v>
      </c>
      <c r="N63">
        <v>-6.787E-2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1.1020000000000023E-3</v>
      </c>
      <c r="F64">
        <v>-2.1</v>
      </c>
      <c r="G64">
        <v>0</v>
      </c>
      <c r="H64">
        <v>0.71896400000000005</v>
      </c>
      <c r="I64">
        <v>1.1251000000000001E-2</v>
      </c>
      <c r="J64">
        <v>1.7155E-2</v>
      </c>
      <c r="K64">
        <v>2.8406000000000001E-2</v>
      </c>
      <c r="L64">
        <v>2.0999999999999999E-5</v>
      </c>
      <c r="M64">
        <v>9.9999999999999995E-7</v>
      </c>
      <c r="N64">
        <v>-6.7138000000000003E-2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1.1029999999999998E-3</v>
      </c>
      <c r="F65">
        <v>-2</v>
      </c>
      <c r="G65">
        <v>0</v>
      </c>
      <c r="H65">
        <v>0.728132</v>
      </c>
      <c r="I65">
        <v>1.1538E-2</v>
      </c>
      <c r="J65">
        <v>1.7205000000000002E-2</v>
      </c>
      <c r="K65">
        <v>2.8743000000000001E-2</v>
      </c>
      <c r="L65">
        <v>2.0999999999999999E-5</v>
      </c>
      <c r="M65">
        <v>9.9999999999999995E-7</v>
      </c>
      <c r="N65">
        <v>-6.6406999999999994E-2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1.1050000000000018E-3</v>
      </c>
      <c r="F66">
        <v>-1.9</v>
      </c>
      <c r="G66">
        <v>0</v>
      </c>
      <c r="H66">
        <v>0.73729699999999998</v>
      </c>
      <c r="I66">
        <v>1.1828999999999999E-2</v>
      </c>
      <c r="J66">
        <v>1.7274000000000001E-2</v>
      </c>
      <c r="K66">
        <v>2.9103E-2</v>
      </c>
      <c r="L66">
        <v>2.0000000000000002E-5</v>
      </c>
      <c r="M66">
        <v>9.9999999999999995E-7</v>
      </c>
      <c r="N66">
        <v>-6.5674999999999997E-2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1.1080000000000013E-3</v>
      </c>
      <c r="F67">
        <v>-1.8</v>
      </c>
      <c r="G67">
        <v>0</v>
      </c>
      <c r="H67">
        <v>0.74645899999999998</v>
      </c>
      <c r="I67">
        <v>1.2123999999999999E-2</v>
      </c>
      <c r="J67">
        <v>1.7354999999999999E-2</v>
      </c>
      <c r="K67">
        <v>2.9479000000000002E-2</v>
      </c>
      <c r="L67">
        <v>2.0000000000000002E-5</v>
      </c>
      <c r="M67">
        <v>9.9999999999999995E-7</v>
      </c>
      <c r="N67">
        <v>-6.4944000000000002E-2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1.1089999999999989E-3</v>
      </c>
      <c r="F68">
        <v>-1.7</v>
      </c>
      <c r="G68">
        <v>0</v>
      </c>
      <c r="H68">
        <v>0.75561800000000001</v>
      </c>
      <c r="I68">
        <v>1.2422000000000001E-2</v>
      </c>
      <c r="J68">
        <v>1.7444000000000001E-2</v>
      </c>
      <c r="K68">
        <v>2.9866E-2</v>
      </c>
      <c r="L68">
        <v>2.0000000000000002E-5</v>
      </c>
      <c r="M68">
        <v>9.9999999999999995E-7</v>
      </c>
      <c r="N68">
        <v>-6.4212000000000005E-2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1.1100000000000033E-3</v>
      </c>
      <c r="F69">
        <v>-1.6</v>
      </c>
      <c r="G69">
        <v>0</v>
      </c>
      <c r="H69">
        <v>0.76477300000000004</v>
      </c>
      <c r="I69">
        <v>1.2723E-2</v>
      </c>
      <c r="J69">
        <v>1.754E-2</v>
      </c>
      <c r="K69">
        <v>3.0263000000000002E-2</v>
      </c>
      <c r="L69">
        <v>2.0000000000000002E-5</v>
      </c>
      <c r="M69">
        <v>9.9999999999999995E-7</v>
      </c>
      <c r="N69">
        <v>-6.3478999999999994E-2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1.1120000000000019E-3</v>
      </c>
      <c r="F70">
        <v>-1.5</v>
      </c>
      <c r="G70">
        <v>0</v>
      </c>
      <c r="H70">
        <v>0.77392499999999997</v>
      </c>
      <c r="I70">
        <v>1.3028E-2</v>
      </c>
      <c r="J70">
        <v>1.7631000000000001E-2</v>
      </c>
      <c r="K70">
        <v>3.0658000000000001E-2</v>
      </c>
      <c r="L70">
        <v>2.0000000000000002E-5</v>
      </c>
      <c r="M70">
        <v>9.9999999999999995E-7</v>
      </c>
      <c r="N70">
        <v>-6.2745999999999996E-2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1.1140000000000004E-3</v>
      </c>
      <c r="F71">
        <v>-1.4</v>
      </c>
      <c r="G71">
        <v>0</v>
      </c>
      <c r="H71">
        <v>0.78307400000000005</v>
      </c>
      <c r="I71">
        <v>1.3336000000000001E-2</v>
      </c>
      <c r="J71">
        <v>1.7718999999999999E-2</v>
      </c>
      <c r="K71">
        <v>3.1056E-2</v>
      </c>
      <c r="L71">
        <v>2.0000000000000002E-5</v>
      </c>
      <c r="M71">
        <v>9.9999999999999995E-7</v>
      </c>
      <c r="N71">
        <v>-6.2011999999999998E-2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1.1149999999999979E-3</v>
      </c>
      <c r="F72">
        <v>-1.3</v>
      </c>
      <c r="G72">
        <v>0</v>
      </c>
      <c r="H72">
        <v>0.79221900000000001</v>
      </c>
      <c r="I72">
        <v>1.3648E-2</v>
      </c>
      <c r="J72">
        <v>1.7808000000000001E-2</v>
      </c>
      <c r="K72">
        <v>3.1455999999999998E-2</v>
      </c>
      <c r="L72">
        <v>2.0000000000000002E-5</v>
      </c>
      <c r="M72">
        <v>9.9999999999999995E-7</v>
      </c>
      <c r="N72">
        <v>-6.1277999999999999E-2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1.1169999999999999E-3</v>
      </c>
      <c r="F73">
        <v>-1.2</v>
      </c>
      <c r="G73">
        <v>0</v>
      </c>
      <c r="H73">
        <v>0.80136099999999999</v>
      </c>
      <c r="I73">
        <v>1.3964000000000001E-2</v>
      </c>
      <c r="J73">
        <v>1.7897E-2</v>
      </c>
      <c r="K73">
        <v>3.1861E-2</v>
      </c>
      <c r="L73">
        <v>2.0000000000000002E-5</v>
      </c>
      <c r="M73">
        <v>9.9999999999999995E-7</v>
      </c>
      <c r="N73">
        <v>-6.0543E-2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1.1189999999999985E-3</v>
      </c>
      <c r="F74">
        <v>-1.1000000000000001</v>
      </c>
      <c r="G74">
        <v>0</v>
      </c>
      <c r="H74">
        <v>0.8105</v>
      </c>
      <c r="I74">
        <v>1.4283000000000001E-2</v>
      </c>
      <c r="J74">
        <v>1.7987E-2</v>
      </c>
      <c r="K74">
        <v>3.227E-2</v>
      </c>
      <c r="L74">
        <v>2.0000000000000002E-5</v>
      </c>
      <c r="M74">
        <v>9.9999999999999995E-7</v>
      </c>
      <c r="N74">
        <v>-5.9806999999999999E-2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1.119999999999996E-3</v>
      </c>
      <c r="F75">
        <v>-1</v>
      </c>
      <c r="G75">
        <v>0</v>
      </c>
      <c r="H75">
        <v>0.819635</v>
      </c>
      <c r="I75">
        <v>1.4605E-2</v>
      </c>
      <c r="J75">
        <v>1.8076999999999999E-2</v>
      </c>
      <c r="K75">
        <v>3.2682999999999997E-2</v>
      </c>
      <c r="L75">
        <v>2.0000000000000002E-5</v>
      </c>
      <c r="M75">
        <v>9.9999999999999995E-7</v>
      </c>
      <c r="N75">
        <v>-5.9070999999999999E-2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1.1210000000000039E-3</v>
      </c>
      <c r="F76">
        <v>-0.9</v>
      </c>
      <c r="G76">
        <v>0</v>
      </c>
      <c r="H76">
        <v>0.828766</v>
      </c>
      <c r="I76">
        <v>1.4931E-2</v>
      </c>
      <c r="J76">
        <v>1.8168E-2</v>
      </c>
      <c r="K76">
        <v>3.3099000000000003E-2</v>
      </c>
      <c r="L76">
        <v>2.0000000000000002E-5</v>
      </c>
      <c r="M76">
        <v>9.9999999999999995E-7</v>
      </c>
      <c r="N76">
        <v>-5.8333999999999997E-2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1.1230000000000059E-3</v>
      </c>
      <c r="F77">
        <v>-0.8</v>
      </c>
      <c r="G77">
        <v>0</v>
      </c>
      <c r="H77">
        <v>0.83789400000000003</v>
      </c>
      <c r="I77">
        <v>1.5259999999999999E-2</v>
      </c>
      <c r="J77">
        <v>1.8260999999999999E-2</v>
      </c>
      <c r="K77">
        <v>3.3522000000000003E-2</v>
      </c>
      <c r="L77">
        <v>2.0000000000000002E-5</v>
      </c>
      <c r="M77">
        <v>9.9999999999999995E-7</v>
      </c>
      <c r="N77">
        <v>-5.7597000000000002E-2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1.125000000000001E-3</v>
      </c>
      <c r="F78">
        <v>-0.7</v>
      </c>
      <c r="G78">
        <v>0</v>
      </c>
      <c r="H78">
        <v>0.84701800000000005</v>
      </c>
      <c r="I78">
        <v>1.5592999999999999E-2</v>
      </c>
      <c r="J78">
        <v>1.8353999999999999E-2</v>
      </c>
      <c r="K78">
        <v>3.3947999999999999E-2</v>
      </c>
      <c r="L78">
        <v>2.0000000000000002E-5</v>
      </c>
      <c r="M78">
        <v>9.9999999999999995E-7</v>
      </c>
      <c r="N78">
        <v>-5.6859E-2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1.126000000000002E-3</v>
      </c>
      <c r="F79">
        <v>-0.6</v>
      </c>
      <c r="G79">
        <v>0</v>
      </c>
      <c r="H79">
        <v>0.85613899999999998</v>
      </c>
      <c r="I79">
        <v>1.593E-2</v>
      </c>
      <c r="J79">
        <v>1.8447999999999999E-2</v>
      </c>
      <c r="K79">
        <v>3.4377999999999999E-2</v>
      </c>
      <c r="L79">
        <v>2.0000000000000002E-5</v>
      </c>
      <c r="M79">
        <v>9.9999999999999995E-7</v>
      </c>
      <c r="N79">
        <v>-5.6120000000000003E-2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1.127000000000003E-3</v>
      </c>
      <c r="F80">
        <v>-0.5</v>
      </c>
      <c r="G80">
        <v>0</v>
      </c>
      <c r="H80">
        <v>0.865255</v>
      </c>
      <c r="I80">
        <v>1.6268999999999999E-2</v>
      </c>
      <c r="J80">
        <v>1.8543E-2</v>
      </c>
      <c r="K80">
        <v>3.4812000000000003E-2</v>
      </c>
      <c r="L80">
        <v>2.0000000000000002E-5</v>
      </c>
      <c r="M80">
        <v>9.9999999999999995E-7</v>
      </c>
      <c r="N80">
        <v>-5.5382000000000001E-2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1.1289999999999981E-3</v>
      </c>
      <c r="F81">
        <v>-0.4</v>
      </c>
      <c r="G81">
        <v>0</v>
      </c>
      <c r="H81">
        <v>0.87436800000000003</v>
      </c>
      <c r="I81">
        <v>1.6612999999999999E-2</v>
      </c>
      <c r="J81">
        <v>1.8634000000000001E-2</v>
      </c>
      <c r="K81">
        <v>3.5247000000000001E-2</v>
      </c>
      <c r="L81">
        <v>2.0000000000000002E-5</v>
      </c>
      <c r="M81">
        <v>9.9999999999999995E-7</v>
      </c>
      <c r="N81">
        <v>-5.4642000000000003E-2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1.1299999999999991E-3</v>
      </c>
      <c r="F82">
        <v>-0.3</v>
      </c>
      <c r="G82">
        <v>0</v>
      </c>
      <c r="H82">
        <v>0.88347699999999996</v>
      </c>
      <c r="I82">
        <v>1.6958999999999998E-2</v>
      </c>
      <c r="J82">
        <v>1.8721999999999999E-2</v>
      </c>
      <c r="K82">
        <v>3.5680999999999997E-2</v>
      </c>
      <c r="L82">
        <v>2.0000000000000002E-5</v>
      </c>
      <c r="M82">
        <v>9.9999999999999995E-7</v>
      </c>
      <c r="N82">
        <v>-5.3901999999999999E-2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1.1310000000000001E-3</v>
      </c>
      <c r="F83">
        <v>-0.2</v>
      </c>
      <c r="G83">
        <v>0</v>
      </c>
      <c r="H83">
        <v>0.89258300000000002</v>
      </c>
      <c r="I83">
        <v>1.7309000000000001E-2</v>
      </c>
      <c r="J83">
        <v>1.8814000000000001E-2</v>
      </c>
      <c r="K83">
        <v>3.6123000000000002E-2</v>
      </c>
      <c r="L83">
        <v>2.0000000000000002E-5</v>
      </c>
      <c r="M83">
        <v>9.9999999999999995E-7</v>
      </c>
      <c r="N83">
        <v>-5.3161E-2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1.1330000000000021E-3</v>
      </c>
      <c r="F84">
        <v>-0.1</v>
      </c>
      <c r="G84">
        <v>0</v>
      </c>
      <c r="H84">
        <v>0.90168400000000004</v>
      </c>
      <c r="I84">
        <v>1.7663000000000002E-2</v>
      </c>
      <c r="J84">
        <v>1.8904000000000001E-2</v>
      </c>
      <c r="K84">
        <v>3.6567000000000002E-2</v>
      </c>
      <c r="L84">
        <v>2.0000000000000002E-5</v>
      </c>
      <c r="M84">
        <v>9.9999999999999995E-7</v>
      </c>
      <c r="N84">
        <v>-5.2420000000000001E-2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1.1339999999999961E-3</v>
      </c>
      <c r="F85">
        <v>0</v>
      </c>
      <c r="G85">
        <v>0</v>
      </c>
      <c r="H85">
        <v>0.91078099999999995</v>
      </c>
      <c r="I85">
        <v>1.8020000000000001E-2</v>
      </c>
      <c r="J85">
        <v>1.8992999999999999E-2</v>
      </c>
      <c r="K85">
        <v>3.7012999999999997E-2</v>
      </c>
      <c r="L85">
        <v>2.0000000000000002E-5</v>
      </c>
      <c r="M85">
        <v>9.9999999999999995E-7</v>
      </c>
      <c r="N85">
        <v>-5.1678000000000002E-2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1.1359999999999981E-3</v>
      </c>
      <c r="F86">
        <v>0.1</v>
      </c>
      <c r="G86">
        <v>0</v>
      </c>
      <c r="H86">
        <v>0.91987399999999997</v>
      </c>
      <c r="I86">
        <v>1.8380000000000001E-2</v>
      </c>
      <c r="J86">
        <v>1.9084E-2</v>
      </c>
      <c r="K86">
        <v>3.7463999999999997E-2</v>
      </c>
      <c r="L86">
        <v>2.0000000000000002E-5</v>
      </c>
      <c r="M86">
        <v>9.9999999999999995E-7</v>
      </c>
      <c r="N86">
        <v>-5.0936000000000002E-2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1.1369999999999991E-3</v>
      </c>
      <c r="F87">
        <v>0.2</v>
      </c>
      <c r="G87">
        <v>0</v>
      </c>
      <c r="H87">
        <v>0.92896299999999998</v>
      </c>
      <c r="I87">
        <v>1.8744E-2</v>
      </c>
      <c r="J87">
        <v>1.9174E-2</v>
      </c>
      <c r="K87">
        <v>3.7918E-2</v>
      </c>
      <c r="L87">
        <v>2.0000000000000002E-5</v>
      </c>
      <c r="M87">
        <v>9.9999999999999995E-7</v>
      </c>
      <c r="N87">
        <v>-5.0193000000000002E-2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1.1380000000000001E-3</v>
      </c>
      <c r="F88">
        <v>0.3</v>
      </c>
      <c r="G88">
        <v>0</v>
      </c>
      <c r="H88">
        <v>0.93804799999999999</v>
      </c>
      <c r="I88">
        <v>1.9111E-2</v>
      </c>
      <c r="J88">
        <v>1.9265000000000001E-2</v>
      </c>
      <c r="K88">
        <v>3.8376E-2</v>
      </c>
      <c r="L88">
        <v>2.0000000000000002E-5</v>
      </c>
      <c r="M88">
        <v>9.9999999999999995E-7</v>
      </c>
      <c r="N88">
        <v>-4.9450000000000001E-2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1.1389999999999942E-3</v>
      </c>
      <c r="F89">
        <v>0.4</v>
      </c>
      <c r="G89">
        <v>0</v>
      </c>
      <c r="H89">
        <v>0.947129</v>
      </c>
      <c r="I89">
        <v>1.9480999999999998E-2</v>
      </c>
      <c r="J89">
        <v>1.9356999999999999E-2</v>
      </c>
      <c r="K89">
        <v>3.8837999999999998E-2</v>
      </c>
      <c r="L89">
        <v>2.0000000000000002E-5</v>
      </c>
      <c r="M89">
        <v>9.9999999999999995E-7</v>
      </c>
      <c r="N89">
        <v>-4.8707E-2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1.1409999999999962E-3</v>
      </c>
      <c r="F90">
        <v>0.5</v>
      </c>
      <c r="G90">
        <v>0</v>
      </c>
      <c r="H90">
        <v>0.956206</v>
      </c>
      <c r="I90">
        <v>1.9855000000000001E-2</v>
      </c>
      <c r="J90">
        <v>1.9449000000000001E-2</v>
      </c>
      <c r="K90">
        <v>3.9303999999999999E-2</v>
      </c>
      <c r="L90">
        <v>2.0000000000000002E-5</v>
      </c>
      <c r="M90">
        <v>9.9999999999999995E-7</v>
      </c>
      <c r="N90">
        <v>-4.7961999999999998E-2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1.1420000000000041E-3</v>
      </c>
      <c r="F91">
        <v>0.6</v>
      </c>
      <c r="G91">
        <v>0</v>
      </c>
      <c r="H91">
        <v>0.96527799999999997</v>
      </c>
      <c r="I91">
        <v>2.0232E-2</v>
      </c>
      <c r="J91">
        <v>1.9539999999999998E-2</v>
      </c>
      <c r="K91">
        <v>3.9772000000000002E-2</v>
      </c>
      <c r="L91">
        <v>2.0000000000000002E-5</v>
      </c>
      <c r="M91">
        <v>9.9999999999999995E-7</v>
      </c>
      <c r="N91">
        <v>-4.7218000000000003E-2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1.1439999999999992E-3</v>
      </c>
      <c r="F92">
        <v>0.7</v>
      </c>
      <c r="G92">
        <v>0</v>
      </c>
      <c r="H92">
        <v>0.97434699999999996</v>
      </c>
      <c r="I92">
        <v>2.0612999999999999E-2</v>
      </c>
      <c r="J92">
        <v>1.9630000000000002E-2</v>
      </c>
      <c r="K92">
        <v>4.0243000000000001E-2</v>
      </c>
      <c r="L92">
        <v>2.0000000000000002E-5</v>
      </c>
      <c r="M92">
        <v>9.9999999999999995E-7</v>
      </c>
      <c r="N92">
        <v>-4.6473E-2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1.1460000000000012E-3</v>
      </c>
      <c r="F93">
        <v>0.8</v>
      </c>
      <c r="G93">
        <v>0</v>
      </c>
      <c r="H93">
        <v>0.98341000000000001</v>
      </c>
      <c r="I93">
        <v>2.0996999999999998E-2</v>
      </c>
      <c r="J93">
        <v>1.9719E-2</v>
      </c>
      <c r="K93">
        <v>4.0716000000000002E-2</v>
      </c>
      <c r="L93">
        <v>2.0000000000000002E-5</v>
      </c>
      <c r="M93">
        <v>9.9999999999999995E-7</v>
      </c>
      <c r="N93">
        <v>-4.5726999999999997E-2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1.1460000000000012E-3</v>
      </c>
      <c r="F94">
        <v>0.9</v>
      </c>
      <c r="G94">
        <v>0</v>
      </c>
      <c r="H94">
        <v>0.99246999999999996</v>
      </c>
      <c r="I94">
        <v>2.1384E-2</v>
      </c>
      <c r="J94">
        <v>1.9805E-2</v>
      </c>
      <c r="K94">
        <v>4.1189000000000003E-2</v>
      </c>
      <c r="L94">
        <v>2.0000000000000002E-5</v>
      </c>
      <c r="M94">
        <v>9.9999999999999995E-7</v>
      </c>
      <c r="N94">
        <v>-4.4981E-2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1.1479999999999962E-3</v>
      </c>
      <c r="F95">
        <v>1</v>
      </c>
      <c r="G95">
        <v>0</v>
      </c>
      <c r="H95">
        <v>1.001525</v>
      </c>
      <c r="I95">
        <v>2.1774999999999999E-2</v>
      </c>
      <c r="J95">
        <v>1.9889E-2</v>
      </c>
      <c r="K95">
        <v>4.1664E-2</v>
      </c>
      <c r="L95">
        <v>2.0000000000000002E-5</v>
      </c>
      <c r="M95">
        <v>9.9999999999999995E-7</v>
      </c>
      <c r="N95">
        <v>-4.4234999999999997E-2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1.1489999999999972E-3</v>
      </c>
      <c r="F96">
        <v>1.1000000000000001</v>
      </c>
      <c r="G96">
        <v>0</v>
      </c>
      <c r="H96">
        <v>1.010575</v>
      </c>
      <c r="I96">
        <v>2.2169000000000001E-2</v>
      </c>
      <c r="J96">
        <v>1.9972E-2</v>
      </c>
      <c r="K96">
        <v>4.2139999999999997E-2</v>
      </c>
      <c r="L96">
        <v>2.0000000000000002E-5</v>
      </c>
      <c r="M96">
        <v>9.9999999999999995E-7</v>
      </c>
      <c r="N96">
        <v>-4.3487999999999999E-2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1.1499999999999982E-3</v>
      </c>
      <c r="F97">
        <v>1.2</v>
      </c>
      <c r="G97">
        <v>0</v>
      </c>
      <c r="H97">
        <v>1.0196210000000001</v>
      </c>
      <c r="I97">
        <v>2.2565999999999999E-2</v>
      </c>
      <c r="J97">
        <v>2.0053000000000001E-2</v>
      </c>
      <c r="K97">
        <v>4.2618999999999997E-2</v>
      </c>
      <c r="L97">
        <v>2.0000000000000002E-5</v>
      </c>
      <c r="M97">
        <v>0</v>
      </c>
      <c r="N97">
        <v>-4.2741000000000001E-2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1.1509999999999992E-3</v>
      </c>
      <c r="F98">
        <v>1.3</v>
      </c>
      <c r="G98">
        <v>0</v>
      </c>
      <c r="H98">
        <v>1.028662</v>
      </c>
      <c r="I98">
        <v>2.2966E-2</v>
      </c>
      <c r="J98">
        <v>2.0135E-2</v>
      </c>
      <c r="K98">
        <v>4.3101E-2</v>
      </c>
      <c r="L98">
        <v>2.0000000000000002E-5</v>
      </c>
      <c r="M98">
        <v>0</v>
      </c>
      <c r="N98">
        <v>-4.1993000000000003E-2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1.1520000000000002E-3</v>
      </c>
      <c r="F99">
        <v>1.4</v>
      </c>
      <c r="G99">
        <v>0</v>
      </c>
      <c r="H99">
        <v>1.0376989999999999</v>
      </c>
      <c r="I99">
        <v>2.3369999999999998E-2</v>
      </c>
      <c r="J99">
        <v>2.0219000000000001E-2</v>
      </c>
      <c r="K99">
        <v>4.3589000000000003E-2</v>
      </c>
      <c r="L99">
        <v>2.0000000000000002E-5</v>
      </c>
      <c r="M99">
        <v>0</v>
      </c>
      <c r="N99">
        <v>-4.1244999999999997E-2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1.1539999999999953E-3</v>
      </c>
      <c r="F100">
        <v>1.5</v>
      </c>
      <c r="G100">
        <v>0</v>
      </c>
      <c r="H100">
        <v>1.0467310000000001</v>
      </c>
      <c r="I100">
        <v>2.3777E-2</v>
      </c>
      <c r="J100">
        <v>2.0305E-2</v>
      </c>
      <c r="K100">
        <v>4.4082999999999997E-2</v>
      </c>
      <c r="L100">
        <v>2.0000000000000002E-5</v>
      </c>
      <c r="M100">
        <v>0</v>
      </c>
      <c r="N100">
        <v>-4.0496999999999998E-2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1.1550000000000032E-3</v>
      </c>
      <c r="F101">
        <v>1.6</v>
      </c>
      <c r="G101">
        <v>0</v>
      </c>
      <c r="H101">
        <v>1.0557589999999999</v>
      </c>
      <c r="I101">
        <v>2.4188000000000001E-2</v>
      </c>
      <c r="J101">
        <v>2.0392E-2</v>
      </c>
      <c r="K101">
        <v>4.4580000000000002E-2</v>
      </c>
      <c r="L101">
        <v>2.0000000000000002E-5</v>
      </c>
      <c r="M101">
        <v>0</v>
      </c>
      <c r="N101">
        <v>-3.9747999999999999E-2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1.1560000000000042E-3</v>
      </c>
      <c r="F102">
        <v>1.7</v>
      </c>
      <c r="G102">
        <v>0</v>
      </c>
      <c r="H102">
        <v>1.064781</v>
      </c>
      <c r="I102">
        <v>2.4601999999999999E-2</v>
      </c>
      <c r="J102">
        <v>2.0479000000000001E-2</v>
      </c>
      <c r="K102">
        <v>4.5080000000000002E-2</v>
      </c>
      <c r="L102">
        <v>2.0000000000000002E-5</v>
      </c>
      <c r="M102">
        <v>0</v>
      </c>
      <c r="N102">
        <v>-3.8998999999999999E-2</v>
      </c>
      <c r="O102">
        <v>-1.9999999999999999E-6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1.1569999999999983E-3</v>
      </c>
      <c r="F103">
        <v>1.8</v>
      </c>
      <c r="G103">
        <v>0</v>
      </c>
      <c r="H103">
        <v>1.0737989999999999</v>
      </c>
      <c r="I103">
        <v>2.5019E-2</v>
      </c>
      <c r="J103">
        <v>2.0566000000000001E-2</v>
      </c>
      <c r="K103">
        <v>4.5585000000000001E-2</v>
      </c>
      <c r="L103">
        <v>2.0000000000000002E-5</v>
      </c>
      <c r="M103">
        <v>0</v>
      </c>
      <c r="N103">
        <v>-3.8248999999999998E-2</v>
      </c>
      <c r="O103">
        <v>-1.9999999999999999E-6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1.1590000000000003E-3</v>
      </c>
      <c r="F104">
        <v>1.9</v>
      </c>
      <c r="G104">
        <v>0</v>
      </c>
      <c r="H104">
        <v>1.0828120000000001</v>
      </c>
      <c r="I104">
        <v>2.5439E-2</v>
      </c>
      <c r="J104">
        <v>2.0652E-2</v>
      </c>
      <c r="K104">
        <v>4.6091E-2</v>
      </c>
      <c r="L104">
        <v>2.0000000000000002E-5</v>
      </c>
      <c r="M104">
        <v>0</v>
      </c>
      <c r="N104">
        <v>-3.7499999999999999E-2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1.1600000000000013E-3</v>
      </c>
      <c r="F105">
        <v>2</v>
      </c>
      <c r="G105">
        <v>0</v>
      </c>
      <c r="H105">
        <v>1.09182</v>
      </c>
      <c r="I105">
        <v>2.5862E-2</v>
      </c>
      <c r="J105">
        <v>2.0736000000000001E-2</v>
      </c>
      <c r="K105">
        <v>4.6599000000000002E-2</v>
      </c>
      <c r="L105">
        <v>2.0000000000000002E-5</v>
      </c>
      <c r="M105">
        <v>0</v>
      </c>
      <c r="N105">
        <v>-3.6749999999999998E-2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1.1609999999999954E-3</v>
      </c>
      <c r="F106">
        <v>2.1</v>
      </c>
      <c r="G106">
        <v>0</v>
      </c>
      <c r="H106">
        <v>1.1008230000000001</v>
      </c>
      <c r="I106">
        <v>2.6289E-2</v>
      </c>
      <c r="J106">
        <v>2.0820000000000002E-2</v>
      </c>
      <c r="K106">
        <v>4.7108999999999998E-2</v>
      </c>
      <c r="L106">
        <v>2.0000000000000002E-5</v>
      </c>
      <c r="M106">
        <v>0</v>
      </c>
      <c r="N106">
        <v>-3.5999000000000003E-2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1.1619999999999964E-3</v>
      </c>
      <c r="F107">
        <v>2.2000000000000002</v>
      </c>
      <c r="G107">
        <v>0</v>
      </c>
      <c r="H107">
        <v>1.1098209999999999</v>
      </c>
      <c r="I107">
        <v>2.6719E-2</v>
      </c>
      <c r="J107">
        <v>2.0903000000000001E-2</v>
      </c>
      <c r="K107">
        <v>4.7621999999999998E-2</v>
      </c>
      <c r="L107">
        <v>2.0000000000000002E-5</v>
      </c>
      <c r="M107">
        <v>0</v>
      </c>
      <c r="N107">
        <v>-3.5248000000000002E-2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1.1629999999999974E-3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2.0985E-2</v>
      </c>
      <c r="K108">
        <v>4.8136999999999999E-2</v>
      </c>
      <c r="L108">
        <v>2.0000000000000002E-5</v>
      </c>
      <c r="M108">
        <v>0</v>
      </c>
      <c r="N108">
        <v>-3.4497E-2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1.1639999999999984E-3</v>
      </c>
      <c r="F109">
        <v>2.4</v>
      </c>
      <c r="G109">
        <v>0</v>
      </c>
      <c r="H109">
        <v>1.1278030000000001</v>
      </c>
      <c r="I109">
        <v>2.7588000000000001E-2</v>
      </c>
      <c r="J109">
        <v>2.1066999999999999E-2</v>
      </c>
      <c r="K109">
        <v>4.8654999999999997E-2</v>
      </c>
      <c r="L109">
        <v>2.0000000000000002E-5</v>
      </c>
      <c r="M109">
        <v>0</v>
      </c>
      <c r="N109">
        <v>-3.3745999999999998E-2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1.1650000000000063E-3</v>
      </c>
      <c r="F110">
        <v>2.5</v>
      </c>
      <c r="G110">
        <v>0</v>
      </c>
      <c r="H110">
        <v>1.1367860000000001</v>
      </c>
      <c r="I110">
        <v>2.8028000000000001E-2</v>
      </c>
      <c r="J110">
        <v>2.1148E-2</v>
      </c>
      <c r="K110">
        <v>4.9175000000000003E-2</v>
      </c>
      <c r="L110">
        <v>2.0000000000000002E-5</v>
      </c>
      <c r="M110">
        <v>0</v>
      </c>
      <c r="N110">
        <v>-3.2994000000000002E-2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1.1670000000000014E-3</v>
      </c>
      <c r="F111">
        <v>2.6</v>
      </c>
      <c r="G111">
        <v>0</v>
      </c>
      <c r="H111">
        <v>1.145764</v>
      </c>
      <c r="I111">
        <v>2.8469999999999999E-2</v>
      </c>
      <c r="J111">
        <v>2.1226999999999999E-2</v>
      </c>
      <c r="K111">
        <v>4.9697999999999999E-2</v>
      </c>
      <c r="L111">
        <v>2.0000000000000002E-5</v>
      </c>
      <c r="M111">
        <v>0</v>
      </c>
      <c r="N111">
        <v>-3.2242E-2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1.1680000000000024E-3</v>
      </c>
      <c r="F112">
        <v>2.7</v>
      </c>
      <c r="G112">
        <v>0</v>
      </c>
      <c r="H112">
        <v>1.154736</v>
      </c>
      <c r="I112">
        <v>2.8916000000000001E-2</v>
      </c>
      <c r="J112">
        <v>2.1305999999999999E-2</v>
      </c>
      <c r="K112">
        <v>5.0222000000000003E-2</v>
      </c>
      <c r="L112">
        <v>2.0000000000000002E-5</v>
      </c>
      <c r="M112">
        <v>0</v>
      </c>
      <c r="N112">
        <v>-3.1489000000000003E-2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1.1690000000000034E-3</v>
      </c>
      <c r="F113">
        <v>2.8</v>
      </c>
      <c r="G113">
        <v>0</v>
      </c>
      <c r="H113">
        <v>1.1637040000000001</v>
      </c>
      <c r="I113">
        <v>2.9364999999999999E-2</v>
      </c>
      <c r="J113">
        <v>2.1382999999999999E-2</v>
      </c>
      <c r="K113">
        <v>5.0749000000000002E-2</v>
      </c>
      <c r="L113">
        <v>2.0000000000000002E-5</v>
      </c>
      <c r="M113">
        <v>0</v>
      </c>
      <c r="N113">
        <v>-3.0737E-2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1.1699999999999974E-3</v>
      </c>
      <c r="F114">
        <v>2.9</v>
      </c>
      <c r="G114">
        <v>0</v>
      </c>
      <c r="H114">
        <v>1.172666</v>
      </c>
      <c r="I114">
        <v>2.9818000000000001E-2</v>
      </c>
      <c r="J114">
        <v>2.1461000000000001E-2</v>
      </c>
      <c r="K114">
        <v>5.1277999999999997E-2</v>
      </c>
      <c r="L114">
        <v>2.0000000000000002E-5</v>
      </c>
      <c r="M114">
        <v>0</v>
      </c>
      <c r="N114">
        <v>-2.9984E-2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1.1709999999999984E-3</v>
      </c>
      <c r="F115">
        <v>3</v>
      </c>
      <c r="G115">
        <v>0</v>
      </c>
      <c r="H115">
        <v>1.181622</v>
      </c>
      <c r="I115">
        <v>3.0273000000000001E-2</v>
      </c>
      <c r="J115">
        <v>2.1537000000000001E-2</v>
      </c>
      <c r="K115">
        <v>5.1810000000000002E-2</v>
      </c>
      <c r="L115">
        <v>1.9000000000000001E-5</v>
      </c>
      <c r="M115">
        <v>0</v>
      </c>
      <c r="N115">
        <v>-2.9231E-2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1.1719999999999994E-3</v>
      </c>
      <c r="F116">
        <v>3.1</v>
      </c>
      <c r="G116">
        <v>0</v>
      </c>
      <c r="H116">
        <v>1.190574</v>
      </c>
      <c r="I116">
        <v>3.0731000000000001E-2</v>
      </c>
      <c r="J116">
        <v>2.1610999999999998E-2</v>
      </c>
      <c r="K116">
        <v>5.2343000000000001E-2</v>
      </c>
      <c r="L116">
        <v>1.9000000000000001E-5</v>
      </c>
      <c r="M116">
        <v>0</v>
      </c>
      <c r="N116">
        <v>-2.8476999999999999E-2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1.1730000000000004E-3</v>
      </c>
      <c r="F117">
        <v>3.2</v>
      </c>
      <c r="G117">
        <v>0</v>
      </c>
      <c r="H117">
        <v>1.1995199999999999</v>
      </c>
      <c r="I117">
        <v>3.1192999999999999E-2</v>
      </c>
      <c r="J117">
        <v>2.1686E-2</v>
      </c>
      <c r="K117">
        <v>5.2879000000000002E-2</v>
      </c>
      <c r="L117">
        <v>1.9000000000000001E-5</v>
      </c>
      <c r="M117">
        <v>0</v>
      </c>
      <c r="N117">
        <v>-2.7723999999999999E-2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1.1740000000000014E-3</v>
      </c>
      <c r="F118">
        <v>3.3</v>
      </c>
      <c r="G118">
        <v>0</v>
      </c>
      <c r="H118">
        <v>1.2084600000000001</v>
      </c>
      <c r="I118">
        <v>3.1657999999999999E-2</v>
      </c>
      <c r="J118">
        <v>2.1760000000000002E-2</v>
      </c>
      <c r="K118">
        <v>5.3416999999999999E-2</v>
      </c>
      <c r="L118">
        <v>1.9000000000000001E-5</v>
      </c>
      <c r="M118">
        <v>0</v>
      </c>
      <c r="N118">
        <v>-2.6970000000000001E-2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1.1750000000000024E-3</v>
      </c>
      <c r="F119">
        <v>3.4</v>
      </c>
      <c r="G119">
        <v>0</v>
      </c>
      <c r="H119">
        <v>1.217395</v>
      </c>
      <c r="I119">
        <v>3.2125000000000001E-2</v>
      </c>
      <c r="J119">
        <v>2.1833000000000002E-2</v>
      </c>
      <c r="K119">
        <v>5.3957999999999999E-2</v>
      </c>
      <c r="L119">
        <v>1.9000000000000001E-5</v>
      </c>
      <c r="M119">
        <v>0</v>
      </c>
      <c r="N119">
        <v>-2.6216E-2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1.1760000000000034E-3</v>
      </c>
      <c r="F120">
        <v>3.5</v>
      </c>
      <c r="G120">
        <v>0</v>
      </c>
      <c r="H120">
        <v>1.2263250000000001</v>
      </c>
      <c r="I120">
        <v>3.2596E-2</v>
      </c>
      <c r="J120">
        <v>2.1905999999999998E-2</v>
      </c>
      <c r="K120">
        <v>5.4502000000000002E-2</v>
      </c>
      <c r="L120">
        <v>1.9000000000000001E-5</v>
      </c>
      <c r="M120">
        <v>0</v>
      </c>
      <c r="N120">
        <v>-2.5461000000000001E-2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1.1770000000000044E-3</v>
      </c>
      <c r="F121">
        <v>3.6</v>
      </c>
      <c r="G121">
        <v>0</v>
      </c>
      <c r="H121">
        <v>1.2352479999999999</v>
      </c>
      <c r="I121">
        <v>3.3070000000000002E-2</v>
      </c>
      <c r="J121">
        <v>2.198E-2</v>
      </c>
      <c r="K121">
        <v>5.5050000000000002E-2</v>
      </c>
      <c r="L121">
        <v>1.9000000000000001E-5</v>
      </c>
      <c r="M121">
        <v>0</v>
      </c>
      <c r="N121">
        <v>-2.4707E-2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1.1779999999999985E-3</v>
      </c>
      <c r="F122">
        <v>3.7</v>
      </c>
      <c r="G122">
        <v>0</v>
      </c>
      <c r="H122">
        <v>1.244167</v>
      </c>
      <c r="I122">
        <v>3.3547E-2</v>
      </c>
      <c r="J122">
        <v>2.2054000000000001E-2</v>
      </c>
      <c r="K122">
        <v>5.5600999999999998E-2</v>
      </c>
      <c r="L122">
        <v>1.9000000000000001E-5</v>
      </c>
      <c r="M122">
        <v>0</v>
      </c>
      <c r="N122">
        <v>-2.3952000000000001E-2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1.1789999999999995E-3</v>
      </c>
      <c r="F123">
        <v>3.8</v>
      </c>
      <c r="G123">
        <v>0</v>
      </c>
      <c r="H123">
        <v>1.2530790000000001</v>
      </c>
      <c r="I123">
        <v>3.4027000000000002E-2</v>
      </c>
      <c r="J123">
        <v>2.2126E-2</v>
      </c>
      <c r="K123">
        <v>5.6153000000000002E-2</v>
      </c>
      <c r="L123">
        <v>1.9000000000000001E-5</v>
      </c>
      <c r="M123">
        <v>0</v>
      </c>
      <c r="N123">
        <v>-2.3198E-2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1.1800000000000005E-3</v>
      </c>
      <c r="F124">
        <v>3.9</v>
      </c>
      <c r="G124">
        <v>0</v>
      </c>
      <c r="H124">
        <v>1.2619860000000001</v>
      </c>
      <c r="I124">
        <v>3.4509999999999999E-2</v>
      </c>
      <c r="J124">
        <v>2.2197000000000001E-2</v>
      </c>
      <c r="K124">
        <v>5.6707E-2</v>
      </c>
      <c r="L124">
        <v>1.9000000000000001E-5</v>
      </c>
      <c r="M124">
        <v>0</v>
      </c>
      <c r="N124">
        <v>-2.2443000000000001E-2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1.1820000000000025E-3</v>
      </c>
      <c r="F125">
        <v>4</v>
      </c>
      <c r="G125">
        <v>0</v>
      </c>
      <c r="H125">
        <v>1.2708870000000001</v>
      </c>
      <c r="I125">
        <v>3.4997E-2</v>
      </c>
      <c r="J125">
        <v>2.2266000000000001E-2</v>
      </c>
      <c r="K125">
        <v>5.7263000000000001E-2</v>
      </c>
      <c r="L125">
        <v>1.9000000000000001E-5</v>
      </c>
      <c r="M125">
        <v>0</v>
      </c>
      <c r="N125">
        <v>-2.1687000000000001E-2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1.1830000000000035E-3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2.2332000000000001E-2</v>
      </c>
      <c r="K126">
        <v>5.7818000000000001E-2</v>
      </c>
      <c r="L126">
        <v>1.9000000000000001E-5</v>
      </c>
      <c r="M126">
        <v>0</v>
      </c>
      <c r="N126">
        <v>-2.0931999999999999E-2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1.1830000000000035E-3</v>
      </c>
      <c r="F127">
        <v>4.2</v>
      </c>
      <c r="G127">
        <v>0</v>
      </c>
      <c r="H127">
        <v>1.2886709999999999</v>
      </c>
      <c r="I127">
        <v>3.5978000000000003E-2</v>
      </c>
      <c r="J127">
        <v>2.2388000000000002E-2</v>
      </c>
      <c r="K127">
        <v>5.8366000000000001E-2</v>
      </c>
      <c r="L127">
        <v>1.9000000000000001E-5</v>
      </c>
      <c r="M127">
        <v>0</v>
      </c>
      <c r="N127">
        <v>-2.0175999999999999E-2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1.1840000000000045E-3</v>
      </c>
      <c r="F128">
        <v>4.3</v>
      </c>
      <c r="G128">
        <v>0</v>
      </c>
      <c r="H128">
        <v>1.297555</v>
      </c>
      <c r="I128">
        <v>3.6472999999999998E-2</v>
      </c>
      <c r="J128">
        <v>2.2440999999999999E-2</v>
      </c>
      <c r="K128">
        <v>5.8914000000000001E-2</v>
      </c>
      <c r="L128">
        <v>1.9000000000000001E-5</v>
      </c>
      <c r="M128">
        <v>0</v>
      </c>
      <c r="N128">
        <v>-1.942E-2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1.1849999999999986E-3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2.2492000000000002E-2</v>
      </c>
      <c r="K129">
        <v>5.9463000000000002E-2</v>
      </c>
      <c r="L129">
        <v>1.9000000000000001E-5</v>
      </c>
      <c r="M129">
        <v>0</v>
      </c>
      <c r="N129">
        <v>-1.8664E-2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1.1859999999999996E-3</v>
      </c>
      <c r="F130">
        <v>4.5</v>
      </c>
      <c r="G130">
        <v>0</v>
      </c>
      <c r="H130">
        <v>1.315304</v>
      </c>
      <c r="I130">
        <v>3.7471999999999998E-2</v>
      </c>
      <c r="J130">
        <v>2.2540999999999999E-2</v>
      </c>
      <c r="K130">
        <v>6.0013999999999998E-2</v>
      </c>
      <c r="L130">
        <v>1.9000000000000001E-5</v>
      </c>
      <c r="M130">
        <v>0</v>
      </c>
      <c r="N130">
        <v>-1.7908E-2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1.1870000000000006E-3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2.2591E-2</v>
      </c>
      <c r="K131">
        <v>6.0567000000000003E-2</v>
      </c>
      <c r="L131">
        <v>1.9000000000000001E-5</v>
      </c>
      <c r="M131">
        <v>0</v>
      </c>
      <c r="N131">
        <v>-1.7152000000000001E-2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1.1880000000000016E-3</v>
      </c>
      <c r="F132">
        <v>4.7</v>
      </c>
      <c r="G132">
        <v>0</v>
      </c>
      <c r="H132">
        <v>1.333029</v>
      </c>
      <c r="I132">
        <v>3.8483000000000003E-2</v>
      </c>
      <c r="J132">
        <v>2.265E-2</v>
      </c>
      <c r="K132">
        <v>6.1133E-2</v>
      </c>
      <c r="L132">
        <v>1.9000000000000001E-5</v>
      </c>
      <c r="M132">
        <v>0</v>
      </c>
      <c r="N132">
        <v>-1.6395E-2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1.1889999999999956E-3</v>
      </c>
      <c r="F133">
        <v>4.8</v>
      </c>
      <c r="G133">
        <v>0</v>
      </c>
      <c r="H133">
        <v>1.341882</v>
      </c>
      <c r="I133">
        <v>3.8993E-2</v>
      </c>
      <c r="J133">
        <v>2.2714999999999999E-2</v>
      </c>
      <c r="K133">
        <v>6.1707999999999999E-2</v>
      </c>
      <c r="L133">
        <v>1.9000000000000001E-5</v>
      </c>
      <c r="M133">
        <v>0</v>
      </c>
      <c r="N133">
        <v>-1.5639E-2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1.1899999999999966E-3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2.2783999999999999E-2</v>
      </c>
      <c r="K134">
        <v>6.2289999999999998E-2</v>
      </c>
      <c r="L134">
        <v>1.9000000000000001E-5</v>
      </c>
      <c r="M134">
        <v>0</v>
      </c>
      <c r="N134">
        <v>-1.4883E-2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1.1910000000000046E-3</v>
      </c>
      <c r="F135">
        <v>5</v>
      </c>
      <c r="G135">
        <v>0</v>
      </c>
      <c r="H135">
        <v>1.3595699999999999</v>
      </c>
      <c r="I135">
        <v>4.0022000000000002E-2</v>
      </c>
      <c r="J135">
        <v>2.2855E-2</v>
      </c>
      <c r="K135">
        <v>6.2877000000000002E-2</v>
      </c>
      <c r="L135">
        <v>1.9000000000000001E-5</v>
      </c>
      <c r="M135">
        <v>0</v>
      </c>
      <c r="N135">
        <v>-1.4127000000000001E-2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1.1919999999999986E-3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2.2929999999999999E-2</v>
      </c>
      <c r="K136">
        <v>6.3469999999999999E-2</v>
      </c>
      <c r="L136">
        <v>1.9000000000000001E-5</v>
      </c>
      <c r="M136">
        <v>0</v>
      </c>
      <c r="N136">
        <v>-1.3370999999999999E-2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1.1929999999999996E-3</v>
      </c>
      <c r="F137">
        <v>5.2</v>
      </c>
      <c r="G137">
        <v>0</v>
      </c>
      <c r="H137">
        <v>1.3772329999999999</v>
      </c>
      <c r="I137">
        <v>4.1062000000000001E-2</v>
      </c>
      <c r="J137">
        <v>2.3002000000000002E-2</v>
      </c>
      <c r="K137">
        <v>6.4063999999999996E-2</v>
      </c>
      <c r="L137">
        <v>1.9000000000000001E-5</v>
      </c>
      <c r="M137">
        <v>0</v>
      </c>
      <c r="N137">
        <v>-1.2614999999999999E-2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1.1929999999999996E-3</v>
      </c>
      <c r="F138">
        <v>5.3</v>
      </c>
      <c r="G138">
        <v>0</v>
      </c>
      <c r="H138">
        <v>1.386055</v>
      </c>
      <c r="I138">
        <v>4.1586999999999999E-2</v>
      </c>
      <c r="J138">
        <v>2.3064999999999999E-2</v>
      </c>
      <c r="K138">
        <v>6.4651E-2</v>
      </c>
      <c r="L138">
        <v>1.9000000000000001E-5</v>
      </c>
      <c r="M138">
        <v>0</v>
      </c>
      <c r="N138">
        <v>-1.1859E-2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1.1940000000000006E-3</v>
      </c>
      <c r="F139">
        <v>5.4</v>
      </c>
      <c r="G139">
        <v>0</v>
      </c>
      <c r="H139">
        <v>1.394871</v>
      </c>
      <c r="I139">
        <v>4.2113999999999999E-2</v>
      </c>
      <c r="J139">
        <v>2.3123000000000001E-2</v>
      </c>
      <c r="K139">
        <v>6.5237000000000003E-2</v>
      </c>
      <c r="L139">
        <v>1.9000000000000001E-5</v>
      </c>
      <c r="M139">
        <v>0</v>
      </c>
      <c r="N139">
        <v>-1.1102000000000001E-2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1.1950000000000016E-3</v>
      </c>
      <c r="F140">
        <v>5.5</v>
      </c>
      <c r="G140">
        <v>0</v>
      </c>
      <c r="H140">
        <v>1.40368</v>
      </c>
      <c r="I140">
        <v>4.2644000000000001E-2</v>
      </c>
      <c r="J140">
        <v>2.3179000000000002E-2</v>
      </c>
      <c r="K140">
        <v>6.5823000000000007E-2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1.1960000000000026E-3</v>
      </c>
      <c r="F141">
        <v>5.6</v>
      </c>
      <c r="G141">
        <v>0</v>
      </c>
      <c r="H141">
        <v>1.4124829999999999</v>
      </c>
      <c r="I141">
        <v>4.3177E-2</v>
      </c>
      <c r="J141">
        <v>2.3233E-2</v>
      </c>
      <c r="K141">
        <v>6.6409999999999997E-2</v>
      </c>
      <c r="L141">
        <v>1.9000000000000001E-5</v>
      </c>
      <c r="M141">
        <v>0</v>
      </c>
      <c r="N141">
        <v>-9.5890000000000003E-3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1.1980000000000046E-3</v>
      </c>
      <c r="F142">
        <v>5.7</v>
      </c>
      <c r="G142">
        <v>0</v>
      </c>
      <c r="H142">
        <v>1.421279</v>
      </c>
      <c r="I142">
        <v>4.3713000000000002E-2</v>
      </c>
      <c r="J142">
        <v>2.3285E-2</v>
      </c>
      <c r="K142">
        <v>6.6998000000000002E-2</v>
      </c>
      <c r="L142">
        <v>1.9000000000000001E-5</v>
      </c>
      <c r="M142">
        <v>0</v>
      </c>
      <c r="N142">
        <v>-8.8319999999999996E-3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1.1980000000000046E-3</v>
      </c>
      <c r="F143">
        <v>5.8</v>
      </c>
      <c r="G143">
        <v>0</v>
      </c>
      <c r="H143">
        <v>1.430069</v>
      </c>
      <c r="I143">
        <v>4.4252E-2</v>
      </c>
      <c r="J143">
        <v>2.3331000000000001E-2</v>
      </c>
      <c r="K143">
        <v>6.7583000000000004E-2</v>
      </c>
      <c r="L143">
        <v>1.9000000000000001E-5</v>
      </c>
      <c r="M143">
        <v>0</v>
      </c>
      <c r="N143">
        <v>-8.0759999999999998E-3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1.1990000000000056E-3</v>
      </c>
      <c r="F144">
        <v>5.9</v>
      </c>
      <c r="G144">
        <v>0</v>
      </c>
      <c r="H144">
        <v>1.438852</v>
      </c>
      <c r="I144">
        <v>4.4792999999999999E-2</v>
      </c>
      <c r="J144">
        <v>2.3373999999999999E-2</v>
      </c>
      <c r="K144">
        <v>6.8167000000000005E-2</v>
      </c>
      <c r="L144">
        <v>1.9000000000000001E-5</v>
      </c>
      <c r="M144">
        <v>0</v>
      </c>
      <c r="N144">
        <v>-7.319E-3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1.2009999999999937E-3</v>
      </c>
      <c r="F145">
        <v>6</v>
      </c>
      <c r="G145">
        <v>0</v>
      </c>
      <c r="H145">
        <v>1.4476290000000001</v>
      </c>
      <c r="I145">
        <v>4.5337000000000002E-2</v>
      </c>
      <c r="J145">
        <v>2.3414999999999998E-2</v>
      </c>
      <c r="K145">
        <v>6.8751999999999994E-2</v>
      </c>
      <c r="L145">
        <v>1.9000000000000001E-5</v>
      </c>
      <c r="M145">
        <v>0</v>
      </c>
      <c r="N145">
        <v>-6.5620000000000001E-3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1.2009999999999937E-3</v>
      </c>
      <c r="F146">
        <v>6.1</v>
      </c>
      <c r="G146">
        <v>0</v>
      </c>
      <c r="H146">
        <v>1.4563980000000001</v>
      </c>
      <c r="I146">
        <v>4.5884000000000001E-2</v>
      </c>
      <c r="J146">
        <v>2.3453000000000002E-2</v>
      </c>
      <c r="K146">
        <v>6.9336999999999996E-2</v>
      </c>
      <c r="L146">
        <v>1.9000000000000001E-5</v>
      </c>
      <c r="M146">
        <v>0</v>
      </c>
      <c r="N146">
        <v>-5.8050000000000003E-3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1.2019999999999947E-3</v>
      </c>
      <c r="F147">
        <v>6.2</v>
      </c>
      <c r="G147">
        <v>0</v>
      </c>
      <c r="H147">
        <v>1.4651620000000001</v>
      </c>
      <c r="I147">
        <v>4.6434000000000003E-2</v>
      </c>
      <c r="J147">
        <v>2.3487999999999998E-2</v>
      </c>
      <c r="K147">
        <v>6.9921999999999998E-2</v>
      </c>
      <c r="L147">
        <v>1.9000000000000001E-5</v>
      </c>
      <c r="M147">
        <v>0</v>
      </c>
      <c r="N147">
        <v>-5.0489999999999997E-3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1.2029999999999957E-3</v>
      </c>
      <c r="F148">
        <v>6.3</v>
      </c>
      <c r="G148">
        <v>0</v>
      </c>
      <c r="H148">
        <v>1.4739180000000001</v>
      </c>
      <c r="I148">
        <v>4.6986E-2</v>
      </c>
      <c r="J148">
        <v>2.3517E-2</v>
      </c>
      <c r="K148">
        <v>7.0502999999999996E-2</v>
      </c>
      <c r="L148">
        <v>1.9000000000000001E-5</v>
      </c>
      <c r="M148">
        <v>0</v>
      </c>
      <c r="N148">
        <v>-4.2919999999999998E-3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1.2040000000000106E-3</v>
      </c>
      <c r="F149">
        <v>6.4</v>
      </c>
      <c r="G149">
        <v>0</v>
      </c>
      <c r="H149">
        <v>1.4826680000000001</v>
      </c>
      <c r="I149">
        <v>4.7542000000000001E-2</v>
      </c>
      <c r="J149">
        <v>2.3539000000000001E-2</v>
      </c>
      <c r="K149">
        <v>7.1081000000000005E-2</v>
      </c>
      <c r="L149">
        <v>1.9000000000000001E-5</v>
      </c>
      <c r="M149">
        <v>0</v>
      </c>
      <c r="N149">
        <v>-3.5349999999999999E-3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1.2049999999999977E-3</v>
      </c>
      <c r="F150">
        <v>6.5</v>
      </c>
      <c r="G150">
        <v>0</v>
      </c>
      <c r="H150">
        <v>1.4914099999999999</v>
      </c>
      <c r="I150">
        <v>4.8099000000000003E-2</v>
      </c>
      <c r="J150">
        <v>2.3563000000000001E-2</v>
      </c>
      <c r="K150">
        <v>7.1662000000000003E-2</v>
      </c>
      <c r="L150">
        <v>1.9000000000000001E-5</v>
      </c>
      <c r="M150">
        <v>0</v>
      </c>
      <c r="N150">
        <v>-2.7780000000000001E-3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J3" sqref="J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61</v>
      </c>
      <c r="G1" s="3" t="s">
        <v>4</v>
      </c>
      <c r="H1" s="3" t="s">
        <v>62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20.0655</v>
      </c>
      <c r="D2">
        <f t="shared" ref="D2:D33" si="0">0.5*1.225*C2^2</f>
        <v>246.60737777812503</v>
      </c>
      <c r="E2">
        <f t="shared" ref="E2:E33" si="1">$J$12*1.802*10^-5*(1.225*C2)^-1</f>
        <v>0.36655463560919621</v>
      </c>
      <c r="F2">
        <f>1.225*C2/(1.802*10^-5)</f>
        <v>1364053.1354051055</v>
      </c>
      <c r="G2">
        <f>(0.027*(7/6)*F2^(-1/7))*($J$8^(-1/7))</f>
        <v>3.5895626894349008E-3</v>
      </c>
      <c r="H2">
        <f>G2*D2*$J$3</f>
        <v>0.39596269656244676</v>
      </c>
      <c r="I2" t="s">
        <v>63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19.6206</v>
      </c>
      <c r="D3">
        <f t="shared" si="0"/>
        <v>235.79286592050002</v>
      </c>
      <c r="E3">
        <f t="shared" si="1"/>
        <v>0.37486631605640641</v>
      </c>
      <c r="F3">
        <f t="shared" ref="F3:F33" si="3">1.225*C3/(1.802*10^-5)</f>
        <v>1333808.8235294118</v>
      </c>
      <c r="G3">
        <f t="shared" ref="G3:G66" si="4">(0.027*(7/6)*F3^(-1/7))*($J$8^(-1/7))</f>
        <v>3.6010789481153425E-3</v>
      </c>
      <c r="H3">
        <f t="shared" ref="H3:H66" si="5">G3*D3*$J$3</f>
        <v>0.37981312582267623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19.2041</v>
      </c>
      <c r="D4">
        <f t="shared" si="0"/>
        <v>225.88844229612502</v>
      </c>
      <c r="E4">
        <f t="shared" si="1"/>
        <v>0.38299644559319768</v>
      </c>
      <c r="F4">
        <f t="shared" si="3"/>
        <v>1305495.1442841289</v>
      </c>
      <c r="G4">
        <f t="shared" si="4"/>
        <v>3.6121338252740219E-3</v>
      </c>
      <c r="H4">
        <f t="shared" si="5"/>
        <v>0.36497616887007478</v>
      </c>
      <c r="I4" t="s">
        <v>62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18.812999999999999</v>
      </c>
      <c r="D5">
        <f t="shared" si="0"/>
        <v>216.78149351249999</v>
      </c>
      <c r="E5">
        <f t="shared" si="1"/>
        <v>0.39095848832277291</v>
      </c>
      <c r="F5">
        <f t="shared" si="3"/>
        <v>1278908.1576026636</v>
      </c>
      <c r="G5">
        <f>(0.027*(7/6)*F5^(-1/7))*($J$8^(-1/7))</f>
        <v>3.6227668879813806E-3</v>
      </c>
      <c r="H5">
        <f t="shared" si="5"/>
        <v>0.35129280846655353</v>
      </c>
      <c r="I5" t="s">
        <v>64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18.444900000000001</v>
      </c>
      <c r="D6">
        <f t="shared" si="0"/>
        <v>208.38128080612503</v>
      </c>
      <c r="E6">
        <f t="shared" si="1"/>
        <v>0.39876074366444531</v>
      </c>
      <c r="F6">
        <f t="shared" si="3"/>
        <v>1253884.7114317426</v>
      </c>
      <c r="G6">
        <f t="shared" si="4"/>
        <v>3.633007998372146E-3</v>
      </c>
      <c r="H6">
        <f t="shared" si="5"/>
        <v>0.33863490603106183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18.0976</v>
      </c>
      <c r="D7">
        <f t="shared" si="0"/>
        <v>200.60791452800001</v>
      </c>
      <c r="E7">
        <f t="shared" si="1"/>
        <v>0.40641311780657807</v>
      </c>
      <c r="F7">
        <f t="shared" si="3"/>
        <v>1230275.2497225306</v>
      </c>
      <c r="G7">
        <f t="shared" si="4"/>
        <v>3.6428868784401398E-3</v>
      </c>
      <c r="H7">
        <f t="shared" si="5"/>
        <v>0.32688908089412561</v>
      </c>
      <c r="I7" t="s">
        <v>65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17.769300000000001</v>
      </c>
      <c r="D8">
        <f t="shared" si="0"/>
        <v>193.39566377512503</v>
      </c>
      <c r="E8">
        <f t="shared" si="1"/>
        <v>0.41392187879186726</v>
      </c>
      <c r="F8">
        <f t="shared" si="3"/>
        <v>1207957.4084350723</v>
      </c>
      <c r="G8">
        <f t="shared" si="4"/>
        <v>3.6524265811221594E-3</v>
      </c>
      <c r="H8">
        <f t="shared" si="5"/>
        <v>0.31596202792819383</v>
      </c>
      <c r="I8" t="s">
        <v>66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17.458200000000001</v>
      </c>
      <c r="D9">
        <f t="shared" si="0"/>
        <v>186.68310768450007</v>
      </c>
      <c r="E9">
        <f t="shared" si="1"/>
        <v>0.42129784518543301</v>
      </c>
      <c r="F9">
        <f t="shared" si="3"/>
        <v>1186808.823529412</v>
      </c>
      <c r="G9">
        <f t="shared" si="4"/>
        <v>3.6616542278993551E-3</v>
      </c>
      <c r="H9">
        <f t="shared" si="5"/>
        <v>0.30576587801614541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</v>
      </c>
      <c r="D10">
        <f t="shared" si="0"/>
        <v>180.42324851250004</v>
      </c>
      <c r="E10">
        <f t="shared" si="1"/>
        <v>0.42854407975390829</v>
      </c>
      <c r="F10">
        <f t="shared" si="3"/>
        <v>1166741.1209766928</v>
      </c>
      <c r="G10">
        <f t="shared" si="4"/>
        <v>3.6705857026415405E-3</v>
      </c>
      <c r="H10">
        <f t="shared" si="5"/>
        <v>0.29623374716800904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16.882200000000001</v>
      </c>
      <c r="D11">
        <f t="shared" si="0"/>
        <v>174.56781456450003</v>
      </c>
      <c r="E11">
        <f t="shared" si="1"/>
        <v>0.43567201198992589</v>
      </c>
      <c r="F11">
        <f t="shared" si="3"/>
        <v>1147652.3307436183</v>
      </c>
      <c r="G11">
        <f t="shared" si="4"/>
        <v>3.6792459483202221E-3</v>
      </c>
      <c r="H11">
        <f t="shared" si="5"/>
        <v>0.28729605382699663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16.614799999999999</v>
      </c>
      <c r="D12">
        <f t="shared" si="0"/>
        <v>169.08159216199999</v>
      </c>
      <c r="E12">
        <f t="shared" si="1"/>
        <v>0.44268375429233742</v>
      </c>
      <c r="F12">
        <f t="shared" si="3"/>
        <v>1129474.4728079911</v>
      </c>
      <c r="G12">
        <f t="shared" si="4"/>
        <v>3.6876473329013728E-3</v>
      </c>
      <c r="H12">
        <f t="shared" si="5"/>
        <v>0.27890247931434853</v>
      </c>
      <c r="I12" t="s">
        <v>67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16.3598</v>
      </c>
      <c r="D13">
        <f t="shared" si="0"/>
        <v>163.93137182449999</v>
      </c>
      <c r="E13">
        <f t="shared" si="1"/>
        <v>0.44958386048829002</v>
      </c>
      <c r="F13">
        <f t="shared" si="3"/>
        <v>1112139.5671476137</v>
      </c>
      <c r="G13">
        <f t="shared" si="4"/>
        <v>3.6958043340140534E-3</v>
      </c>
      <c r="H13">
        <f t="shared" si="5"/>
        <v>0.27100525303656248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16.116199999999999</v>
      </c>
      <c r="D14">
        <f t="shared" si="0"/>
        <v>159.0857902445</v>
      </c>
      <c r="E14">
        <f t="shared" si="1"/>
        <v>0.45637942199875453</v>
      </c>
      <c r="F14">
        <f t="shared" si="3"/>
        <v>1095579.6337402887</v>
      </c>
      <c r="G14">
        <f t="shared" si="4"/>
        <v>3.703733532460284E-3</v>
      </c>
      <c r="H14">
        <f t="shared" si="5"/>
        <v>0.26355896211609137</v>
      </c>
      <c r="I14" t="s">
        <v>68</v>
      </c>
      <c r="J14" t="s">
        <v>69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15.883100000000001</v>
      </c>
      <c r="D15">
        <f t="shared" si="0"/>
        <v>154.51713018612503</v>
      </c>
      <c r="E15">
        <f t="shared" si="1"/>
        <v>0.46307723560364955</v>
      </c>
      <c r="F15">
        <f t="shared" si="3"/>
        <v>1079733.4905660378</v>
      </c>
      <c r="G15">
        <f t="shared" si="4"/>
        <v>3.711450260606348E-3</v>
      </c>
      <c r="H15">
        <f t="shared" si="5"/>
        <v>0.25652337411862908</v>
      </c>
      <c r="I15" t="s">
        <v>70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15.6599</v>
      </c>
      <c r="D16">
        <f t="shared" si="0"/>
        <v>150.20488665612501</v>
      </c>
      <c r="E16">
        <f t="shared" si="1"/>
        <v>0.46967745903973374</v>
      </c>
      <c r="F16">
        <f t="shared" si="3"/>
        <v>1064560.3496115429</v>
      </c>
      <c r="G16">
        <f t="shared" si="4"/>
        <v>3.7189615265287223E-3</v>
      </c>
      <c r="H16">
        <f t="shared" si="5"/>
        <v>0.24986901968104691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15.4459</v>
      </c>
      <c r="D17">
        <f t="shared" si="0"/>
        <v>146.127693921125</v>
      </c>
      <c r="E17">
        <f t="shared" si="1"/>
        <v>0.47618475069865318</v>
      </c>
      <c r="F17">
        <f t="shared" si="3"/>
        <v>1050012.6248612653</v>
      </c>
      <c r="G17">
        <f t="shared" si="4"/>
        <v>3.7262789771678245E-3</v>
      </c>
      <c r="H17">
        <f t="shared" si="5"/>
        <v>0.24356482143319808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15.240500000000001</v>
      </c>
      <c r="D18">
        <f t="shared" si="0"/>
        <v>142.26711465312502</v>
      </c>
      <c r="E18">
        <f t="shared" si="1"/>
        <v>0.48260241073562721</v>
      </c>
      <c r="F18">
        <f t="shared" si="3"/>
        <v>1036049.528301887</v>
      </c>
      <c r="G18">
        <f t="shared" si="4"/>
        <v>3.7334121649596447E-3</v>
      </c>
      <c r="H18">
        <f t="shared" si="5"/>
        <v>0.23758396577146743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15.043100000000001</v>
      </c>
      <c r="D19">
        <f t="shared" si="0"/>
        <v>138.60560028612502</v>
      </c>
      <c r="E19">
        <f t="shared" si="1"/>
        <v>0.48893526206807947</v>
      </c>
      <c r="F19">
        <f t="shared" si="3"/>
        <v>1022630.271920089</v>
      </c>
      <c r="G19">
        <f t="shared" si="4"/>
        <v>3.7403718273763191E-3</v>
      </c>
      <c r="H19">
        <f t="shared" si="5"/>
        <v>0.23190078608136933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14.8531</v>
      </c>
      <c r="D20">
        <f t="shared" si="0"/>
        <v>135.126430011125</v>
      </c>
      <c r="E20">
        <f t="shared" si="1"/>
        <v>0.49518969378892808</v>
      </c>
      <c r="F20">
        <f t="shared" si="3"/>
        <v>1009714.0677025528</v>
      </c>
      <c r="G20">
        <f t="shared" si="4"/>
        <v>3.7471698804853013E-3</v>
      </c>
      <c r="H20">
        <f t="shared" si="5"/>
        <v>0.22649068804213845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14.670199999999999</v>
      </c>
      <c r="D21">
        <f t="shared" si="0"/>
        <v>131.81904542450002</v>
      </c>
      <c r="E21">
        <f t="shared" si="1"/>
        <v>0.5013634470434164</v>
      </c>
      <c r="F21">
        <f t="shared" si="3"/>
        <v>997280.52164261939</v>
      </c>
      <c r="G21">
        <f t="shared" si="4"/>
        <v>3.7538084440653929E-3</v>
      </c>
      <c r="H21">
        <f t="shared" si="5"/>
        <v>0.22133848589530547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</v>
      </c>
      <c r="D22">
        <f t="shared" si="0"/>
        <v>128.67157205000001</v>
      </c>
      <c r="E22">
        <f t="shared" si="1"/>
        <v>0.50745839939397874</v>
      </c>
      <c r="F22">
        <f t="shared" si="3"/>
        <v>985302.44173140952</v>
      </c>
      <c r="G22">
        <f t="shared" si="4"/>
        <v>3.7602938935089995E-3</v>
      </c>
      <c r="H22">
        <f t="shared" si="5"/>
        <v>0.21642681183298229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14.3239</v>
      </c>
      <c r="D23">
        <f t="shared" si="0"/>
        <v>125.66914311612501</v>
      </c>
      <c r="E23">
        <f t="shared" si="1"/>
        <v>0.51348459852528483</v>
      </c>
      <c r="F23">
        <f t="shared" si="3"/>
        <v>973739.03995560494</v>
      </c>
      <c r="G23">
        <f t="shared" si="4"/>
        <v>3.7666408721458082E-3</v>
      </c>
      <c r="H23">
        <f t="shared" si="5"/>
        <v>0.21173347924394093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14.159800000000001</v>
      </c>
      <c r="D24">
        <f t="shared" si="0"/>
        <v>122.80621082450003</v>
      </c>
      <c r="E24">
        <f t="shared" si="1"/>
        <v>0.51943544688599608</v>
      </c>
      <c r="F24">
        <f t="shared" si="3"/>
        <v>962583.51831298554</v>
      </c>
      <c r="G24">
        <f t="shared" si="4"/>
        <v>3.7728461415669815E-3</v>
      </c>
      <c r="H24">
        <f t="shared" si="5"/>
        <v>0.20725074089845552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14.001099999999999</v>
      </c>
      <c r="D25">
        <f t="shared" si="0"/>
        <v>120.06886574112498</v>
      </c>
      <c r="E25">
        <f t="shared" si="1"/>
        <v>0.52532315609604441</v>
      </c>
      <c r="F25">
        <f t="shared" si="3"/>
        <v>951795.08879023301</v>
      </c>
      <c r="G25">
        <f t="shared" si="4"/>
        <v>3.7789258917077743E-3</v>
      </c>
      <c r="H25">
        <f t="shared" si="5"/>
        <v>0.20295766070951884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13.8477</v>
      </c>
      <c r="D26">
        <f t="shared" si="0"/>
        <v>117.45226211512501</v>
      </c>
      <c r="E26">
        <f t="shared" si="1"/>
        <v>0.53114250314610578</v>
      </c>
      <c r="F26">
        <f t="shared" si="3"/>
        <v>941366.95338512759</v>
      </c>
      <c r="G26">
        <f t="shared" si="4"/>
        <v>3.784877925554108E-3</v>
      </c>
      <c r="H26">
        <f t="shared" si="5"/>
        <v>0.19884740504316073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13.699299999999999</v>
      </c>
      <c r="D27">
        <f t="shared" si="0"/>
        <v>114.948377550125</v>
      </c>
      <c r="E27">
        <f t="shared" si="1"/>
        <v>0.53689619475566841</v>
      </c>
      <c r="F27">
        <f t="shared" si="3"/>
        <v>931278.71809101</v>
      </c>
      <c r="G27">
        <f t="shared" si="4"/>
        <v>3.7907081047315124E-3</v>
      </c>
      <c r="H27">
        <f t="shared" si="5"/>
        <v>0.19490808525292624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13.5556</v>
      </c>
      <c r="D28">
        <f t="shared" si="0"/>
        <v>112.549503458</v>
      </c>
      <c r="E28">
        <f t="shared" si="1"/>
        <v>0.54258771583820165</v>
      </c>
      <c r="F28">
        <f t="shared" si="3"/>
        <v>921509.98890122096</v>
      </c>
      <c r="G28">
        <f t="shared" si="4"/>
        <v>3.7964228339444129E-3</v>
      </c>
      <c r="H28">
        <f t="shared" si="5"/>
        <v>0.19112822461554654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13.4163</v>
      </c>
      <c r="D29">
        <f t="shared" si="0"/>
        <v>110.248227235125</v>
      </c>
      <c r="E29">
        <f t="shared" si="1"/>
        <v>0.5482213457373738</v>
      </c>
      <c r="F29">
        <f t="shared" si="3"/>
        <v>912040.37180910097</v>
      </c>
      <c r="G29">
        <f t="shared" si="4"/>
        <v>3.802029057816409E-3</v>
      </c>
      <c r="H29">
        <f t="shared" si="5"/>
        <v>0.18749673611851353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13.2813</v>
      </c>
      <c r="D30">
        <f t="shared" si="0"/>
        <v>108.040669435125</v>
      </c>
      <c r="E30">
        <f t="shared" si="1"/>
        <v>0.5537938334964444</v>
      </c>
      <c r="F30">
        <f t="shared" si="3"/>
        <v>902863.06881243072</v>
      </c>
      <c r="G30">
        <f t="shared" si="4"/>
        <v>3.8075260662096973E-3</v>
      </c>
      <c r="H30">
        <f t="shared" si="5"/>
        <v>0.1840080475338339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13.1502</v>
      </c>
      <c r="D31">
        <f t="shared" si="0"/>
        <v>105.91825302450002</v>
      </c>
      <c r="E31">
        <f t="shared" si="1"/>
        <v>0.55931484242188922</v>
      </c>
      <c r="F31">
        <f t="shared" si="3"/>
        <v>893950.88790233072</v>
      </c>
      <c r="G31">
        <f t="shared" si="4"/>
        <v>3.8129257341199254E-3</v>
      </c>
      <c r="H31">
        <f t="shared" si="5"/>
        <v>0.18064910780081578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</v>
      </c>
      <c r="D32">
        <f t="shared" si="0"/>
        <v>103.87909901249999</v>
      </c>
      <c r="E32">
        <f t="shared" si="1"/>
        <v>0.56477785769917277</v>
      </c>
      <c r="F32">
        <f t="shared" si="3"/>
        <v>885303.82907880144</v>
      </c>
      <c r="G32">
        <f t="shared" si="4"/>
        <v>3.818223900181775E-3</v>
      </c>
      <c r="H32">
        <f t="shared" si="5"/>
        <v>0.1774174085516001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12.8995</v>
      </c>
      <c r="D33">
        <f t="shared" si="0"/>
        <v>101.91822390312501</v>
      </c>
      <c r="E33">
        <f t="shared" si="1"/>
        <v>0.57018504909619194</v>
      </c>
      <c r="F33">
        <f t="shared" si="3"/>
        <v>876908.29633740289</v>
      </c>
      <c r="G33">
        <f t="shared" si="4"/>
        <v>3.8234248459391149E-3</v>
      </c>
      <c r="H33">
        <f t="shared" si="5"/>
        <v>0.17430549169197546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12.779400000000001</v>
      </c>
      <c r="D34">
        <f t="shared" ref="D34:D65" si="6">0.5*1.225*C34^2</f>
        <v>100.02925192050003</v>
      </c>
      <c r="E34">
        <f t="shared" ref="E34:E65" si="7">$J$12*1.802*10^-5*(1.225*C34)^-1</f>
        <v>0.57554361244004626</v>
      </c>
      <c r="F34">
        <f t="shared" ref="F34:F65" si="8">1.225*C34/(1.802*10^-5)</f>
        <v>868743.89567147626</v>
      </c>
      <c r="G34">
        <f t="shared" si="4"/>
        <v>3.828537477261034E-3</v>
      </c>
      <c r="H34">
        <f t="shared" si="5"/>
        <v>0.17130363913846716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12.662699999999999</v>
      </c>
      <c r="D35">
        <f t="shared" si="6"/>
        <v>98.210682415124992</v>
      </c>
      <c r="E35">
        <f t="shared" si="7"/>
        <v>0.58084784767990461</v>
      </c>
      <c r="F35">
        <f t="shared" si="8"/>
        <v>860810.62708102108</v>
      </c>
      <c r="G35">
        <f t="shared" si="4"/>
        <v>3.8335582483127123E-3</v>
      </c>
      <c r="H35">
        <f t="shared" si="5"/>
        <v>0.16840983900774706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12.549099999999999</v>
      </c>
      <c r="D36">
        <f t="shared" si="6"/>
        <v>96.456445371125</v>
      </c>
      <c r="E36">
        <f t="shared" si="7"/>
        <v>0.58610593913637854</v>
      </c>
      <c r="F36">
        <f t="shared" si="8"/>
        <v>853088.09655937843</v>
      </c>
      <c r="G36">
        <f t="shared" si="4"/>
        <v>3.838496702416842E-3</v>
      </c>
      <c r="H36">
        <f t="shared" si="5"/>
        <v>0.16561477943153441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12.438499999999999</v>
      </c>
      <c r="D37">
        <f t="shared" si="6"/>
        <v>94.763722878124995</v>
      </c>
      <c r="E37">
        <f t="shared" si="7"/>
        <v>0.59131744509517448</v>
      </c>
      <c r="F37">
        <f t="shared" si="8"/>
        <v>845569.50610432855</v>
      </c>
      <c r="G37">
        <f t="shared" si="4"/>
        <v>3.8433540724200285E-3</v>
      </c>
      <c r="H37">
        <f t="shared" si="5"/>
        <v>0.16291428833426647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12.3308</v>
      </c>
      <c r="D38">
        <f t="shared" si="6"/>
        <v>93.129785042000009</v>
      </c>
      <c r="E38">
        <f t="shared" si="7"/>
        <v>0.59648214558798518</v>
      </c>
      <c r="F38">
        <f t="shared" si="8"/>
        <v>838248.05771365156</v>
      </c>
      <c r="G38">
        <f t="shared" si="4"/>
        <v>3.8481317501851318E-3</v>
      </c>
      <c r="H38">
        <f t="shared" si="5"/>
        <v>0.16030430988076644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12.225899999999999</v>
      </c>
      <c r="D39">
        <f t="shared" si="6"/>
        <v>91.551986371124983</v>
      </c>
      <c r="E39">
        <f t="shared" si="7"/>
        <v>0.60160004914291199</v>
      </c>
      <c r="F39">
        <f t="shared" si="8"/>
        <v>831116.95338512771</v>
      </c>
      <c r="G39">
        <f t="shared" si="4"/>
        <v>3.8528312871523888E-3</v>
      </c>
      <c r="H39">
        <f t="shared" si="5"/>
        <v>0.15778089998086128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12.123699999999999</v>
      </c>
      <c r="D40">
        <f t="shared" si="6"/>
        <v>90.027762285124993</v>
      </c>
      <c r="E40">
        <f t="shared" si="7"/>
        <v>0.6066713990626893</v>
      </c>
      <c r="F40">
        <f t="shared" si="8"/>
        <v>824169.39511653723</v>
      </c>
      <c r="G40">
        <f t="shared" si="4"/>
        <v>3.8574543946572073E-3</v>
      </c>
      <c r="H40">
        <f t="shared" si="5"/>
        <v>0.15534022192883418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12.023999999999999</v>
      </c>
      <c r="D41">
        <f t="shared" si="6"/>
        <v>88.553152800000007</v>
      </c>
      <c r="E41">
        <f t="shared" si="7"/>
        <v>0.61170176653495745</v>
      </c>
      <c r="F41">
        <f t="shared" si="8"/>
        <v>817391.7869034406</v>
      </c>
      <c r="G41">
        <f t="shared" si="4"/>
        <v>3.8620075324486813E-3</v>
      </c>
      <c r="H41">
        <f t="shared" si="5"/>
        <v>0.15297617940813432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11.9267</v>
      </c>
      <c r="D42">
        <f t="shared" si="6"/>
        <v>87.125780895125004</v>
      </c>
      <c r="E42">
        <f t="shared" si="7"/>
        <v>0.61669213116925281</v>
      </c>
      <c r="F42">
        <f t="shared" si="8"/>
        <v>810777.33074361831</v>
      </c>
      <c r="G42">
        <f t="shared" si="4"/>
        <v>3.8664928599917913E-3</v>
      </c>
      <c r="H42">
        <f t="shared" si="5"/>
        <v>0.15068518709184159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11.831799999999999</v>
      </c>
      <c r="D43">
        <f t="shared" si="6"/>
        <v>85.744788384499998</v>
      </c>
      <c r="E43">
        <f t="shared" si="7"/>
        <v>0.62163846927908917</v>
      </c>
      <c r="F43">
        <f t="shared" si="8"/>
        <v>804326.02663706988</v>
      </c>
      <c r="G43">
        <f t="shared" si="4"/>
        <v>3.8709080206954052E-3</v>
      </c>
      <c r="H43">
        <f t="shared" si="5"/>
        <v>0.14846608286164473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11.7392</v>
      </c>
      <c r="D44">
        <f t="shared" si="6"/>
        <v>84.407900192000014</v>
      </c>
      <c r="E44">
        <f t="shared" si="7"/>
        <v>0.62654201656129282</v>
      </c>
      <c r="F44">
        <f t="shared" si="8"/>
        <v>798031.07658157602</v>
      </c>
      <c r="G44">
        <f t="shared" si="4"/>
        <v>3.8752553624297236E-3</v>
      </c>
      <c r="H44">
        <f t="shared" si="5"/>
        <v>0.14631541649686294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11.6487</v>
      </c>
      <c r="D45">
        <f t="shared" si="6"/>
        <v>83.111479660124999</v>
      </c>
      <c r="E45">
        <f t="shared" si="7"/>
        <v>0.63140968870486214</v>
      </c>
      <c r="F45">
        <f t="shared" si="8"/>
        <v>791878.8845726971</v>
      </c>
      <c r="G45">
        <f t="shared" si="4"/>
        <v>3.8795421493466329E-3</v>
      </c>
      <c r="H45">
        <f t="shared" si="5"/>
        <v>0.14422752615333936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11.5603</v>
      </c>
      <c r="D46">
        <f t="shared" si="6"/>
        <v>81.854828355124994</v>
      </c>
      <c r="E46">
        <f t="shared" si="7"/>
        <v>0.63623799043418661</v>
      </c>
      <c r="F46">
        <f t="shared" si="8"/>
        <v>785869.45061043289</v>
      </c>
      <c r="G46">
        <f t="shared" si="4"/>
        <v>3.883766371010706E-3</v>
      </c>
      <c r="H46">
        <f t="shared" si="5"/>
        <v>0.14220146301184663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11.4739</v>
      </c>
      <c r="D47">
        <f t="shared" si="6"/>
        <v>80.635858491125006</v>
      </c>
      <c r="E47">
        <f t="shared" si="7"/>
        <v>0.64102894750837347</v>
      </c>
      <c r="F47">
        <f t="shared" si="8"/>
        <v>779995.97669256397</v>
      </c>
      <c r="G47">
        <f t="shared" si="4"/>
        <v>3.8879308477116742E-3</v>
      </c>
      <c r="H47">
        <f t="shared" si="5"/>
        <v>0.14023402886736422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11.3894</v>
      </c>
      <c r="D48">
        <f t="shared" si="6"/>
        <v>79.452539820500007</v>
      </c>
      <c r="E48">
        <f t="shared" si="7"/>
        <v>0.64578485616593728</v>
      </c>
      <c r="F48">
        <f t="shared" si="8"/>
        <v>774251.66481687024</v>
      </c>
      <c r="G48">
        <f t="shared" si="4"/>
        <v>3.8920385558654739E-3</v>
      </c>
      <c r="H48">
        <f t="shared" si="5"/>
        <v>0.13832210327253144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11.306800000000001</v>
      </c>
      <c r="D49">
        <f t="shared" si="6"/>
        <v>78.30428232200002</v>
      </c>
      <c r="E49">
        <f t="shared" si="7"/>
        <v>0.65050253306119565</v>
      </c>
      <c r="F49">
        <f t="shared" si="8"/>
        <v>768636.51498335192</v>
      </c>
      <c r="G49">
        <f t="shared" si="4"/>
        <v>3.8960877045042244E-3</v>
      </c>
      <c r="H49">
        <f t="shared" si="5"/>
        <v>0.13646488189773492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11.226000000000001</v>
      </c>
      <c r="D50">
        <f t="shared" si="6"/>
        <v>77.189134050000021</v>
      </c>
      <c r="E50">
        <f t="shared" si="7"/>
        <v>0.65518457516625039</v>
      </c>
      <c r="F50">
        <f t="shared" si="8"/>
        <v>763143.72918978927</v>
      </c>
      <c r="G50">
        <f t="shared" si="4"/>
        <v>3.9000814578215083E-3</v>
      </c>
      <c r="H50">
        <f t="shared" si="5"/>
        <v>0.13465934949722536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11.1469</v>
      </c>
      <c r="D51">
        <f t="shared" si="6"/>
        <v>76.105195011125005</v>
      </c>
      <c r="E51">
        <f t="shared" si="7"/>
        <v>0.65983385881422885</v>
      </c>
      <c r="F51">
        <f t="shared" si="8"/>
        <v>757766.5094339624</v>
      </c>
      <c r="G51">
        <f t="shared" si="4"/>
        <v>3.9040231346645121E-3</v>
      </c>
      <c r="H51">
        <f t="shared" si="5"/>
        <v>0.13290256143437243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11.0695</v>
      </c>
      <c r="D52">
        <f t="shared" si="6"/>
        <v>75.051971028124996</v>
      </c>
      <c r="E52">
        <f t="shared" si="7"/>
        <v>0.66444753970968229</v>
      </c>
      <c r="F52">
        <f t="shared" si="8"/>
        <v>752504.85571587121</v>
      </c>
      <c r="G52">
        <f t="shared" si="4"/>
        <v>3.9079111640426155E-3</v>
      </c>
      <c r="H52">
        <f t="shared" si="5"/>
        <v>0.13119384195462599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10.9937</v>
      </c>
      <c r="D53">
        <f t="shared" si="6"/>
        <v>74.027631810125015</v>
      </c>
      <c r="E53">
        <f t="shared" si="7"/>
        <v>0.66902881112058055</v>
      </c>
      <c r="F53">
        <f t="shared" si="8"/>
        <v>747351.97003329638</v>
      </c>
      <c r="G53">
        <f t="shared" si="4"/>
        <v>3.9117490513636988E-3</v>
      </c>
      <c r="H53">
        <f t="shared" si="5"/>
        <v>0.12953034064875754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10.919499999999999</v>
      </c>
      <c r="D54">
        <f t="shared" si="6"/>
        <v>73.031731653124993</v>
      </c>
      <c r="E54">
        <f t="shared" si="7"/>
        <v>0.67357498427733209</v>
      </c>
      <c r="F54">
        <f t="shared" si="8"/>
        <v>742307.85238623747</v>
      </c>
      <c r="G54">
        <f t="shared" si="4"/>
        <v>3.9155353320114985E-3</v>
      </c>
      <c r="H54">
        <f t="shared" si="5"/>
        <v>0.12791144672796856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10.8468</v>
      </c>
      <c r="D55">
        <f t="shared" si="6"/>
        <v>72.062505522000009</v>
      </c>
      <c r="E55">
        <f t="shared" si="7"/>
        <v>0.67808957856845586</v>
      </c>
      <c r="F55">
        <f t="shared" si="8"/>
        <v>737365.70477247506</v>
      </c>
      <c r="G55">
        <f t="shared" si="4"/>
        <v>3.9192736974880543E-3</v>
      </c>
      <c r="H55">
        <f t="shared" si="5"/>
        <v>0.12633439832915561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10.775499999999999</v>
      </c>
      <c r="D56">
        <f t="shared" si="6"/>
        <v>71.118232653124991</v>
      </c>
      <c r="E56">
        <f t="shared" si="7"/>
        <v>0.68257640395492813</v>
      </c>
      <c r="F56">
        <f t="shared" si="8"/>
        <v>732518.72918978916</v>
      </c>
      <c r="G56">
        <f t="shared" si="4"/>
        <v>3.9229679907322353E-3</v>
      </c>
      <c r="H56">
        <f t="shared" si="5"/>
        <v>0.12479649428575759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10.7056</v>
      </c>
      <c r="D57">
        <f t="shared" si="6"/>
        <v>70.19854620800001</v>
      </c>
      <c r="E57">
        <f t="shared" si="7"/>
        <v>0.68703314534601767</v>
      </c>
      <c r="F57">
        <f t="shared" si="8"/>
        <v>727766.92563817988</v>
      </c>
      <c r="G57">
        <f t="shared" si="4"/>
        <v>3.9266169651165014E-3</v>
      </c>
      <c r="H57">
        <f t="shared" si="5"/>
        <v>0.1232972306858406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10.6371</v>
      </c>
      <c r="D58">
        <f t="shared" si="6"/>
        <v>69.303086551125006</v>
      </c>
      <c r="E58">
        <f t="shared" si="7"/>
        <v>0.69145744994559855</v>
      </c>
      <c r="F58">
        <f t="shared" si="8"/>
        <v>723110.29411764711</v>
      </c>
      <c r="G58">
        <f t="shared" si="4"/>
        <v>3.9302193684751414E-3</v>
      </c>
      <c r="H58">
        <f t="shared" si="5"/>
        <v>0.1218361127876602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</v>
      </c>
      <c r="D59">
        <f t="shared" si="6"/>
        <v>68.431501250000011</v>
      </c>
      <c r="E59">
        <f t="shared" si="7"/>
        <v>0.69584692912169599</v>
      </c>
      <c r="F59">
        <f t="shared" si="8"/>
        <v>718548.83462819096</v>
      </c>
      <c r="G59">
        <f t="shared" si="4"/>
        <v>3.9337739440398764E-3</v>
      </c>
      <c r="H59">
        <f t="shared" si="5"/>
        <v>0.12041265505566885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10.504099999999999</v>
      </c>
      <c r="D60">
        <f t="shared" si="6"/>
        <v>67.580871546124996</v>
      </c>
      <c r="E60">
        <f t="shared" si="7"/>
        <v>0.70021249234264027</v>
      </c>
      <c r="F60">
        <f t="shared" si="8"/>
        <v>714068.95116537181</v>
      </c>
      <c r="G60">
        <f t="shared" si="4"/>
        <v>3.9372901408299297E-3</v>
      </c>
      <c r="H60">
        <f t="shared" si="5"/>
        <v>0.11902217249728975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10.439399999999999</v>
      </c>
      <c r="D61">
        <f t="shared" si="6"/>
        <v>66.750906820499992</v>
      </c>
      <c r="E61">
        <f t="shared" si="7"/>
        <v>0.70455218123803354</v>
      </c>
      <c r="F61">
        <f t="shared" si="8"/>
        <v>709670.64372918976</v>
      </c>
      <c r="G61">
        <f t="shared" si="4"/>
        <v>3.9407669227869355E-3</v>
      </c>
      <c r="H61">
        <f t="shared" si="5"/>
        <v>0.11766426457974845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10.3759</v>
      </c>
      <c r="D62">
        <f t="shared" si="6"/>
        <v>65.941321746124999</v>
      </c>
      <c r="E62">
        <f t="shared" si="7"/>
        <v>0.70886400609261158</v>
      </c>
      <c r="F62">
        <f t="shared" si="8"/>
        <v>705353.91231964482</v>
      </c>
      <c r="G62">
        <f t="shared" si="4"/>
        <v>3.9442032490019556E-3</v>
      </c>
      <c r="H62">
        <f t="shared" si="5"/>
        <v>0.1163385375175698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10.313599999999999</v>
      </c>
      <c r="D63">
        <f t="shared" si="6"/>
        <v>65.151836287999998</v>
      </c>
      <c r="E63">
        <f t="shared" si="7"/>
        <v>0.71314594717812674</v>
      </c>
      <c r="F63">
        <f t="shared" si="8"/>
        <v>701118.75693673687</v>
      </c>
      <c r="G63">
        <f t="shared" si="4"/>
        <v>3.9475980743835593E-3</v>
      </c>
      <c r="H63">
        <f t="shared" si="5"/>
        <v>0.11504460429760828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10.2525</v>
      </c>
      <c r="D64">
        <f t="shared" si="6"/>
        <v>64.382175703125</v>
      </c>
      <c r="E64">
        <f t="shared" si="7"/>
        <v>0.71739595618788854</v>
      </c>
      <c r="F64">
        <f t="shared" si="8"/>
        <v>696965.17758046614</v>
      </c>
      <c r="G64">
        <f t="shared" si="4"/>
        <v>3.950950350352562E-3</v>
      </c>
      <c r="H64">
        <f t="shared" si="5"/>
        <v>0.11378208470400511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10.192399999999999</v>
      </c>
      <c r="D65">
        <f t="shared" si="6"/>
        <v>63.629573377999996</v>
      </c>
      <c r="E65">
        <f t="shared" si="7"/>
        <v>0.72162611757940498</v>
      </c>
      <c r="F65">
        <f t="shared" si="8"/>
        <v>692879.57824639289</v>
      </c>
      <c r="G65">
        <f t="shared" si="4"/>
        <v>3.9542701100848503E-3</v>
      </c>
      <c r="H65">
        <f t="shared" si="5"/>
        <v>0.11254650392055485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10.1334</v>
      </c>
      <c r="D66">
        <f t="shared" ref="D66:D97" si="9">0.5*1.225*C66^2</f>
        <v>62.895049780500003</v>
      </c>
      <c r="E66">
        <f t="shared" ref="E66:E97" si="10">$J$12*1.802*10^-5*(1.225*C66)^-1</f>
        <v>0.72582766305645952</v>
      </c>
      <c r="F66">
        <f t="shared" ref="F66:F97" si="11">1.225*C66/(1.802*10^-5)</f>
        <v>688868.75693673699</v>
      </c>
      <c r="G66">
        <f t="shared" si="4"/>
        <v>3.9575509419506197E-3</v>
      </c>
      <c r="H66">
        <f t="shared" si="5"/>
        <v>0.11133959687773233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10.0754</v>
      </c>
      <c r="D67">
        <f t="shared" si="9"/>
        <v>62.177132160500008</v>
      </c>
      <c r="E67">
        <f t="shared" si="10"/>
        <v>0.7300059591496445</v>
      </c>
      <c r="F67">
        <f t="shared" si="11"/>
        <v>684925.91564927867</v>
      </c>
      <c r="G67">
        <f t="shared" ref="G67:G130" si="13">(0.027*(7/6)*F67^(-1/7))*($J$8^(-1/7))</f>
        <v>3.9607975151958619E-3</v>
      </c>
      <c r="H67">
        <f t="shared" ref="H67:H130" si="14">G67*D67*$J$3</f>
        <v>0.11015900213921448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10.0185</v>
      </c>
      <c r="D68">
        <f t="shared" si="9"/>
        <v>61.476834628124998</v>
      </c>
      <c r="E68">
        <f t="shared" si="10"/>
        <v>0.73415202283937986</v>
      </c>
      <c r="F68">
        <f t="shared" si="11"/>
        <v>681057.85238623759</v>
      </c>
      <c r="G68">
        <f t="shared" si="13"/>
        <v>3.9640033377815959E-3</v>
      </c>
      <c r="H68">
        <f t="shared" si="14"/>
        <v>0.10900644468329414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9.9625000000000004</v>
      </c>
      <c r="D69">
        <f t="shared" si="9"/>
        <v>60.791486328125004</v>
      </c>
      <c r="E69">
        <f t="shared" si="10"/>
        <v>0.73827874939185212</v>
      </c>
      <c r="F69">
        <f t="shared" si="11"/>
        <v>677250.97114317433</v>
      </c>
      <c r="G69">
        <f t="shared" si="13"/>
        <v>3.967178835510776E-3</v>
      </c>
      <c r="H69">
        <f t="shared" si="14"/>
        <v>0.10787758255422612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9.9075000000000006</v>
      </c>
      <c r="D70">
        <f t="shared" si="9"/>
        <v>60.122115703125019</v>
      </c>
      <c r="E70">
        <f t="shared" si="10"/>
        <v>0.7423771931179739</v>
      </c>
      <c r="F70">
        <f t="shared" si="11"/>
        <v>673512.06992230867</v>
      </c>
      <c r="G70">
        <f t="shared" si="13"/>
        <v>3.9703175470877546E-3</v>
      </c>
      <c r="H70">
        <f t="shared" si="14"/>
        <v>0.10677416005044921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9.8533000000000008</v>
      </c>
      <c r="D71">
        <f t="shared" si="9"/>
        <v>59.466106545125015</v>
      </c>
      <c r="E71">
        <f t="shared" si="10"/>
        <v>0.7464607837796805</v>
      </c>
      <c r="F71">
        <f t="shared" si="11"/>
        <v>669827.55271920096</v>
      </c>
      <c r="G71">
        <f t="shared" si="13"/>
        <v>3.973430146509976E-3</v>
      </c>
      <c r="H71">
        <f t="shared" si="14"/>
        <v>0.10569191153905846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9.8001000000000005</v>
      </c>
      <c r="D72">
        <f t="shared" si="9"/>
        <v>58.82570050612501</v>
      </c>
      <c r="E72">
        <f t="shared" si="10"/>
        <v>0.75051295811433838</v>
      </c>
      <c r="F72">
        <f t="shared" si="11"/>
        <v>666211.01553829084</v>
      </c>
      <c r="G72">
        <f t="shared" si="13"/>
        <v>3.9765044057810594E-3</v>
      </c>
      <c r="H72">
        <f t="shared" si="14"/>
        <v>0.10463458134681476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9.7477999999999998</v>
      </c>
      <c r="D73">
        <f t="shared" si="9"/>
        <v>58.1995079645</v>
      </c>
      <c r="E73">
        <f t="shared" si="10"/>
        <v>0.75453969519443653</v>
      </c>
      <c r="F73">
        <f t="shared" si="11"/>
        <v>662655.66037735855</v>
      </c>
      <c r="G73">
        <f t="shared" si="13"/>
        <v>3.9795453051138041E-3</v>
      </c>
      <c r="H73">
        <f t="shared" si="14"/>
        <v>0.10359992280422002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9.6963000000000008</v>
      </c>
      <c r="D74">
        <f t="shared" si="9"/>
        <v>57.586168135125014</v>
      </c>
      <c r="E74">
        <f t="shared" si="10"/>
        <v>0.75854728513106306</v>
      </c>
      <c r="F74">
        <f t="shared" si="11"/>
        <v>659154.68923418433</v>
      </c>
      <c r="G74">
        <f t="shared" si="13"/>
        <v>3.982557965272299E-3</v>
      </c>
      <c r="H74">
        <f t="shared" si="14"/>
        <v>0.10258572970823482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9.6456</v>
      </c>
      <c r="D75">
        <f t="shared" si="9"/>
        <v>56.985529608000007</v>
      </c>
      <c r="E75">
        <f t="shared" si="10"/>
        <v>0.76253442407069838</v>
      </c>
      <c r="F75">
        <f t="shared" si="11"/>
        <v>655708.10210876807</v>
      </c>
      <c r="G75">
        <f t="shared" si="13"/>
        <v>3.9855417433587968E-3</v>
      </c>
      <c r="H75">
        <f t="shared" si="14"/>
        <v>0.10159179094574362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9.5958000000000006</v>
      </c>
      <c r="D76">
        <f t="shared" si="9"/>
        <v>56.398618804500003</v>
      </c>
      <c r="E76">
        <f t="shared" si="10"/>
        <v>0.76649180274873674</v>
      </c>
      <c r="F76">
        <f t="shared" si="11"/>
        <v>652322.69700332964</v>
      </c>
      <c r="G76">
        <f t="shared" si="13"/>
        <v>3.988490056090789E-3</v>
      </c>
      <c r="H76">
        <f t="shared" si="14"/>
        <v>0.10061984579644037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9.5466999999999995</v>
      </c>
      <c r="D77">
        <f t="shared" si="9"/>
        <v>55.822932045124993</v>
      </c>
      <c r="E77">
        <f t="shared" si="10"/>
        <v>0.77043397622386045</v>
      </c>
      <c r="F77">
        <f t="shared" si="11"/>
        <v>648984.87791342952</v>
      </c>
      <c r="G77">
        <f t="shared" si="13"/>
        <v>3.9914140967305693E-3</v>
      </c>
      <c r="H77">
        <f t="shared" si="14"/>
        <v>9.9665785965796616E-2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9.4984000000000002</v>
      </c>
      <c r="D78">
        <f t="shared" si="9"/>
        <v>55.259506568000006</v>
      </c>
      <c r="E78">
        <f t="shared" si="10"/>
        <v>0.77435168458017434</v>
      </c>
      <c r="F78">
        <f t="shared" si="11"/>
        <v>645701.44284128747</v>
      </c>
      <c r="G78">
        <f t="shared" si="13"/>
        <v>3.9943073130145161E-3</v>
      </c>
      <c r="H78">
        <f t="shared" si="14"/>
        <v>9.8731365508535868E-2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9.4507999999999992</v>
      </c>
      <c r="D79">
        <f t="shared" si="9"/>
        <v>54.707042641999998</v>
      </c>
      <c r="E79">
        <f t="shared" si="10"/>
        <v>0.77825179252722809</v>
      </c>
      <c r="F79">
        <f t="shared" si="11"/>
        <v>642465.59378468373</v>
      </c>
      <c r="G79">
        <f t="shared" si="13"/>
        <v>3.9971750959472479E-3</v>
      </c>
      <c r="H79">
        <f t="shared" si="14"/>
        <v>9.7814463381976177E-2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9.4039999999999999</v>
      </c>
      <c r="D80">
        <f t="shared" si="9"/>
        <v>54.166569800000005</v>
      </c>
      <c r="E80">
        <f t="shared" si="10"/>
        <v>0.78212484483372258</v>
      </c>
      <c r="F80">
        <f t="shared" si="11"/>
        <v>639284.12874583807</v>
      </c>
      <c r="G80">
        <f t="shared" si="13"/>
        <v>4.0000108198841181E-3</v>
      </c>
      <c r="H80">
        <f t="shared" si="14"/>
        <v>9.6916822172880737E-2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9.3579000000000008</v>
      </c>
      <c r="D81">
        <f t="shared" si="9"/>
        <v>53.636804101125009</v>
      </c>
      <c r="E81">
        <f t="shared" si="10"/>
        <v>0.78597784126955061</v>
      </c>
      <c r="F81">
        <f t="shared" si="11"/>
        <v>636150.2497225306</v>
      </c>
      <c r="G81">
        <f t="shared" si="13"/>
        <v>4.0028199416027701E-3</v>
      </c>
      <c r="H81">
        <f t="shared" si="14"/>
        <v>9.6036342798211938E-2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9.3125</v>
      </c>
      <c r="D82">
        <f t="shared" si="9"/>
        <v>53.117626953125004</v>
      </c>
      <c r="E82">
        <f t="shared" si="10"/>
        <v>0.78980961512121639</v>
      </c>
      <c r="F82">
        <f t="shared" si="11"/>
        <v>633063.95671476144</v>
      </c>
      <c r="G82">
        <f t="shared" si="13"/>
        <v>4.0056019085817551E-3</v>
      </c>
      <c r="H82">
        <f t="shared" si="14"/>
        <v>9.5172858917452779E-2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9.2676999999999996</v>
      </c>
      <c r="D83">
        <f t="shared" si="9"/>
        <v>52.607786265125</v>
      </c>
      <c r="E83">
        <f t="shared" si="10"/>
        <v>0.79362754953400827</v>
      </c>
      <c r="F83">
        <f t="shared" si="11"/>
        <v>630018.45172031072</v>
      </c>
      <c r="G83">
        <f t="shared" si="13"/>
        <v>4.0083623454226832E-3</v>
      </c>
      <c r="H83">
        <f t="shared" si="14"/>
        <v>9.4324316374322412E-2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9.2235999999999994</v>
      </c>
      <c r="D84">
        <f t="shared" si="9"/>
        <v>52.108313137999993</v>
      </c>
      <c r="E84">
        <f t="shared" si="10"/>
        <v>0.79742205221565643</v>
      </c>
      <c r="F84">
        <f t="shared" si="11"/>
        <v>627020.53274139843</v>
      </c>
      <c r="G84">
        <f t="shared" si="13"/>
        <v>4.0110945855841539E-3</v>
      </c>
      <c r="H84">
        <f t="shared" si="14"/>
        <v>9.3492459096003719E-2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9.1801999999999992</v>
      </c>
      <c r="D85">
        <f t="shared" si="9"/>
        <v>51.619094124499995</v>
      </c>
      <c r="E85">
        <f t="shared" si="10"/>
        <v>0.80119191747634355</v>
      </c>
      <c r="F85">
        <f t="shared" si="11"/>
        <v>624070.19977802434</v>
      </c>
      <c r="G85">
        <f t="shared" si="13"/>
        <v>4.0137980720829202E-3</v>
      </c>
      <c r="H85">
        <f t="shared" si="14"/>
        <v>9.2677127449482144E-2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9.1373999999999995</v>
      </c>
      <c r="D86">
        <f t="shared" si="9"/>
        <v>51.138898240500005</v>
      </c>
      <c r="E86">
        <f t="shared" si="10"/>
        <v>0.80494473710424497</v>
      </c>
      <c r="F86">
        <f t="shared" si="11"/>
        <v>621160.65482796892</v>
      </c>
      <c r="G86">
        <f t="shared" si="13"/>
        <v>4.0164785265648321E-3</v>
      </c>
      <c r="H86">
        <f t="shared" si="14"/>
        <v>9.1876296807142876E-2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9.0952000000000002</v>
      </c>
      <c r="D87">
        <f t="shared" si="9"/>
        <v>50.667631112000002</v>
      </c>
      <c r="E87">
        <f t="shared" si="10"/>
        <v>0.80867952775269669</v>
      </c>
      <c r="F87">
        <f t="shared" si="11"/>
        <v>618291.89789123205</v>
      </c>
      <c r="G87">
        <f t="shared" si="13"/>
        <v>4.0191354903447085E-3</v>
      </c>
      <c r="H87">
        <f t="shared" si="14"/>
        <v>9.108983440594752E-2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9.0535999999999994</v>
      </c>
      <c r="D88">
        <f t="shared" si="9"/>
        <v>50.205199687999993</v>
      </c>
      <c r="E88">
        <f t="shared" si="10"/>
        <v>0.81239529477957151</v>
      </c>
      <c r="F88">
        <f t="shared" si="11"/>
        <v>615463.9289678135</v>
      </c>
      <c r="G88">
        <f t="shared" si="13"/>
        <v>4.0217685033105957E-3</v>
      </c>
      <c r="H88">
        <f t="shared" si="14"/>
        <v>9.031760920777368E-2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9.0124999999999993</v>
      </c>
      <c r="D89">
        <f t="shared" si="9"/>
        <v>49.750408203124991</v>
      </c>
      <c r="E89">
        <f t="shared" si="10"/>
        <v>0.81610008774661058</v>
      </c>
      <c r="F89">
        <f t="shared" si="11"/>
        <v>612669.95005549397</v>
      </c>
      <c r="G89">
        <f t="shared" si="13"/>
        <v>4.0243834831070963E-3</v>
      </c>
      <c r="H89">
        <f t="shared" si="14"/>
        <v>8.955764644365348E-2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8.9720999999999993</v>
      </c>
      <c r="D90">
        <f t="shared" si="9"/>
        <v>49.305379276125002</v>
      </c>
      <c r="E90">
        <f t="shared" si="10"/>
        <v>0.81977486216340956</v>
      </c>
      <c r="F90">
        <f t="shared" si="11"/>
        <v>609923.55715871253</v>
      </c>
      <c r="G90">
        <f t="shared" si="13"/>
        <v>4.0269672421109409E-3</v>
      </c>
      <c r="H90">
        <f t="shared" si="14"/>
        <v>8.881351655388961E-2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8.9321999999999999</v>
      </c>
      <c r="D91">
        <f t="shared" si="9"/>
        <v>48.867820564500001</v>
      </c>
      <c r="E91">
        <f t="shared" si="10"/>
        <v>0.82343678386246699</v>
      </c>
      <c r="F91">
        <f t="shared" si="11"/>
        <v>607211.15427303</v>
      </c>
      <c r="G91">
        <f t="shared" si="13"/>
        <v>4.0295321075769219E-3</v>
      </c>
      <c r="H91">
        <f t="shared" si="14"/>
        <v>8.8081409691619872E-2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8.8928999999999991</v>
      </c>
      <c r="D92">
        <f t="shared" si="9"/>
        <v>48.438748126124992</v>
      </c>
      <c r="E92">
        <f t="shared" si="10"/>
        <v>0.82707576165439045</v>
      </c>
      <c r="F92">
        <f t="shared" si="11"/>
        <v>604539.5394006659</v>
      </c>
      <c r="G92">
        <f t="shared" si="13"/>
        <v>4.032071235902982E-3</v>
      </c>
      <c r="H92">
        <f t="shared" si="14"/>
        <v>8.7363046923827542E-2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8.8541000000000007</v>
      </c>
      <c r="D93">
        <f t="shared" si="9"/>
        <v>48.016990671125008</v>
      </c>
      <c r="E93">
        <f t="shared" si="10"/>
        <v>0.830700132234369</v>
      </c>
      <c r="F93">
        <f t="shared" si="11"/>
        <v>601901.91453940072</v>
      </c>
      <c r="G93">
        <f t="shared" si="13"/>
        <v>4.0345906715460985E-3</v>
      </c>
      <c r="H93">
        <f t="shared" si="14"/>
        <v>8.6656487980946661E-2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8.8157999999999994</v>
      </c>
      <c r="D94">
        <f t="shared" si="9"/>
        <v>47.602476904500001</v>
      </c>
      <c r="E94">
        <f t="shared" si="10"/>
        <v>0.83430908605189857</v>
      </c>
      <c r="F94">
        <f t="shared" si="11"/>
        <v>599298.27968923422</v>
      </c>
      <c r="G94">
        <f t="shared" si="13"/>
        <v>4.0370900457501182E-3</v>
      </c>
      <c r="H94">
        <f t="shared" si="14"/>
        <v>8.5961632141485042E-2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8.7780000000000005</v>
      </c>
      <c r="D95">
        <f t="shared" si="9"/>
        <v>47.195136450000007</v>
      </c>
      <c r="E95">
        <f t="shared" si="10"/>
        <v>0.8379018046042751</v>
      </c>
      <c r="F95">
        <f t="shared" si="11"/>
        <v>596728.63485016662</v>
      </c>
      <c r="G95">
        <f t="shared" si="13"/>
        <v>4.0395689885892533E-3</v>
      </c>
      <c r="H95">
        <f t="shared" si="14"/>
        <v>8.527837988516089E-2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8.7407000000000004</v>
      </c>
      <c r="D96">
        <f t="shared" si="9"/>
        <v>46.794899850125013</v>
      </c>
      <c r="E96">
        <f t="shared" si="10"/>
        <v>0.84147746070867635</v>
      </c>
      <c r="F96">
        <f t="shared" si="11"/>
        <v>594192.98002219759</v>
      </c>
      <c r="G96">
        <f t="shared" si="13"/>
        <v>4.0420271290856962E-3</v>
      </c>
      <c r="H96">
        <f t="shared" si="14"/>
        <v>8.4606632896029599E-2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8.7039000000000009</v>
      </c>
      <c r="D97">
        <f t="shared" si="9"/>
        <v>46.401698566125006</v>
      </c>
      <c r="E97">
        <f t="shared" si="10"/>
        <v>0.84503521878885623</v>
      </c>
      <c r="F97">
        <f t="shared" si="11"/>
        <v>591691.31520532747</v>
      </c>
      <c r="G97">
        <f t="shared" si="13"/>
        <v>4.0444640953305041E-3</v>
      </c>
      <c r="H97">
        <f t="shared" si="14"/>
        <v>8.3946294065603971E-2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8.6676000000000002</v>
      </c>
      <c r="D98">
        <f t="shared" ref="D98:D129" si="15">0.5*1.225*C98^2</f>
        <v>46.015464978000004</v>
      </c>
      <c r="E98">
        <f t="shared" ref="E98:E129" si="16">$J$12*1.802*10^-5*(1.225*C98)^-1</f>
        <v>0.84857423517655728</v>
      </c>
      <c r="F98">
        <f t="shared" ref="F98:F129" si="17">1.225*C98/(1.802*10^-5)</f>
        <v>589223.64039955602</v>
      </c>
      <c r="G98">
        <f t="shared" si="13"/>
        <v>4.0468795146077737E-3</v>
      </c>
      <c r="H98">
        <f t="shared" si="14"/>
        <v>8.3297267495967969E-2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8.6318000000000001</v>
      </c>
      <c r="D99">
        <f t="shared" si="15"/>
        <v>45.636132384500009</v>
      </c>
      <c r="E99">
        <f t="shared" si="16"/>
        <v>0.85209365842771223</v>
      </c>
      <c r="F99">
        <f t="shared" si="17"/>
        <v>586789.95560488349</v>
      </c>
      <c r="G99">
        <f t="shared" si="13"/>
        <v>4.0492730135220237E-3</v>
      </c>
      <c r="H99">
        <f t="shared" si="14"/>
        <v>8.2659458502881519E-2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8.5963999999999992</v>
      </c>
      <c r="D100">
        <f t="shared" si="15"/>
        <v>45.262581937999997</v>
      </c>
      <c r="E100">
        <f t="shared" si="16"/>
        <v>0.85560258257134703</v>
      </c>
      <c r="F100">
        <f t="shared" si="17"/>
        <v>584383.46281908988</v>
      </c>
      <c r="G100">
        <f t="shared" si="13"/>
        <v>4.0516509512197587E-3</v>
      </c>
      <c r="H100">
        <f t="shared" si="14"/>
        <v>8.2031001434615142E-2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8.5615000000000006</v>
      </c>
      <c r="D101">
        <f t="shared" si="15"/>
        <v>44.895810378125006</v>
      </c>
      <c r="E101">
        <f t="shared" si="16"/>
        <v>0.85909035108524523</v>
      </c>
      <c r="F101">
        <f t="shared" si="17"/>
        <v>582010.96004439518</v>
      </c>
      <c r="G101">
        <f t="shared" si="13"/>
        <v>4.0540062829132429E-3</v>
      </c>
      <c r="H101">
        <f t="shared" si="14"/>
        <v>8.1413588547565571E-2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8.5269999999999992</v>
      </c>
      <c r="D102">
        <f t="shared" si="15"/>
        <v>44.534709012499995</v>
      </c>
      <c r="E102">
        <f t="shared" si="16"/>
        <v>0.86256620626437519</v>
      </c>
      <c r="F102">
        <f t="shared" si="17"/>
        <v>579665.6492785794</v>
      </c>
      <c r="G102">
        <f t="shared" si="13"/>
        <v>4.056345429176776E-3</v>
      </c>
      <c r="H102">
        <f t="shared" si="14"/>
        <v>8.0805368648439249E-2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8.4930000000000003</v>
      </c>
      <c r="D103">
        <f t="shared" si="15"/>
        <v>44.180267512500009</v>
      </c>
      <c r="E103">
        <f t="shared" si="16"/>
        <v>0.86601931482589511</v>
      </c>
      <c r="F103">
        <f t="shared" si="17"/>
        <v>577354.32852386241</v>
      </c>
      <c r="G103">
        <f t="shared" si="13"/>
        <v>4.0586612810122099E-3</v>
      </c>
      <c r="H103">
        <f t="shared" si="14"/>
        <v>8.0208023612842613E-2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8.4594000000000005</v>
      </c>
      <c r="D104">
        <f t="shared" si="15"/>
        <v>43.831387120500011</v>
      </c>
      <c r="E104">
        <f t="shared" si="16"/>
        <v>0.86945906811550788</v>
      </c>
      <c r="F104">
        <f t="shared" si="17"/>
        <v>575070.19977802446</v>
      </c>
      <c r="G104">
        <f t="shared" si="13"/>
        <v>4.0609603203034207E-3</v>
      </c>
      <c r="H104">
        <f t="shared" si="14"/>
        <v>7.9619716411808497E-2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8.4261999999999997</v>
      </c>
      <c r="D105">
        <f t="shared" si="15"/>
        <v>43.4880184445</v>
      </c>
      <c r="E105">
        <f t="shared" si="16"/>
        <v>0.87288481650285143</v>
      </c>
      <c r="F105">
        <f t="shared" si="17"/>
        <v>572813.26304106554</v>
      </c>
      <c r="G105">
        <f t="shared" si="13"/>
        <v>4.0632422635505849E-3</v>
      </c>
      <c r="H105">
        <f t="shared" si="14"/>
        <v>7.9040376787473166E-2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8.3933999999999997</v>
      </c>
      <c r="D106">
        <f t="shared" si="15"/>
        <v>43.150112680500001</v>
      </c>
      <c r="E106">
        <f t="shared" si="16"/>
        <v>0.87629590402177049</v>
      </c>
      <c r="F106">
        <f t="shared" si="17"/>
        <v>570583.51831298554</v>
      </c>
      <c r="G106">
        <f t="shared" si="13"/>
        <v>4.0655068265029763E-3</v>
      </c>
      <c r="H106">
        <f t="shared" si="14"/>
        <v>7.8469935257046014E-2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8.3610000000000007</v>
      </c>
      <c r="D107">
        <f t="shared" si="15"/>
        <v>42.817621612500005</v>
      </c>
      <c r="E107">
        <f t="shared" si="16"/>
        <v>0.87969166855834557</v>
      </c>
      <c r="F107">
        <f t="shared" si="17"/>
        <v>568380.9655937847</v>
      </c>
      <c r="G107">
        <f t="shared" si="13"/>
        <v>4.0677537242358505E-3</v>
      </c>
      <c r="H107">
        <f t="shared" si="14"/>
        <v>7.7908323114645614E-2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8.3290000000000006</v>
      </c>
      <c r="D108">
        <f t="shared" si="15"/>
        <v>42.490497612500015</v>
      </c>
      <c r="E108">
        <f t="shared" si="16"/>
        <v>0.88307144204782395</v>
      </c>
      <c r="F108">
        <f t="shared" si="17"/>
        <v>566205.60488346289</v>
      </c>
      <c r="G108">
        <f t="shared" si="13"/>
        <v>4.0699826712292438E-3</v>
      </c>
      <c r="H108">
        <f t="shared" si="14"/>
        <v>7.7355472433132066E-2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8.2972999999999999</v>
      </c>
      <c r="D109">
        <f t="shared" si="15"/>
        <v>42.167677215125003</v>
      </c>
      <c r="E109">
        <f t="shared" si="16"/>
        <v>0.88644523409016518</v>
      </c>
      <c r="F109">
        <f t="shared" si="17"/>
        <v>564050.63817980024</v>
      </c>
      <c r="G109">
        <f t="shared" si="13"/>
        <v>4.0722003926318981E-3</v>
      </c>
      <c r="H109">
        <f t="shared" si="14"/>
        <v>7.6809596866545052E-2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8.2660999999999998</v>
      </c>
      <c r="D110">
        <f t="shared" si="15"/>
        <v>41.851150641124995</v>
      </c>
      <c r="E110">
        <f t="shared" si="16"/>
        <v>0.88979107932596113</v>
      </c>
      <c r="F110">
        <f t="shared" si="17"/>
        <v>561929.66148723639</v>
      </c>
      <c r="G110">
        <f t="shared" si="13"/>
        <v>4.0743926098626981E-3</v>
      </c>
      <c r="H110">
        <f t="shared" si="14"/>
        <v>7.6274073992060265E-2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8.2352000000000007</v>
      </c>
      <c r="D111">
        <f t="shared" si="15"/>
        <v>41.538842912000014</v>
      </c>
      <c r="E111">
        <f t="shared" si="16"/>
        <v>0.89312974072473361</v>
      </c>
      <c r="F111">
        <f t="shared" si="17"/>
        <v>559829.07880133193</v>
      </c>
      <c r="G111">
        <f t="shared" si="13"/>
        <v>4.076573088530315E-3</v>
      </c>
      <c r="H111">
        <f t="shared" si="14"/>
        <v>7.5745405255031401E-2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8.2047000000000008</v>
      </c>
      <c r="D112">
        <f t="shared" si="15"/>
        <v>41.231725030125006</v>
      </c>
      <c r="E112">
        <f t="shared" si="16"/>
        <v>0.89644984470076017</v>
      </c>
      <c r="F112">
        <f t="shared" si="17"/>
        <v>557755.68812430638</v>
      </c>
      <c r="G112">
        <f t="shared" si="13"/>
        <v>4.0787345299182712E-3</v>
      </c>
      <c r="H112">
        <f t="shared" si="14"/>
        <v>7.5225244856251858E-2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8.1745000000000001</v>
      </c>
      <c r="D113">
        <f t="shared" si="15"/>
        <v>40.928750778125007</v>
      </c>
      <c r="E113">
        <f t="shared" si="16"/>
        <v>0.89976170295630642</v>
      </c>
      <c r="F113">
        <f t="shared" si="17"/>
        <v>555702.69145394012</v>
      </c>
      <c r="G113">
        <f t="shared" si="13"/>
        <v>4.080883777975425E-3</v>
      </c>
      <c r="H113">
        <f t="shared" si="14"/>
        <v>7.4711831217484273E-2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8.1447000000000003</v>
      </c>
      <c r="D114">
        <f t="shared" si="15"/>
        <v>40.630884580125006</v>
      </c>
      <c r="E114">
        <f t="shared" si="16"/>
        <v>0.90305377003650555</v>
      </c>
      <c r="F114">
        <f t="shared" si="17"/>
        <v>553676.88679245289</v>
      </c>
      <c r="G114">
        <f t="shared" si="13"/>
        <v>4.0830134727343238E-3</v>
      </c>
      <c r="H114">
        <f t="shared" si="14"/>
        <v>7.420680887628249E-2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8.1151999999999997</v>
      </c>
      <c r="D115">
        <f t="shared" si="15"/>
        <v>40.337088512000001</v>
      </c>
      <c r="E115">
        <f t="shared" si="16"/>
        <v>0.90633650936715404</v>
      </c>
      <c r="F115">
        <f t="shared" si="17"/>
        <v>551671.47613762482</v>
      </c>
      <c r="G115">
        <f t="shared" si="13"/>
        <v>4.0851305170904843E-3</v>
      </c>
      <c r="H115">
        <f t="shared" si="14"/>
        <v>7.3708428188720476E-2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8.0861000000000001</v>
      </c>
      <c r="D116">
        <f t="shared" si="15"/>
        <v>40.048320591124998</v>
      </c>
      <c r="E116">
        <f t="shared" si="16"/>
        <v>0.90959820442689654</v>
      </c>
      <c r="F116">
        <f t="shared" si="17"/>
        <v>549693.2574916759</v>
      </c>
      <c r="G116">
        <f t="shared" si="13"/>
        <v>4.0872274905127803E-3</v>
      </c>
      <c r="H116">
        <f t="shared" si="14"/>
        <v>7.321832427224069E-2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8.0572999999999997</v>
      </c>
      <c r="D117">
        <f t="shared" si="15"/>
        <v>39.763551015124996</v>
      </c>
      <c r="E117">
        <f t="shared" si="16"/>
        <v>0.91284947076766765</v>
      </c>
      <c r="F117">
        <f t="shared" si="17"/>
        <v>547735.43285238626</v>
      </c>
      <c r="G117">
        <f t="shared" si="13"/>
        <v>4.0893113546259042E-3</v>
      </c>
      <c r="H117">
        <f t="shared" si="14"/>
        <v>7.2734759184404724E-2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8.0288000000000004</v>
      </c>
      <c r="D118">
        <f t="shared" si="15"/>
        <v>39.482748032000011</v>
      </c>
      <c r="E118">
        <f t="shared" si="16"/>
        <v>0.91608983170789249</v>
      </c>
      <c r="F118">
        <f t="shared" si="17"/>
        <v>545798.0022197559</v>
      </c>
      <c r="G118">
        <f t="shared" si="13"/>
        <v>4.0913819088575698E-3</v>
      </c>
      <c r="H118">
        <f t="shared" si="14"/>
        <v>7.2257687463828782E-2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8.0006000000000004</v>
      </c>
      <c r="D119">
        <f t="shared" si="15"/>
        <v>39.205880220500006</v>
      </c>
      <c r="E119">
        <f t="shared" si="16"/>
        <v>0.91931880619157647</v>
      </c>
      <c r="F119">
        <f t="shared" si="17"/>
        <v>543880.9655937847</v>
      </c>
      <c r="G119">
        <f t="shared" si="13"/>
        <v>4.0934389520901138E-3</v>
      </c>
      <c r="H119">
        <f t="shared" si="14"/>
        <v>7.178706408696324E-2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7.9728000000000003</v>
      </c>
      <c r="D120">
        <f t="shared" si="15"/>
        <v>38.93389315200001</v>
      </c>
      <c r="E120">
        <f t="shared" si="16"/>
        <v>0.9225243378507334</v>
      </c>
      <c r="F120">
        <f t="shared" si="17"/>
        <v>541991.12097669265</v>
      </c>
      <c r="G120">
        <f t="shared" si="13"/>
        <v>4.0954749443511814E-3</v>
      </c>
      <c r="H120">
        <f t="shared" si="14"/>
        <v>7.1324505856295892E-2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7.9451999999999998</v>
      </c>
      <c r="D121">
        <f t="shared" si="15"/>
        <v>38.664799362000004</v>
      </c>
      <c r="E121">
        <f t="shared" si="16"/>
        <v>0.92572899874343351</v>
      </c>
      <c r="F121">
        <f t="shared" si="17"/>
        <v>540114.87236404</v>
      </c>
      <c r="G121">
        <f t="shared" si="13"/>
        <v>4.0975043311189431E-3</v>
      </c>
      <c r="H121">
        <f t="shared" si="14"/>
        <v>7.0866640921212129E-2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7.9180000000000001</v>
      </c>
      <c r="D122">
        <f t="shared" si="15"/>
        <v>38.40051845</v>
      </c>
      <c r="E122">
        <f t="shared" si="16"/>
        <v>0.92890907310132953</v>
      </c>
      <c r="F122">
        <f t="shared" si="17"/>
        <v>538265.81576026639</v>
      </c>
      <c r="G122">
        <f t="shared" si="13"/>
        <v>4.0995122043620486E-3</v>
      </c>
      <c r="H122">
        <f t="shared" si="14"/>
        <v>7.0416743541067639E-2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</v>
      </c>
      <c r="D123">
        <f t="shared" si="15"/>
        <v>38.139077112500004</v>
      </c>
      <c r="E123">
        <f t="shared" si="16"/>
        <v>0.9320874465614406</v>
      </c>
      <c r="F123">
        <f t="shared" si="17"/>
        <v>536430.35516093229</v>
      </c>
      <c r="G123">
        <f t="shared" si="13"/>
        <v>4.101513125128662E-3</v>
      </c>
      <c r="H123">
        <f t="shared" si="14"/>
        <v>6.9971462435684195E-2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7.8643999999999998</v>
      </c>
      <c r="D124">
        <f t="shared" si="15"/>
        <v>37.882382258</v>
      </c>
      <c r="E124">
        <f t="shared" si="16"/>
        <v>0.93524007436248502</v>
      </c>
      <c r="F124">
        <f t="shared" si="17"/>
        <v>534622.08657047735</v>
      </c>
      <c r="G124">
        <f t="shared" si="13"/>
        <v>4.1034920687769627E-3</v>
      </c>
      <c r="H124">
        <f t="shared" si="14"/>
        <v>6.953405326549357E-2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7.8380000000000001</v>
      </c>
      <c r="D125">
        <f t="shared" si="15"/>
        <v>37.628474450000006</v>
      </c>
      <c r="E125">
        <f t="shared" si="16"/>
        <v>0.93839015575610185</v>
      </c>
      <c r="F125">
        <f t="shared" si="17"/>
        <v>532827.4139844618</v>
      </c>
      <c r="G125">
        <f t="shared" si="13"/>
        <v>4.1054637112612931E-3</v>
      </c>
      <c r="H125">
        <f t="shared" si="14"/>
        <v>6.9101184914575495E-2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7.8118999999999996</v>
      </c>
      <c r="D126">
        <f t="shared" si="15"/>
        <v>37.378291236125001</v>
      </c>
      <c r="E126">
        <f t="shared" si="16"/>
        <v>0.9415253703729346</v>
      </c>
      <c r="F126">
        <f t="shared" si="17"/>
        <v>531053.13540510542</v>
      </c>
      <c r="G126">
        <f t="shared" si="13"/>
        <v>4.1074204236327978E-3</v>
      </c>
      <c r="H126">
        <f t="shared" si="14"/>
        <v>6.8674462234120048E-2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7.7861000000000002</v>
      </c>
      <c r="D127">
        <f t="shared" si="15"/>
        <v>37.131803841125006</v>
      </c>
      <c r="E127">
        <f t="shared" si="16"/>
        <v>0.94464520630563797</v>
      </c>
      <c r="F127">
        <f t="shared" si="17"/>
        <v>529299.25083240843</v>
      </c>
      <c r="G127">
        <f t="shared" si="13"/>
        <v>4.1093620020033516E-3</v>
      </c>
      <c r="H127">
        <f t="shared" si="14"/>
        <v>6.8253843736762188E-2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7.7606000000000002</v>
      </c>
      <c r="D128">
        <f t="shared" si="15"/>
        <v>36.888983820500002</v>
      </c>
      <c r="E128">
        <f t="shared" si="16"/>
        <v>0.94774914836692103</v>
      </c>
      <c r="F128">
        <f t="shared" si="17"/>
        <v>527565.76026637072</v>
      </c>
      <c r="G128">
        <f t="shared" si="13"/>
        <v>4.1112882423481774E-3</v>
      </c>
      <c r="H128">
        <f t="shared" si="14"/>
        <v>6.7839288381266669E-2</v>
      </c>
    </row>
    <row r="129" spans="1:8" x14ac:dyDescent="0.2">
      <c r="A129">
        <f>WingXFLR5!A135</f>
        <v>0</v>
      </c>
      <c r="B129">
        <f t="shared" si="12"/>
        <v>0</v>
      </c>
      <c r="C129">
        <f>WingXFLR5!L135</f>
        <v>0</v>
      </c>
      <c r="D129">
        <f t="shared" si="15"/>
        <v>0</v>
      </c>
      <c r="E129" t="e">
        <f t="shared" si="16"/>
        <v>#DIV/0!</v>
      </c>
      <c r="F129">
        <f t="shared" si="17"/>
        <v>0</v>
      </c>
      <c r="G129" t="e">
        <f t="shared" si="13"/>
        <v>#DIV/0!</v>
      </c>
      <c r="H129" t="e">
        <f t="shared" si="14"/>
        <v>#DIV/0!</v>
      </c>
    </row>
    <row r="130" spans="1:8" x14ac:dyDescent="0.2">
      <c r="A130">
        <f>WingXFLR5!A136</f>
        <v>0</v>
      </c>
      <c r="B130">
        <f t="shared" si="12"/>
        <v>0</v>
      </c>
      <c r="C130">
        <f>WingXFLR5!L136</f>
        <v>0</v>
      </c>
      <c r="D130">
        <f t="shared" ref="D130:D139" si="18">0.5*1.225*C130^2</f>
        <v>0</v>
      </c>
      <c r="E130" t="e">
        <f t="shared" ref="E130:E139" si="19">$J$12*1.802*10^-5*(1.225*C130)^-1</f>
        <v>#DIV/0!</v>
      </c>
      <c r="F130">
        <f t="shared" ref="F130:F139" si="20">1.225*C130/(1.802*10^-5)</f>
        <v>0</v>
      </c>
      <c r="G130" t="e">
        <f t="shared" si="13"/>
        <v>#DIV/0!</v>
      </c>
      <c r="H130" t="e">
        <f t="shared" si="14"/>
        <v>#DIV/0!</v>
      </c>
    </row>
    <row r="131" spans="1:8" x14ac:dyDescent="0.2">
      <c r="A131">
        <f>WingXFLR5!A137</f>
        <v>0</v>
      </c>
      <c r="B131">
        <f t="shared" ref="B131:B144" si="21">A131*PI()/180</f>
        <v>0</v>
      </c>
      <c r="C131">
        <f>WingXFLR5!L137</f>
        <v>0</v>
      </c>
      <c r="D131">
        <f t="shared" si="18"/>
        <v>0</v>
      </c>
      <c r="E131" t="e">
        <f t="shared" si="19"/>
        <v>#DIV/0!</v>
      </c>
      <c r="F131">
        <f t="shared" si="20"/>
        <v>0</v>
      </c>
      <c r="G131" t="e">
        <f t="shared" ref="G131:G139" si="22">(0.027*(7/6)*F131^(-1/7))*($J$8^(-1/7))</f>
        <v>#DIV/0!</v>
      </c>
      <c r="H131" t="e">
        <f t="shared" ref="H131:H139" si="23">G131*D131*$J$3</f>
        <v>#DIV/0!</v>
      </c>
    </row>
    <row r="132" spans="1:8" x14ac:dyDescent="0.2">
      <c r="A132">
        <f>WingXFLR5!A138</f>
        <v>0</v>
      </c>
      <c r="B132">
        <f t="shared" si="21"/>
        <v>0</v>
      </c>
      <c r="C132">
        <f>WingXFLR5!L138</f>
        <v>0</v>
      </c>
      <c r="D132">
        <f t="shared" si="18"/>
        <v>0</v>
      </c>
      <c r="E132" t="e">
        <f t="shared" si="19"/>
        <v>#DIV/0!</v>
      </c>
      <c r="F132">
        <f t="shared" si="20"/>
        <v>0</v>
      </c>
      <c r="G132" t="e">
        <f t="shared" si="22"/>
        <v>#DIV/0!</v>
      </c>
      <c r="H132" t="e">
        <f t="shared" si="23"/>
        <v>#DIV/0!</v>
      </c>
    </row>
    <row r="133" spans="1:8" x14ac:dyDescent="0.2">
      <c r="A133">
        <f>WingXFLR5!A139</f>
        <v>0</v>
      </c>
      <c r="B133">
        <f t="shared" si="21"/>
        <v>0</v>
      </c>
      <c r="C133">
        <f>WingXFLR5!L139</f>
        <v>0</v>
      </c>
      <c r="D133">
        <f t="shared" si="18"/>
        <v>0</v>
      </c>
      <c r="E133" t="e">
        <f t="shared" si="19"/>
        <v>#DIV/0!</v>
      </c>
      <c r="F133">
        <f t="shared" si="20"/>
        <v>0</v>
      </c>
      <c r="G133" t="e">
        <f t="shared" si="22"/>
        <v>#DIV/0!</v>
      </c>
      <c r="H133" t="e">
        <f t="shared" si="23"/>
        <v>#DIV/0!</v>
      </c>
    </row>
    <row r="134" spans="1:8" x14ac:dyDescent="0.2">
      <c r="A134">
        <f>WingXFLR5!A140</f>
        <v>0</v>
      </c>
      <c r="B134">
        <f t="shared" si="21"/>
        <v>0</v>
      </c>
      <c r="C134">
        <f>WingXFLR5!L140</f>
        <v>0</v>
      </c>
      <c r="D134">
        <f t="shared" si="18"/>
        <v>0</v>
      </c>
      <c r="E134" t="e">
        <f t="shared" si="19"/>
        <v>#DIV/0!</v>
      </c>
      <c r="F134">
        <f t="shared" si="20"/>
        <v>0</v>
      </c>
      <c r="G134" t="e">
        <f t="shared" si="22"/>
        <v>#DIV/0!</v>
      </c>
      <c r="H134" t="e">
        <f t="shared" si="23"/>
        <v>#DIV/0!</v>
      </c>
    </row>
    <row r="135" spans="1:8" x14ac:dyDescent="0.2">
      <c r="A135">
        <f>WingXFLR5!A141</f>
        <v>0</v>
      </c>
      <c r="B135">
        <f t="shared" si="21"/>
        <v>0</v>
      </c>
      <c r="C135">
        <f>WingXFLR5!L141</f>
        <v>0</v>
      </c>
      <c r="D135">
        <f t="shared" si="18"/>
        <v>0</v>
      </c>
      <c r="E135" t="e">
        <f t="shared" si="19"/>
        <v>#DIV/0!</v>
      </c>
      <c r="F135">
        <f t="shared" si="20"/>
        <v>0</v>
      </c>
      <c r="G135" t="e">
        <f t="shared" si="22"/>
        <v>#DIV/0!</v>
      </c>
      <c r="H135" t="e">
        <f t="shared" si="23"/>
        <v>#DIV/0!</v>
      </c>
    </row>
    <row r="136" spans="1:8" x14ac:dyDescent="0.2">
      <c r="A136">
        <f>WingXFLR5!A142</f>
        <v>0</v>
      </c>
      <c r="B136">
        <f t="shared" si="21"/>
        <v>0</v>
      </c>
      <c r="C136">
        <f>WingXFLR5!L142</f>
        <v>0</v>
      </c>
      <c r="D136">
        <f t="shared" si="18"/>
        <v>0</v>
      </c>
      <c r="E136" t="e">
        <f t="shared" si="19"/>
        <v>#DIV/0!</v>
      </c>
      <c r="F136">
        <f t="shared" si="20"/>
        <v>0</v>
      </c>
      <c r="G136" t="e">
        <f t="shared" si="22"/>
        <v>#DIV/0!</v>
      </c>
      <c r="H136" t="e">
        <f t="shared" si="23"/>
        <v>#DIV/0!</v>
      </c>
    </row>
    <row r="137" spans="1:8" x14ac:dyDescent="0.2">
      <c r="A137">
        <f>WingXFLR5!A143</f>
        <v>0</v>
      </c>
      <c r="B137">
        <f t="shared" si="21"/>
        <v>0</v>
      </c>
      <c r="C137">
        <f>WingXFLR5!L143</f>
        <v>0</v>
      </c>
      <c r="D137">
        <f t="shared" si="18"/>
        <v>0</v>
      </c>
      <c r="E137" t="e">
        <f t="shared" si="19"/>
        <v>#DIV/0!</v>
      </c>
      <c r="F137">
        <f t="shared" si="20"/>
        <v>0</v>
      </c>
      <c r="G137" t="e">
        <f t="shared" si="22"/>
        <v>#DIV/0!</v>
      </c>
      <c r="H137" t="e">
        <f t="shared" si="23"/>
        <v>#DIV/0!</v>
      </c>
    </row>
    <row r="138" spans="1:8" x14ac:dyDescent="0.2">
      <c r="A138">
        <f>WingXFLR5!A144</f>
        <v>0</v>
      </c>
      <c r="B138">
        <f t="shared" si="21"/>
        <v>0</v>
      </c>
      <c r="C138">
        <f>WingXFLR5!L144</f>
        <v>0</v>
      </c>
      <c r="D138">
        <f t="shared" si="18"/>
        <v>0</v>
      </c>
      <c r="E138" t="e">
        <f t="shared" si="19"/>
        <v>#DIV/0!</v>
      </c>
      <c r="F138">
        <f t="shared" si="20"/>
        <v>0</v>
      </c>
      <c r="G138" t="e">
        <f t="shared" si="22"/>
        <v>#DIV/0!</v>
      </c>
      <c r="H138" t="e">
        <f t="shared" si="23"/>
        <v>#DIV/0!</v>
      </c>
    </row>
    <row r="139" spans="1:8" x14ac:dyDescent="0.2">
      <c r="A139">
        <f>WingXFLR5!A145</f>
        <v>0</v>
      </c>
      <c r="B139">
        <f t="shared" si="21"/>
        <v>0</v>
      </c>
      <c r="C139">
        <f>WingXFLR5!L145</f>
        <v>0</v>
      </c>
      <c r="D139">
        <f t="shared" si="18"/>
        <v>0</v>
      </c>
      <c r="E139" t="e">
        <f t="shared" si="19"/>
        <v>#DIV/0!</v>
      </c>
      <c r="F139">
        <f t="shared" si="20"/>
        <v>0</v>
      </c>
      <c r="G139" t="e">
        <f t="shared" si="22"/>
        <v>#DIV/0!</v>
      </c>
      <c r="H139" t="e">
        <f t="shared" si="23"/>
        <v>#DIV/0!</v>
      </c>
    </row>
    <row r="140" spans="1:8" x14ac:dyDescent="0.2">
      <c r="A140">
        <f>WingXFLR5!A146</f>
        <v>0</v>
      </c>
      <c r="B140">
        <f t="shared" si="21"/>
        <v>0</v>
      </c>
      <c r="C140">
        <f>WingXFLR5!L146</f>
        <v>0</v>
      </c>
      <c r="D140">
        <f t="shared" ref="D140:D144" si="24">0.5*1.225*C140^2</f>
        <v>0</v>
      </c>
      <c r="E140" t="e">
        <f t="shared" ref="E140:E144" si="25">$J$12*1.802*10^-5*(1.225*C140)^-1</f>
        <v>#DIV/0!</v>
      </c>
      <c r="F140">
        <f t="shared" ref="F140:F144" si="26">1.225*C140/(1.802*10^-5)</f>
        <v>0</v>
      </c>
      <c r="G140" t="e">
        <f t="shared" ref="G140:G144" si="27">(0.027*(7/6)*F140^(-1/7))*($J$8^(-1/7))</f>
        <v>#DIV/0!</v>
      </c>
      <c r="H140" t="e">
        <f t="shared" ref="H140:H144" si="28">G140*D140*$J$3</f>
        <v>#DIV/0!</v>
      </c>
    </row>
    <row r="141" spans="1:8" x14ac:dyDescent="0.2">
      <c r="A141">
        <f>WingXFLR5!A147</f>
        <v>0</v>
      </c>
      <c r="B141">
        <f t="shared" si="21"/>
        <v>0</v>
      </c>
      <c r="C141">
        <f>WingXFLR5!L147</f>
        <v>0</v>
      </c>
      <c r="D141">
        <f t="shared" si="24"/>
        <v>0</v>
      </c>
      <c r="E141" t="e">
        <f t="shared" si="25"/>
        <v>#DIV/0!</v>
      </c>
      <c r="F141">
        <f t="shared" si="26"/>
        <v>0</v>
      </c>
      <c r="G141" t="e">
        <f t="shared" si="27"/>
        <v>#DIV/0!</v>
      </c>
      <c r="H141" t="e">
        <f t="shared" si="28"/>
        <v>#DIV/0!</v>
      </c>
    </row>
    <row r="142" spans="1:8" x14ac:dyDescent="0.2">
      <c r="A142">
        <f>WingXFLR5!A148</f>
        <v>0</v>
      </c>
      <c r="B142">
        <f t="shared" si="21"/>
        <v>0</v>
      </c>
      <c r="C142">
        <f>WingXFLR5!L148</f>
        <v>0</v>
      </c>
      <c r="D142">
        <f t="shared" si="24"/>
        <v>0</v>
      </c>
      <c r="E142" t="e">
        <f t="shared" si="25"/>
        <v>#DIV/0!</v>
      </c>
      <c r="F142">
        <f t="shared" si="26"/>
        <v>0</v>
      </c>
      <c r="G142" t="e">
        <f t="shared" si="27"/>
        <v>#DIV/0!</v>
      </c>
      <c r="H142" t="e">
        <f t="shared" si="28"/>
        <v>#DIV/0!</v>
      </c>
    </row>
    <row r="143" spans="1:8" x14ac:dyDescent="0.2">
      <c r="A143">
        <f>WingXFLR5!A149</f>
        <v>0</v>
      </c>
      <c r="B143">
        <f t="shared" si="21"/>
        <v>0</v>
      </c>
      <c r="C143">
        <f>WingXFLR5!L149</f>
        <v>0</v>
      </c>
      <c r="D143">
        <f t="shared" si="24"/>
        <v>0</v>
      </c>
      <c r="E143" t="e">
        <f t="shared" si="25"/>
        <v>#DIV/0!</v>
      </c>
      <c r="F143">
        <f t="shared" si="26"/>
        <v>0</v>
      </c>
      <c r="G143" t="e">
        <f t="shared" si="27"/>
        <v>#DIV/0!</v>
      </c>
      <c r="H143" t="e">
        <f t="shared" si="28"/>
        <v>#DIV/0!</v>
      </c>
    </row>
    <row r="144" spans="1:8" x14ac:dyDescent="0.2">
      <c r="A144">
        <f>WingXFLR5!A150</f>
        <v>0</v>
      </c>
      <c r="B144">
        <f t="shared" si="21"/>
        <v>0</v>
      </c>
      <c r="C144">
        <f>WingXFLR5!L150</f>
        <v>0</v>
      </c>
      <c r="D144">
        <f t="shared" si="24"/>
        <v>0</v>
      </c>
      <c r="E144" t="e">
        <f t="shared" si="25"/>
        <v>#DIV/0!</v>
      </c>
      <c r="F144">
        <f t="shared" si="26"/>
        <v>0</v>
      </c>
      <c r="G144" t="e">
        <f t="shared" si="27"/>
        <v>#DIV/0!</v>
      </c>
      <c r="H144" t="e">
        <f t="shared" si="28"/>
        <v>#DIV/0!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topLeftCell="A5" workbookViewId="0">
      <selection activeCell="C13" sqref="C13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102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0.20206199999999999</v>
      </c>
      <c r="D8" s="5">
        <v>9.3000000000000005E-4</v>
      </c>
      <c r="E8" s="5">
        <v>1.5092E-2</v>
      </c>
      <c r="F8" s="5">
        <v>1.6022000000000002E-2</v>
      </c>
      <c r="G8" s="5">
        <v>0</v>
      </c>
      <c r="H8" s="5">
        <v>0</v>
      </c>
      <c r="I8" s="5">
        <v>-0.107895</v>
      </c>
      <c r="J8" s="5">
        <v>0</v>
      </c>
      <c r="K8" s="5">
        <v>0</v>
      </c>
      <c r="L8" s="5">
        <v>20.0655</v>
      </c>
      <c r="M8" s="5">
        <v>0.3377</v>
      </c>
    </row>
    <row r="9" spans="1:13" x14ac:dyDescent="0.2">
      <c r="A9" s="5">
        <v>-7.6</v>
      </c>
      <c r="B9" s="5">
        <v>0</v>
      </c>
      <c r="C9" s="5">
        <v>0.21132899999999999</v>
      </c>
      <c r="D9" s="5">
        <v>1.0139999999999999E-3</v>
      </c>
      <c r="E9" s="5">
        <v>1.5154000000000001E-2</v>
      </c>
      <c r="F9" s="5">
        <v>1.6167999999999998E-2</v>
      </c>
      <c r="G9" s="5">
        <v>0</v>
      </c>
      <c r="H9" s="5">
        <v>0</v>
      </c>
      <c r="I9" s="5">
        <v>-0.107209</v>
      </c>
      <c r="J9" s="5">
        <v>0</v>
      </c>
      <c r="K9" s="5">
        <v>0</v>
      </c>
      <c r="L9" s="5">
        <v>19.6206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0.22059599999999999</v>
      </c>
      <c r="D10" s="5">
        <v>1.101E-3</v>
      </c>
      <c r="E10" s="5">
        <v>1.5212E-2</v>
      </c>
      <c r="F10" s="5">
        <v>1.6313000000000001E-2</v>
      </c>
      <c r="G10" s="5">
        <v>0</v>
      </c>
      <c r="H10" s="5">
        <v>0</v>
      </c>
      <c r="I10" s="5">
        <v>-0.10652200000000001</v>
      </c>
      <c r="J10" s="5">
        <v>0</v>
      </c>
      <c r="K10" s="5">
        <v>0</v>
      </c>
      <c r="L10" s="5">
        <v>19.2041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0.22986200000000001</v>
      </c>
      <c r="D11" s="5">
        <v>1.1919999999999999E-3</v>
      </c>
      <c r="E11" s="5">
        <v>1.5268E-2</v>
      </c>
      <c r="F11" s="5">
        <v>1.6459999999999999E-2</v>
      </c>
      <c r="G11" s="5">
        <v>0</v>
      </c>
      <c r="H11" s="5">
        <v>0</v>
      </c>
      <c r="I11" s="5">
        <v>-0.105834</v>
      </c>
      <c r="J11" s="5">
        <v>0</v>
      </c>
      <c r="K11" s="5">
        <v>0</v>
      </c>
      <c r="L11" s="5">
        <v>18.812999999999999</v>
      </c>
      <c r="M11" s="5">
        <v>0.30859999999999999</v>
      </c>
    </row>
    <row r="12" spans="1:13" x14ac:dyDescent="0.2">
      <c r="A12" s="5">
        <v>-7.3</v>
      </c>
      <c r="B12" s="5">
        <v>0</v>
      </c>
      <c r="C12" s="5">
        <v>0.23912800000000001</v>
      </c>
      <c r="D12" s="5">
        <v>1.2869999999999999E-3</v>
      </c>
      <c r="E12" s="5">
        <v>1.5322000000000001E-2</v>
      </c>
      <c r="F12" s="5">
        <v>1.6608999999999999E-2</v>
      </c>
      <c r="G12" s="5">
        <v>0</v>
      </c>
      <c r="H12" s="5">
        <v>0</v>
      </c>
      <c r="I12" s="5">
        <v>-0.105145</v>
      </c>
      <c r="J12" s="5">
        <v>0</v>
      </c>
      <c r="K12" s="5">
        <v>0</v>
      </c>
      <c r="L12" s="5">
        <v>18.444900000000001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0.248393</v>
      </c>
      <c r="D13" s="5">
        <v>1.3849999999999999E-3</v>
      </c>
      <c r="E13" s="5">
        <v>1.538E-2</v>
      </c>
      <c r="F13" s="5">
        <v>1.6764999999999999E-2</v>
      </c>
      <c r="G13" s="5">
        <v>0</v>
      </c>
      <c r="H13" s="5">
        <v>0</v>
      </c>
      <c r="I13" s="5">
        <v>-0.10445500000000001</v>
      </c>
      <c r="J13" s="5">
        <v>0</v>
      </c>
      <c r="K13" s="5">
        <v>0</v>
      </c>
      <c r="L13" s="5">
        <v>18.0976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0.257658</v>
      </c>
      <c r="D14" s="5">
        <v>1.487E-3</v>
      </c>
      <c r="E14" s="5">
        <v>1.5435000000000001E-2</v>
      </c>
      <c r="F14" s="5">
        <v>1.6922E-2</v>
      </c>
      <c r="G14" s="5">
        <v>0</v>
      </c>
      <c r="H14" s="5">
        <v>0</v>
      </c>
      <c r="I14" s="5">
        <v>-0.10376299999999999</v>
      </c>
      <c r="J14" s="5">
        <v>0</v>
      </c>
      <c r="K14" s="5">
        <v>0</v>
      </c>
      <c r="L14" s="5">
        <v>17.769300000000001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0.26692199999999999</v>
      </c>
      <c r="D15" s="5">
        <v>1.593E-3</v>
      </c>
      <c r="E15" s="5">
        <v>1.5486E-2</v>
      </c>
      <c r="F15" s="5">
        <v>1.7079E-2</v>
      </c>
      <c r="G15" s="5">
        <v>0</v>
      </c>
      <c r="H15" s="5">
        <v>0</v>
      </c>
      <c r="I15" s="5">
        <v>-0.10306999999999999</v>
      </c>
      <c r="J15" s="5">
        <v>0</v>
      </c>
      <c r="K15" s="5">
        <v>0</v>
      </c>
      <c r="L15" s="5">
        <v>17.458200000000001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0.27618500000000001</v>
      </c>
      <c r="D16" s="5">
        <v>1.702E-3</v>
      </c>
      <c r="E16" s="5">
        <v>1.5535E-2</v>
      </c>
      <c r="F16" s="5">
        <v>1.7238E-2</v>
      </c>
      <c r="G16" s="5">
        <v>0</v>
      </c>
      <c r="H16" s="5">
        <v>0</v>
      </c>
      <c r="I16" s="5">
        <v>-0.10237599999999999</v>
      </c>
      <c r="J16" s="5">
        <v>0</v>
      </c>
      <c r="K16" s="5">
        <v>0</v>
      </c>
      <c r="L16" s="5">
        <v>17.163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0.28544700000000001</v>
      </c>
      <c r="D17" s="5">
        <v>1.815E-3</v>
      </c>
      <c r="E17" s="5">
        <v>1.5584000000000001E-2</v>
      </c>
      <c r="F17" s="5">
        <v>1.7399000000000001E-2</v>
      </c>
      <c r="G17" s="5">
        <v>0</v>
      </c>
      <c r="H17" s="5">
        <v>0</v>
      </c>
      <c r="I17" s="5">
        <v>-0.10168099999999999</v>
      </c>
      <c r="J17" s="5">
        <v>0</v>
      </c>
      <c r="K17" s="5">
        <v>0</v>
      </c>
      <c r="L17" s="5">
        <v>16.882200000000001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0.29470800000000003</v>
      </c>
      <c r="D18" s="5">
        <v>1.9319999999999999E-3</v>
      </c>
      <c r="E18" s="5">
        <v>1.5632E-2</v>
      </c>
      <c r="F18" s="5">
        <v>1.7564E-2</v>
      </c>
      <c r="G18" s="5">
        <v>0</v>
      </c>
      <c r="H18" s="5">
        <v>0</v>
      </c>
      <c r="I18" s="5">
        <v>-0.100984</v>
      </c>
      <c r="J18" s="5">
        <v>0</v>
      </c>
      <c r="K18" s="5">
        <v>0</v>
      </c>
      <c r="L18" s="5">
        <v>16.614799999999999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0.30396899999999999</v>
      </c>
      <c r="D19" s="5">
        <v>2.0530000000000001E-3</v>
      </c>
      <c r="E19" s="5">
        <v>1.5684E-2</v>
      </c>
      <c r="F19" s="5">
        <v>1.7736999999999999E-2</v>
      </c>
      <c r="G19" s="5">
        <v>0</v>
      </c>
      <c r="H19" s="5">
        <v>0</v>
      </c>
      <c r="I19" s="5">
        <v>-0.100287</v>
      </c>
      <c r="J19" s="5">
        <v>0</v>
      </c>
      <c r="K19" s="5">
        <v>0</v>
      </c>
      <c r="L19" s="5">
        <v>16.3598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0.31322899999999998</v>
      </c>
      <c r="D20" s="5">
        <v>2.1770000000000001E-3</v>
      </c>
      <c r="E20" s="5">
        <v>1.5734999999999999E-2</v>
      </c>
      <c r="F20" s="5">
        <v>1.7912000000000001E-2</v>
      </c>
      <c r="G20" s="5">
        <v>0</v>
      </c>
      <c r="H20" s="5">
        <v>0</v>
      </c>
      <c r="I20" s="5">
        <v>-9.9587999999999996E-2</v>
      </c>
      <c r="J20" s="5">
        <v>0</v>
      </c>
      <c r="K20" s="5">
        <v>0</v>
      </c>
      <c r="L20" s="5">
        <v>16.116199999999999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0.32248700000000002</v>
      </c>
      <c r="D21" s="5">
        <v>2.3050000000000002E-3</v>
      </c>
      <c r="E21" s="5">
        <v>1.5782999999999998E-2</v>
      </c>
      <c r="F21" s="5">
        <v>1.8086999999999999E-2</v>
      </c>
      <c r="G21" s="5">
        <v>0</v>
      </c>
      <c r="H21" s="5">
        <v>0</v>
      </c>
      <c r="I21" s="5">
        <v>-9.8889000000000005E-2</v>
      </c>
      <c r="J21" s="5">
        <v>0</v>
      </c>
      <c r="K21" s="5">
        <v>0</v>
      </c>
      <c r="L21" s="5">
        <v>15.883100000000001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0.33174500000000001</v>
      </c>
      <c r="D22" s="5">
        <v>2.4359999999999998E-3</v>
      </c>
      <c r="E22" s="5">
        <v>1.5831000000000001E-2</v>
      </c>
      <c r="F22" s="5">
        <v>1.8266999999999999E-2</v>
      </c>
      <c r="G22" s="5">
        <v>0</v>
      </c>
      <c r="H22" s="5">
        <v>0</v>
      </c>
      <c r="I22" s="5">
        <v>-9.8187999999999998E-2</v>
      </c>
      <c r="J22" s="5">
        <v>0</v>
      </c>
      <c r="K22" s="5">
        <v>0</v>
      </c>
      <c r="L22" s="5">
        <v>15.6599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0.341001</v>
      </c>
      <c r="D23" s="5">
        <v>2.5709999999999999E-3</v>
      </c>
      <c r="E23" s="5">
        <v>1.5878E-2</v>
      </c>
      <c r="F23" s="5">
        <v>1.8450000000000001E-2</v>
      </c>
      <c r="G23" s="5">
        <v>0</v>
      </c>
      <c r="H23" s="5">
        <v>0</v>
      </c>
      <c r="I23" s="5">
        <v>-9.7486000000000003E-2</v>
      </c>
      <c r="J23" s="5">
        <v>0</v>
      </c>
      <c r="K23" s="5">
        <v>0</v>
      </c>
      <c r="L23" s="5">
        <v>15.4459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0.35025699999999999</v>
      </c>
      <c r="D24" s="5">
        <v>2.7100000000000002E-3</v>
      </c>
      <c r="E24" s="5">
        <v>1.5925000000000002E-2</v>
      </c>
      <c r="F24" s="5">
        <v>1.8634999999999999E-2</v>
      </c>
      <c r="G24" s="5">
        <v>0</v>
      </c>
      <c r="H24" s="5">
        <v>0</v>
      </c>
      <c r="I24" s="5">
        <v>-9.6782999999999994E-2</v>
      </c>
      <c r="J24" s="5">
        <v>0</v>
      </c>
      <c r="K24" s="5">
        <v>0</v>
      </c>
      <c r="L24" s="5">
        <v>15.240500000000001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0.35951100000000002</v>
      </c>
      <c r="D25" s="5">
        <v>2.8519999999999999E-3</v>
      </c>
      <c r="E25" s="5">
        <v>1.5969000000000001E-2</v>
      </c>
      <c r="F25" s="5">
        <v>1.8821999999999998E-2</v>
      </c>
      <c r="G25" s="5">
        <v>0</v>
      </c>
      <c r="H25" s="5">
        <v>0</v>
      </c>
      <c r="I25" s="5">
        <v>-9.6078999999999998E-2</v>
      </c>
      <c r="J25" s="5">
        <v>0</v>
      </c>
      <c r="K25" s="5">
        <v>0</v>
      </c>
      <c r="L25" s="5">
        <v>15.043100000000001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0.36876399999999998</v>
      </c>
      <c r="D26" s="5">
        <v>2.9989999999999999E-3</v>
      </c>
      <c r="E26" s="5">
        <v>1.6012999999999999E-2</v>
      </c>
      <c r="F26" s="5">
        <v>1.9011E-2</v>
      </c>
      <c r="G26" s="5">
        <v>0</v>
      </c>
      <c r="H26" s="5">
        <v>0</v>
      </c>
      <c r="I26" s="5">
        <v>-9.5374E-2</v>
      </c>
      <c r="J26" s="5">
        <v>0</v>
      </c>
      <c r="K26" s="5">
        <v>0</v>
      </c>
      <c r="L26" s="5">
        <v>14.8531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0.37801600000000002</v>
      </c>
      <c r="D27" s="5">
        <v>3.1480000000000002E-3</v>
      </c>
      <c r="E27" s="5">
        <v>1.6057999999999999E-2</v>
      </c>
      <c r="F27" s="5">
        <v>1.9206000000000001E-2</v>
      </c>
      <c r="G27" s="5">
        <v>0</v>
      </c>
      <c r="H27" s="5">
        <v>0</v>
      </c>
      <c r="I27" s="5">
        <v>-9.4667000000000001E-2</v>
      </c>
      <c r="J27" s="5">
        <v>0</v>
      </c>
      <c r="K27" s="5">
        <v>0</v>
      </c>
      <c r="L27" s="5">
        <v>14.670199999999999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0.387266</v>
      </c>
      <c r="D28" s="5">
        <v>3.3019999999999998E-3</v>
      </c>
      <c r="E28" s="5">
        <v>1.6105000000000001E-2</v>
      </c>
      <c r="F28" s="5">
        <v>1.9407000000000001E-2</v>
      </c>
      <c r="G28" s="5">
        <v>0</v>
      </c>
      <c r="H28" s="5">
        <v>0</v>
      </c>
      <c r="I28" s="5">
        <v>-9.3960000000000002E-2</v>
      </c>
      <c r="J28" s="5">
        <v>0</v>
      </c>
      <c r="K28" s="5">
        <v>0</v>
      </c>
      <c r="L28" s="5">
        <v>14.494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0.39651500000000001</v>
      </c>
      <c r="D29" s="5">
        <v>3.4589999999999998E-3</v>
      </c>
      <c r="E29" s="5">
        <v>1.6153000000000001E-2</v>
      </c>
      <c r="F29" s="5">
        <v>1.9612000000000001E-2</v>
      </c>
      <c r="G29" s="5">
        <v>0</v>
      </c>
      <c r="H29" s="5">
        <v>0</v>
      </c>
      <c r="I29" s="5">
        <v>-9.3252000000000002E-2</v>
      </c>
      <c r="J29" s="5">
        <v>0</v>
      </c>
      <c r="K29" s="5">
        <v>0</v>
      </c>
      <c r="L29" s="5">
        <v>14.3239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0.40576299999999998</v>
      </c>
      <c r="D30" s="5">
        <v>3.62E-3</v>
      </c>
      <c r="E30" s="5">
        <v>1.6201E-2</v>
      </c>
      <c r="F30" s="5">
        <v>1.9820999999999998E-2</v>
      </c>
      <c r="G30" s="5">
        <v>0</v>
      </c>
      <c r="H30" s="5">
        <v>0</v>
      </c>
      <c r="I30" s="5">
        <v>-9.2543E-2</v>
      </c>
      <c r="J30" s="5">
        <v>0</v>
      </c>
      <c r="K30" s="5">
        <v>0</v>
      </c>
      <c r="L30" s="5">
        <v>14.159800000000001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0.41500900000000002</v>
      </c>
      <c r="D31" s="5">
        <v>3.784E-3</v>
      </c>
      <c r="E31" s="5">
        <v>1.6247999999999999E-2</v>
      </c>
      <c r="F31" s="5">
        <v>2.0032000000000001E-2</v>
      </c>
      <c r="G31" s="5">
        <v>0</v>
      </c>
      <c r="H31" s="5">
        <v>0</v>
      </c>
      <c r="I31" s="5">
        <v>-9.1832999999999998E-2</v>
      </c>
      <c r="J31" s="5">
        <v>0</v>
      </c>
      <c r="K31" s="5">
        <v>0</v>
      </c>
      <c r="L31" s="5">
        <v>14.001099999999999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0.42425400000000002</v>
      </c>
      <c r="D32" s="5">
        <v>3.9529999999999999E-3</v>
      </c>
      <c r="E32" s="5">
        <v>1.6295E-2</v>
      </c>
      <c r="F32" s="5">
        <v>2.0247000000000001E-2</v>
      </c>
      <c r="G32" s="5">
        <v>0</v>
      </c>
      <c r="H32" s="5">
        <v>0</v>
      </c>
      <c r="I32" s="5">
        <v>-9.1121999999999995E-2</v>
      </c>
      <c r="J32" s="5">
        <v>0</v>
      </c>
      <c r="K32" s="5">
        <v>0</v>
      </c>
      <c r="L32" s="5">
        <v>13.8477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0.43349700000000002</v>
      </c>
      <c r="D33" s="5">
        <v>4.1240000000000001E-3</v>
      </c>
      <c r="E33" s="5">
        <v>1.6341999999999999E-2</v>
      </c>
      <c r="F33" s="5">
        <v>2.0466000000000002E-2</v>
      </c>
      <c r="G33" s="5">
        <v>0</v>
      </c>
      <c r="H33" s="5">
        <v>0</v>
      </c>
      <c r="I33" s="5">
        <v>-9.0409000000000003E-2</v>
      </c>
      <c r="J33" s="5">
        <v>0</v>
      </c>
      <c r="K33" s="5">
        <v>0</v>
      </c>
      <c r="L33" s="5">
        <v>13.699299999999999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0.44273899999999999</v>
      </c>
      <c r="D34" s="5">
        <v>4.3E-3</v>
      </c>
      <c r="E34" s="5">
        <v>1.6390999999999999E-2</v>
      </c>
      <c r="F34" s="5">
        <v>2.0691000000000001E-2</v>
      </c>
      <c r="G34" s="5">
        <v>0</v>
      </c>
      <c r="H34" s="5">
        <v>0</v>
      </c>
      <c r="I34" s="5">
        <v>-8.9695999999999998E-2</v>
      </c>
      <c r="J34" s="5">
        <v>0</v>
      </c>
      <c r="K34" s="5">
        <v>0</v>
      </c>
      <c r="L34" s="5">
        <v>13.5556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0.45197900000000002</v>
      </c>
      <c r="D35" s="5">
        <v>4.4790000000000003E-3</v>
      </c>
      <c r="E35" s="5">
        <v>1.644E-2</v>
      </c>
      <c r="F35" s="5">
        <v>2.0919E-2</v>
      </c>
      <c r="G35" s="5">
        <v>0</v>
      </c>
      <c r="H35" s="5">
        <v>0</v>
      </c>
      <c r="I35" s="5">
        <v>-8.8982000000000006E-2</v>
      </c>
      <c r="J35" s="5">
        <v>0</v>
      </c>
      <c r="K35" s="5">
        <v>0</v>
      </c>
      <c r="L35" s="5">
        <v>13.4163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0.46121699999999999</v>
      </c>
      <c r="D36" s="5">
        <v>4.6620000000000003E-3</v>
      </c>
      <c r="E36" s="5">
        <v>1.6489E-2</v>
      </c>
      <c r="F36" s="5">
        <v>2.1151E-2</v>
      </c>
      <c r="G36" s="5">
        <v>0</v>
      </c>
      <c r="H36" s="5">
        <v>0</v>
      </c>
      <c r="I36" s="5">
        <v>-8.8266999999999998E-2</v>
      </c>
      <c r="J36" s="5">
        <v>0</v>
      </c>
      <c r="K36" s="5">
        <v>0</v>
      </c>
      <c r="L36" s="5">
        <v>13.2813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0.47045300000000001</v>
      </c>
      <c r="D37" s="5">
        <v>4.8479999999999999E-3</v>
      </c>
      <c r="E37" s="5">
        <v>1.6538000000000001E-2</v>
      </c>
      <c r="F37" s="5">
        <v>2.1385999999999999E-2</v>
      </c>
      <c r="G37" s="5">
        <v>0</v>
      </c>
      <c r="H37" s="5">
        <v>0</v>
      </c>
      <c r="I37" s="5">
        <v>-8.7551000000000004E-2</v>
      </c>
      <c r="J37" s="5">
        <v>0</v>
      </c>
      <c r="K37" s="5">
        <v>0</v>
      </c>
      <c r="L37" s="5">
        <v>13.1502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0.479688</v>
      </c>
      <c r="D38" s="5">
        <v>5.0379999999999999E-3</v>
      </c>
      <c r="E38" s="5">
        <v>1.6587000000000001E-2</v>
      </c>
      <c r="F38" s="5">
        <v>2.1624999999999998E-2</v>
      </c>
      <c r="G38" s="5">
        <v>0</v>
      </c>
      <c r="H38" s="5">
        <v>0</v>
      </c>
      <c r="I38" s="5">
        <v>-8.6833999999999995E-2</v>
      </c>
      <c r="J38" s="5">
        <v>0</v>
      </c>
      <c r="K38" s="5">
        <v>0</v>
      </c>
      <c r="L38" s="5">
        <v>13.023</v>
      </c>
      <c r="M38" s="5">
        <v>0.19850000000000001</v>
      </c>
    </row>
    <row r="39" spans="1:13" x14ac:dyDescent="0.2">
      <c r="A39" s="5">
        <v>-4.5999999999999996</v>
      </c>
      <c r="B39" s="5">
        <v>0</v>
      </c>
      <c r="C39" s="5">
        <v>0.48892099999999999</v>
      </c>
      <c r="D39" s="5">
        <v>5.2319999999999997E-3</v>
      </c>
      <c r="E39" s="5">
        <v>1.6639999999999999E-2</v>
      </c>
      <c r="F39" s="5">
        <v>2.1871999999999999E-2</v>
      </c>
      <c r="G39" s="5">
        <v>0</v>
      </c>
      <c r="H39" s="5">
        <v>0</v>
      </c>
      <c r="I39" s="5">
        <v>-8.6116999999999999E-2</v>
      </c>
      <c r="J39" s="5">
        <v>0</v>
      </c>
      <c r="K39" s="5">
        <v>0</v>
      </c>
      <c r="L39" s="5">
        <v>12.8995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0.49815199999999998</v>
      </c>
      <c r="D40" s="5">
        <v>5.4289999999999998E-3</v>
      </c>
      <c r="E40" s="5">
        <v>1.6698999999999999E-2</v>
      </c>
      <c r="F40" s="5">
        <v>2.2128999999999999E-2</v>
      </c>
      <c r="G40" s="5">
        <v>0</v>
      </c>
      <c r="H40" s="5">
        <v>0</v>
      </c>
      <c r="I40" s="5">
        <v>-8.5398000000000002E-2</v>
      </c>
      <c r="J40" s="5">
        <v>0</v>
      </c>
      <c r="K40" s="5">
        <v>0</v>
      </c>
      <c r="L40" s="5">
        <v>12.779400000000001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0.50738099999999997</v>
      </c>
      <c r="D41" s="5">
        <v>5.6299999999999996E-3</v>
      </c>
      <c r="E41" s="5">
        <v>1.6757999999999999E-2</v>
      </c>
      <c r="F41" s="5">
        <v>2.2388000000000002E-2</v>
      </c>
      <c r="G41" s="5">
        <v>0</v>
      </c>
      <c r="H41" s="5">
        <v>0</v>
      </c>
      <c r="I41" s="5">
        <v>-8.4679000000000004E-2</v>
      </c>
      <c r="J41" s="5">
        <v>0</v>
      </c>
      <c r="K41" s="5">
        <v>0</v>
      </c>
      <c r="L41" s="5">
        <v>12.662699999999999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0.51660799999999996</v>
      </c>
      <c r="D42" s="5">
        <v>5.8349999999999999E-3</v>
      </c>
      <c r="E42" s="5">
        <v>1.6816000000000001E-2</v>
      </c>
      <c r="F42" s="5">
        <v>2.2651000000000001E-2</v>
      </c>
      <c r="G42" s="5">
        <v>0</v>
      </c>
      <c r="H42" s="5">
        <v>0</v>
      </c>
      <c r="I42" s="5">
        <v>-8.3958000000000005E-2</v>
      </c>
      <c r="J42" s="5">
        <v>0</v>
      </c>
      <c r="K42" s="5">
        <v>0</v>
      </c>
      <c r="L42" s="5">
        <v>12.549099999999999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0.52583299999999999</v>
      </c>
      <c r="D43" s="5">
        <v>6.0429999999999998E-3</v>
      </c>
      <c r="E43" s="5">
        <v>1.6874E-2</v>
      </c>
      <c r="F43" s="5">
        <v>2.2917E-2</v>
      </c>
      <c r="G43" s="5">
        <v>0</v>
      </c>
      <c r="H43" s="5">
        <v>0</v>
      </c>
      <c r="I43" s="5">
        <v>-8.3237000000000005E-2</v>
      </c>
      <c r="J43" s="5">
        <v>0</v>
      </c>
      <c r="K43" s="5">
        <v>0</v>
      </c>
      <c r="L43" s="5">
        <v>12.438499999999999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0.535057</v>
      </c>
      <c r="D44" s="5">
        <v>6.2550000000000001E-3</v>
      </c>
      <c r="E44" s="5">
        <v>1.6931000000000002E-2</v>
      </c>
      <c r="F44" s="5">
        <v>2.3186999999999999E-2</v>
      </c>
      <c r="G44" s="5">
        <v>0</v>
      </c>
      <c r="H44" s="5">
        <v>0</v>
      </c>
      <c r="I44" s="5">
        <v>-8.2515000000000005E-2</v>
      </c>
      <c r="J44" s="5">
        <v>0</v>
      </c>
      <c r="K44" s="5">
        <v>0</v>
      </c>
      <c r="L44" s="5">
        <v>12.3308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0.54427700000000001</v>
      </c>
      <c r="D45" s="5">
        <v>6.4710000000000002E-3</v>
      </c>
      <c r="E45" s="5">
        <v>1.6990999999999999E-2</v>
      </c>
      <c r="F45" s="5">
        <v>2.3460999999999999E-2</v>
      </c>
      <c r="G45" s="5">
        <v>0</v>
      </c>
      <c r="H45" s="5">
        <v>0</v>
      </c>
      <c r="I45" s="5">
        <v>-8.1792000000000004E-2</v>
      </c>
      <c r="J45" s="5">
        <v>0</v>
      </c>
      <c r="K45" s="5">
        <v>0</v>
      </c>
      <c r="L45" s="5">
        <v>12.225899999999999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0.55349599999999999</v>
      </c>
      <c r="D46" s="5">
        <v>6.6899999999999998E-3</v>
      </c>
      <c r="E46" s="5">
        <v>1.7049999999999999E-2</v>
      </c>
      <c r="F46" s="5">
        <v>2.3740000000000001E-2</v>
      </c>
      <c r="G46" s="5">
        <v>0</v>
      </c>
      <c r="H46" s="5">
        <v>0</v>
      </c>
      <c r="I46" s="5">
        <v>-8.1068000000000001E-2</v>
      </c>
      <c r="J46" s="5">
        <v>0</v>
      </c>
      <c r="K46" s="5">
        <v>0</v>
      </c>
      <c r="L46" s="5">
        <v>12.123699999999999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0.56271300000000002</v>
      </c>
      <c r="D47" s="5">
        <v>6.9129999999999999E-3</v>
      </c>
      <c r="E47" s="5">
        <v>1.7108999999999999E-2</v>
      </c>
      <c r="F47" s="5">
        <v>2.4022000000000002E-2</v>
      </c>
      <c r="G47" s="5">
        <v>0</v>
      </c>
      <c r="H47" s="5">
        <v>0</v>
      </c>
      <c r="I47" s="5">
        <v>-8.0343999999999999E-2</v>
      </c>
      <c r="J47" s="5">
        <v>0</v>
      </c>
      <c r="K47" s="5">
        <v>0</v>
      </c>
      <c r="L47" s="5">
        <v>12.023999999999999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0.57192699999999996</v>
      </c>
      <c r="D48" s="5">
        <v>7.1390000000000004E-3</v>
      </c>
      <c r="E48" s="5">
        <v>1.7167999999999999E-2</v>
      </c>
      <c r="F48" s="5">
        <v>2.4306999999999999E-2</v>
      </c>
      <c r="G48" s="5">
        <v>0</v>
      </c>
      <c r="H48" s="5">
        <v>0</v>
      </c>
      <c r="I48" s="5">
        <v>-7.9617999999999994E-2</v>
      </c>
      <c r="J48" s="5">
        <v>0</v>
      </c>
      <c r="K48" s="5">
        <v>0</v>
      </c>
      <c r="L48" s="5">
        <v>11.9267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0.58113899999999996</v>
      </c>
      <c r="D49" s="5">
        <v>7.3689999999999997E-3</v>
      </c>
      <c r="E49" s="5">
        <v>1.7226999999999999E-2</v>
      </c>
      <c r="F49" s="5">
        <v>2.4596E-2</v>
      </c>
      <c r="G49" s="5">
        <v>0</v>
      </c>
      <c r="H49" s="5">
        <v>0</v>
      </c>
      <c r="I49" s="5">
        <v>-7.8892000000000004E-2</v>
      </c>
      <c r="J49" s="5">
        <v>0</v>
      </c>
      <c r="K49" s="5">
        <v>0</v>
      </c>
      <c r="L49" s="5">
        <v>11.831799999999999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0.59034900000000001</v>
      </c>
      <c r="D50" s="5">
        <v>7.6030000000000004E-3</v>
      </c>
      <c r="E50" s="5">
        <v>1.7287E-2</v>
      </c>
      <c r="F50" s="5">
        <v>2.4889000000000001E-2</v>
      </c>
      <c r="G50" s="5">
        <v>0</v>
      </c>
      <c r="H50" s="5">
        <v>0</v>
      </c>
      <c r="I50" s="5">
        <v>-7.8163999999999997E-2</v>
      </c>
      <c r="J50" s="5">
        <v>0</v>
      </c>
      <c r="K50" s="5">
        <v>0</v>
      </c>
      <c r="L50" s="5">
        <v>11.7392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0.59955599999999998</v>
      </c>
      <c r="D51" s="5">
        <v>7.8399999999999997E-3</v>
      </c>
      <c r="E51" s="5">
        <v>1.7347999999999999E-2</v>
      </c>
      <c r="F51" s="5">
        <v>2.5187999999999999E-2</v>
      </c>
      <c r="G51" s="5">
        <v>0</v>
      </c>
      <c r="H51" s="5">
        <v>0</v>
      </c>
      <c r="I51" s="5">
        <v>-7.7436000000000005E-2</v>
      </c>
      <c r="J51" s="5">
        <v>0</v>
      </c>
      <c r="K51" s="5">
        <v>0</v>
      </c>
      <c r="L51" s="5">
        <v>11.6487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0.608761</v>
      </c>
      <c r="D52" s="5">
        <v>8.0809999999999996E-3</v>
      </c>
      <c r="E52" s="5">
        <v>1.7409000000000001E-2</v>
      </c>
      <c r="F52" s="5">
        <v>2.5489999999999999E-2</v>
      </c>
      <c r="G52" s="5">
        <v>0</v>
      </c>
      <c r="H52" s="5">
        <v>0</v>
      </c>
      <c r="I52" s="5">
        <v>-7.6706999999999997E-2</v>
      </c>
      <c r="J52" s="5">
        <v>0</v>
      </c>
      <c r="K52" s="5">
        <v>0</v>
      </c>
      <c r="L52" s="5">
        <v>11.5603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0.61796300000000004</v>
      </c>
      <c r="D53" s="5">
        <v>8.3250000000000008E-3</v>
      </c>
      <c r="E53" s="5">
        <v>1.7469999999999999E-2</v>
      </c>
      <c r="F53" s="5">
        <v>2.5795999999999999E-2</v>
      </c>
      <c r="G53" s="5">
        <v>0</v>
      </c>
      <c r="H53" s="5">
        <v>0</v>
      </c>
      <c r="I53" s="5">
        <v>-7.5978000000000004E-2</v>
      </c>
      <c r="J53" s="5">
        <v>0</v>
      </c>
      <c r="K53" s="5">
        <v>0</v>
      </c>
      <c r="L53" s="5">
        <v>11.4739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0.62716300000000003</v>
      </c>
      <c r="D54" s="5">
        <v>8.5730000000000008E-3</v>
      </c>
      <c r="E54" s="5">
        <v>1.7531000000000001E-2</v>
      </c>
      <c r="F54" s="5">
        <v>2.6105E-2</v>
      </c>
      <c r="G54" s="5">
        <v>0</v>
      </c>
      <c r="H54" s="5">
        <v>0</v>
      </c>
      <c r="I54" s="5">
        <v>-7.5246999999999994E-2</v>
      </c>
      <c r="J54" s="5">
        <v>0</v>
      </c>
      <c r="K54" s="5">
        <v>0</v>
      </c>
      <c r="L54" s="5">
        <v>11.3894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0.63636000000000004</v>
      </c>
      <c r="D55" s="5">
        <v>8.8249999999999995E-3</v>
      </c>
      <c r="E55" s="5">
        <v>1.7593000000000001E-2</v>
      </c>
      <c r="F55" s="5">
        <v>2.6418000000000001E-2</v>
      </c>
      <c r="G55" s="5">
        <v>0</v>
      </c>
      <c r="H55" s="5">
        <v>0</v>
      </c>
      <c r="I55" s="5">
        <v>-7.4515999999999999E-2</v>
      </c>
      <c r="J55" s="5">
        <v>0</v>
      </c>
      <c r="K55" s="5">
        <v>0</v>
      </c>
      <c r="L55" s="5">
        <v>11.306800000000001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0.64555399999999996</v>
      </c>
      <c r="D56" s="5">
        <v>9.0799999999999995E-3</v>
      </c>
      <c r="E56" s="5">
        <v>1.7656999999999999E-2</v>
      </c>
      <c r="F56" s="5">
        <v>2.6737E-2</v>
      </c>
      <c r="G56" s="5">
        <v>0</v>
      </c>
      <c r="H56" s="5">
        <v>0</v>
      </c>
      <c r="I56" s="5">
        <v>-7.3784000000000002E-2</v>
      </c>
      <c r="J56" s="5">
        <v>0</v>
      </c>
      <c r="K56" s="5">
        <v>0</v>
      </c>
      <c r="L56" s="5">
        <v>11.226000000000001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0.65474600000000005</v>
      </c>
      <c r="D57" s="5">
        <v>9.3390000000000001E-3</v>
      </c>
      <c r="E57" s="5">
        <v>1.7721000000000001E-2</v>
      </c>
      <c r="F57" s="5">
        <v>2.7060000000000001E-2</v>
      </c>
      <c r="G57" s="5">
        <v>0</v>
      </c>
      <c r="H57" s="5">
        <v>0</v>
      </c>
      <c r="I57" s="5">
        <v>-7.3051000000000005E-2</v>
      </c>
      <c r="J57" s="5">
        <v>0</v>
      </c>
      <c r="K57" s="5">
        <v>0</v>
      </c>
      <c r="L57" s="5">
        <v>11.1469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0.66393500000000005</v>
      </c>
      <c r="D58" s="5">
        <v>9.6010000000000002E-3</v>
      </c>
      <c r="E58" s="5">
        <v>1.7786E-2</v>
      </c>
      <c r="F58" s="5">
        <v>2.7387000000000002E-2</v>
      </c>
      <c r="G58" s="5">
        <v>0</v>
      </c>
      <c r="H58" s="5">
        <v>0</v>
      </c>
      <c r="I58" s="5">
        <v>-7.2317999999999993E-2</v>
      </c>
      <c r="J58" s="5">
        <v>0</v>
      </c>
      <c r="K58" s="5">
        <v>0</v>
      </c>
      <c r="L58" s="5">
        <v>11.0695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0.673122</v>
      </c>
      <c r="D59" s="5">
        <v>9.8670000000000008E-3</v>
      </c>
      <c r="E59" s="5">
        <v>1.7850999999999999E-2</v>
      </c>
      <c r="F59" s="5">
        <v>2.7718E-2</v>
      </c>
      <c r="G59" s="5">
        <v>0</v>
      </c>
      <c r="H59" s="5">
        <v>0</v>
      </c>
      <c r="I59" s="5">
        <v>-7.1582999999999994E-2</v>
      </c>
      <c r="J59" s="5">
        <v>0</v>
      </c>
      <c r="K59" s="5">
        <v>0</v>
      </c>
      <c r="L59" s="5">
        <v>10.9937</v>
      </c>
      <c r="M59" s="5">
        <v>0.16930000000000001</v>
      </c>
    </row>
    <row r="60" spans="1:13" x14ac:dyDescent="0.2">
      <c r="A60" s="5">
        <v>-2.5</v>
      </c>
      <c r="B60" s="5">
        <v>0</v>
      </c>
      <c r="C60" s="5">
        <v>0.68230500000000005</v>
      </c>
      <c r="D60" s="5">
        <v>1.0137E-2</v>
      </c>
      <c r="E60" s="5">
        <v>1.7916000000000001E-2</v>
      </c>
      <c r="F60" s="5">
        <v>2.8052000000000001E-2</v>
      </c>
      <c r="G60" s="5">
        <v>0</v>
      </c>
      <c r="H60" s="5">
        <v>0</v>
      </c>
      <c r="I60" s="5">
        <v>-7.0847999999999994E-2</v>
      </c>
      <c r="J60" s="5">
        <v>0</v>
      </c>
      <c r="K60" s="5">
        <v>0</v>
      </c>
      <c r="L60" s="5">
        <v>10.919499999999999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0.69148600000000005</v>
      </c>
      <c r="D61" s="5">
        <v>1.0410000000000001E-2</v>
      </c>
      <c r="E61" s="5">
        <v>1.7982000000000001E-2</v>
      </c>
      <c r="F61" s="5">
        <v>2.8392000000000001E-2</v>
      </c>
      <c r="G61" s="5">
        <v>0</v>
      </c>
      <c r="H61" s="5">
        <v>0</v>
      </c>
      <c r="I61" s="5">
        <v>-7.0112999999999995E-2</v>
      </c>
      <c r="J61" s="5">
        <v>0</v>
      </c>
      <c r="K61" s="5">
        <v>0</v>
      </c>
      <c r="L61" s="5">
        <v>10.8468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0.70066399999999995</v>
      </c>
      <c r="D62" s="5">
        <v>1.0687E-2</v>
      </c>
      <c r="E62" s="5">
        <v>1.8051000000000001E-2</v>
      </c>
      <c r="F62" s="5">
        <v>2.8736999999999999E-2</v>
      </c>
      <c r="G62" s="5">
        <v>0</v>
      </c>
      <c r="H62" s="5">
        <v>0</v>
      </c>
      <c r="I62" s="5">
        <v>-6.9375999999999993E-2</v>
      </c>
      <c r="J62" s="5">
        <v>0</v>
      </c>
      <c r="K62" s="5">
        <v>0</v>
      </c>
      <c r="L62" s="5">
        <v>10.775499999999999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0.709839</v>
      </c>
      <c r="D63" s="5">
        <v>1.0966999999999999E-2</v>
      </c>
      <c r="E63" s="5">
        <v>1.8119E-2</v>
      </c>
      <c r="F63" s="5">
        <v>2.9086000000000001E-2</v>
      </c>
      <c r="G63" s="5">
        <v>0</v>
      </c>
      <c r="H63" s="5">
        <v>0</v>
      </c>
      <c r="I63" s="5">
        <v>-6.8639000000000006E-2</v>
      </c>
      <c r="J63" s="5">
        <v>0</v>
      </c>
      <c r="K63" s="5">
        <v>0</v>
      </c>
      <c r="L63" s="5">
        <v>10.7056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0.71901000000000004</v>
      </c>
      <c r="D64" s="5">
        <v>1.1251000000000001E-2</v>
      </c>
      <c r="E64" s="5">
        <v>1.8187999999999999E-2</v>
      </c>
      <c r="F64" s="5">
        <v>2.9439E-2</v>
      </c>
      <c r="G64" s="5">
        <v>0</v>
      </c>
      <c r="H64" s="5">
        <v>0</v>
      </c>
      <c r="I64" s="5">
        <v>-6.7901000000000003E-2</v>
      </c>
      <c r="J64" s="5">
        <v>0</v>
      </c>
      <c r="K64" s="5">
        <v>0</v>
      </c>
      <c r="L64" s="5">
        <v>10.6371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0.72817900000000002</v>
      </c>
      <c r="D65" s="5">
        <v>1.1538E-2</v>
      </c>
      <c r="E65" s="5">
        <v>1.8258E-2</v>
      </c>
      <c r="F65" s="5">
        <v>2.9796E-2</v>
      </c>
      <c r="G65" s="5">
        <v>0</v>
      </c>
      <c r="H65" s="5">
        <v>0</v>
      </c>
      <c r="I65" s="5">
        <v>-6.7163E-2</v>
      </c>
      <c r="J65" s="5">
        <v>0</v>
      </c>
      <c r="K65" s="5">
        <v>0</v>
      </c>
      <c r="L65" s="5">
        <v>10.57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0.73734500000000003</v>
      </c>
      <c r="D66" s="5">
        <v>1.1828999999999999E-2</v>
      </c>
      <c r="E66" s="5">
        <v>1.8328000000000001E-2</v>
      </c>
      <c r="F66" s="5">
        <v>3.0157E-2</v>
      </c>
      <c r="G66" s="5">
        <v>0</v>
      </c>
      <c r="H66" s="5">
        <v>0</v>
      </c>
      <c r="I66" s="5">
        <v>-6.6423999999999997E-2</v>
      </c>
      <c r="J66" s="5">
        <v>0</v>
      </c>
      <c r="K66" s="5">
        <v>0</v>
      </c>
      <c r="L66" s="5">
        <v>10.504099999999999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0.74650700000000003</v>
      </c>
      <c r="D67" s="5">
        <v>1.2123E-2</v>
      </c>
      <c r="E67" s="5">
        <v>1.8401000000000001E-2</v>
      </c>
      <c r="F67" s="5">
        <v>3.0523999999999999E-2</v>
      </c>
      <c r="G67" s="5">
        <v>0</v>
      </c>
      <c r="H67" s="5">
        <v>0</v>
      </c>
      <c r="I67" s="5">
        <v>-6.5684000000000006E-2</v>
      </c>
      <c r="J67" s="5">
        <v>0</v>
      </c>
      <c r="K67" s="5">
        <v>0</v>
      </c>
      <c r="L67" s="5">
        <v>10.439399999999999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0.75566699999999998</v>
      </c>
      <c r="D68" s="5">
        <v>1.2421E-2</v>
      </c>
      <c r="E68" s="5">
        <v>1.8474000000000001E-2</v>
      </c>
      <c r="F68" s="5">
        <v>3.0896E-2</v>
      </c>
      <c r="G68" s="5">
        <v>0</v>
      </c>
      <c r="H68" s="5">
        <v>0</v>
      </c>
      <c r="I68" s="5">
        <v>-6.4943000000000001E-2</v>
      </c>
      <c r="J68" s="5">
        <v>0</v>
      </c>
      <c r="K68" s="5">
        <v>0</v>
      </c>
      <c r="L68" s="5">
        <v>10.3759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0.76482300000000003</v>
      </c>
      <c r="D69" s="5">
        <v>1.2722000000000001E-2</v>
      </c>
      <c r="E69" s="5">
        <v>1.8549E-2</v>
      </c>
      <c r="F69" s="5">
        <v>3.1271E-2</v>
      </c>
      <c r="G69" s="5">
        <v>0</v>
      </c>
      <c r="H69" s="5">
        <v>0</v>
      </c>
      <c r="I69" s="5">
        <v>-6.4201999999999995E-2</v>
      </c>
      <c r="J69" s="5">
        <v>0</v>
      </c>
      <c r="K69" s="5">
        <v>0</v>
      </c>
      <c r="L69" s="5">
        <v>10.313599999999999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0.77397499999999997</v>
      </c>
      <c r="D70" s="5">
        <v>1.3027E-2</v>
      </c>
      <c r="E70" s="5">
        <v>1.8623000000000001E-2</v>
      </c>
      <c r="F70" s="5">
        <v>3.1650999999999999E-2</v>
      </c>
      <c r="G70" s="5">
        <v>0</v>
      </c>
      <c r="H70" s="5">
        <v>0</v>
      </c>
      <c r="I70" s="5">
        <v>-6.3460000000000003E-2</v>
      </c>
      <c r="J70" s="5">
        <v>0</v>
      </c>
      <c r="K70" s="5">
        <v>0</v>
      </c>
      <c r="L70" s="5">
        <v>10.2525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0.78312499999999996</v>
      </c>
      <c r="D71" s="5">
        <v>1.3336000000000001E-2</v>
      </c>
      <c r="E71" s="5">
        <v>1.8697999999999999E-2</v>
      </c>
      <c r="F71" s="5">
        <v>3.2034E-2</v>
      </c>
      <c r="G71" s="5">
        <v>0</v>
      </c>
      <c r="H71" s="5">
        <v>0</v>
      </c>
      <c r="I71" s="5">
        <v>-6.2717999999999996E-2</v>
      </c>
      <c r="J71" s="5">
        <v>0</v>
      </c>
      <c r="K71" s="5">
        <v>0</v>
      </c>
      <c r="L71" s="5">
        <v>10.192399999999999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0.79227099999999995</v>
      </c>
      <c r="D72" s="5">
        <v>1.3648E-2</v>
      </c>
      <c r="E72" s="5">
        <v>1.8775E-2</v>
      </c>
      <c r="F72" s="5">
        <v>3.2423E-2</v>
      </c>
      <c r="G72" s="5">
        <v>0</v>
      </c>
      <c r="H72" s="5">
        <v>0</v>
      </c>
      <c r="I72" s="5">
        <v>-6.1975000000000002E-2</v>
      </c>
      <c r="J72" s="5">
        <v>0</v>
      </c>
      <c r="K72" s="5">
        <v>0</v>
      </c>
      <c r="L72" s="5">
        <v>10.1334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0.80141300000000004</v>
      </c>
      <c r="D73" s="5">
        <v>1.3963E-2</v>
      </c>
      <c r="E73" s="5">
        <v>1.8852000000000001E-2</v>
      </c>
      <c r="F73" s="5">
        <v>3.2815999999999998E-2</v>
      </c>
      <c r="G73" s="5">
        <v>0</v>
      </c>
      <c r="H73" s="5">
        <v>0</v>
      </c>
      <c r="I73" s="5">
        <v>-6.1231000000000001E-2</v>
      </c>
      <c r="J73" s="5">
        <v>0</v>
      </c>
      <c r="K73" s="5">
        <v>0</v>
      </c>
      <c r="L73" s="5">
        <v>10.0754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0.81055299999999997</v>
      </c>
      <c r="D74" s="5">
        <v>1.4282E-2</v>
      </c>
      <c r="E74" s="5">
        <v>1.8931E-2</v>
      </c>
      <c r="F74" s="5">
        <v>3.3212999999999999E-2</v>
      </c>
      <c r="G74" s="5">
        <v>0</v>
      </c>
      <c r="H74" s="5">
        <v>0</v>
      </c>
      <c r="I74" s="5">
        <v>-6.0486999999999999E-2</v>
      </c>
      <c r="J74" s="5">
        <v>0</v>
      </c>
      <c r="K74" s="5">
        <v>0</v>
      </c>
      <c r="L74" s="5">
        <v>10.0185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0.81968799999999997</v>
      </c>
      <c r="D75" s="5">
        <v>1.4605E-2</v>
      </c>
      <c r="E75" s="5">
        <v>1.9009000000000002E-2</v>
      </c>
      <c r="F75" s="5">
        <v>3.3613999999999998E-2</v>
      </c>
      <c r="G75" s="5">
        <v>0</v>
      </c>
      <c r="H75" s="5">
        <v>0</v>
      </c>
      <c r="I75" s="5">
        <v>-5.9742000000000003E-2</v>
      </c>
      <c r="J75" s="5">
        <v>0</v>
      </c>
      <c r="K75" s="5">
        <v>0</v>
      </c>
      <c r="L75" s="5">
        <v>9.9625000000000004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0.82882</v>
      </c>
      <c r="D76" s="5">
        <v>1.4931E-2</v>
      </c>
      <c r="E76" s="5">
        <v>1.9088000000000001E-2</v>
      </c>
      <c r="F76" s="5">
        <v>3.4018E-2</v>
      </c>
      <c r="G76" s="5">
        <v>0</v>
      </c>
      <c r="H76" s="5">
        <v>0</v>
      </c>
      <c r="I76" s="5">
        <v>-5.8996E-2</v>
      </c>
      <c r="J76" s="5">
        <v>0</v>
      </c>
      <c r="K76" s="5">
        <v>0</v>
      </c>
      <c r="L76" s="5">
        <v>9.9075000000000006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0.83794900000000005</v>
      </c>
      <c r="D77" s="5">
        <v>1.5259999999999999E-2</v>
      </c>
      <c r="E77" s="5">
        <v>1.9168999999999999E-2</v>
      </c>
      <c r="F77" s="5">
        <v>3.4429000000000001E-2</v>
      </c>
      <c r="G77" s="5">
        <v>0</v>
      </c>
      <c r="H77" s="5">
        <v>0</v>
      </c>
      <c r="I77" s="5">
        <v>-5.8250000000000003E-2</v>
      </c>
      <c r="J77" s="5">
        <v>0</v>
      </c>
      <c r="K77" s="5">
        <v>0</v>
      </c>
      <c r="L77" s="5">
        <v>9.8533000000000008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0.84707299999999996</v>
      </c>
      <c r="D78" s="5">
        <v>1.5592999999999999E-2</v>
      </c>
      <c r="E78" s="5">
        <v>1.9255000000000001E-2</v>
      </c>
      <c r="F78" s="5">
        <v>3.4847000000000003E-2</v>
      </c>
      <c r="G78" s="5">
        <v>0</v>
      </c>
      <c r="H78" s="5">
        <v>0</v>
      </c>
      <c r="I78" s="5">
        <v>-5.7504E-2</v>
      </c>
      <c r="J78" s="5">
        <v>0</v>
      </c>
      <c r="K78" s="5">
        <v>0</v>
      </c>
      <c r="L78" s="5">
        <v>9.8001000000000005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0.85619500000000004</v>
      </c>
      <c r="D79" s="5">
        <v>1.5928999999999999E-2</v>
      </c>
      <c r="E79" s="5">
        <v>1.9341000000000001E-2</v>
      </c>
      <c r="F79" s="5">
        <v>3.5270000000000003E-2</v>
      </c>
      <c r="G79" s="5">
        <v>0</v>
      </c>
      <c r="H79" s="5">
        <v>0</v>
      </c>
      <c r="I79" s="5">
        <v>-5.6757000000000002E-2</v>
      </c>
      <c r="J79" s="5">
        <v>0</v>
      </c>
      <c r="K79" s="5">
        <v>0</v>
      </c>
      <c r="L79" s="5">
        <v>9.7477999999999998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0.86531199999999997</v>
      </c>
      <c r="D80" s="5">
        <v>1.6268999999999999E-2</v>
      </c>
      <c r="E80" s="5">
        <v>1.9428999999999998E-2</v>
      </c>
      <c r="F80" s="5">
        <v>3.5698000000000001E-2</v>
      </c>
      <c r="G80" s="5">
        <v>0</v>
      </c>
      <c r="H80" s="5">
        <v>0</v>
      </c>
      <c r="I80" s="5">
        <v>-5.6009000000000003E-2</v>
      </c>
      <c r="J80" s="5">
        <v>0</v>
      </c>
      <c r="K80" s="5">
        <v>0</v>
      </c>
      <c r="L80" s="5">
        <v>9.6963000000000008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0.87442500000000001</v>
      </c>
      <c r="D81" s="5">
        <v>1.6611999999999998E-2</v>
      </c>
      <c r="E81" s="5">
        <v>1.9518000000000001E-2</v>
      </c>
      <c r="F81" s="5">
        <v>3.6130000000000002E-2</v>
      </c>
      <c r="G81" s="5">
        <v>0</v>
      </c>
      <c r="H81" s="5">
        <v>0</v>
      </c>
      <c r="I81" s="5">
        <v>-5.5260999999999998E-2</v>
      </c>
      <c r="J81" s="5">
        <v>0</v>
      </c>
      <c r="K81" s="5">
        <v>0</v>
      </c>
      <c r="L81" s="5">
        <v>9.6456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0.88353499999999996</v>
      </c>
      <c r="D82" s="5">
        <v>1.6958999999999998E-2</v>
      </c>
      <c r="E82" s="5">
        <v>1.9611E-2</v>
      </c>
      <c r="F82" s="5">
        <v>3.6569999999999998E-2</v>
      </c>
      <c r="G82" s="5">
        <v>0</v>
      </c>
      <c r="H82" s="5">
        <v>0</v>
      </c>
      <c r="I82" s="5">
        <v>-5.4512999999999999E-2</v>
      </c>
      <c r="J82" s="5">
        <v>0</v>
      </c>
      <c r="K82" s="5">
        <v>0</v>
      </c>
      <c r="L82" s="5">
        <v>9.5958000000000006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0.89264100000000002</v>
      </c>
      <c r="D83" s="5">
        <v>1.7309000000000001E-2</v>
      </c>
      <c r="E83" s="5">
        <v>1.9712E-2</v>
      </c>
      <c r="F83" s="5">
        <v>3.7019999999999997E-2</v>
      </c>
      <c r="G83" s="5">
        <v>0</v>
      </c>
      <c r="H83" s="5">
        <v>0</v>
      </c>
      <c r="I83" s="5">
        <v>-5.3763999999999999E-2</v>
      </c>
      <c r="J83" s="5">
        <v>0</v>
      </c>
      <c r="K83" s="5">
        <v>0</v>
      </c>
      <c r="L83" s="5">
        <v>9.5466999999999995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0.90174299999999996</v>
      </c>
      <c r="D84" s="5">
        <v>1.7662000000000001E-2</v>
      </c>
      <c r="E84" s="5">
        <v>1.9813999999999998E-2</v>
      </c>
      <c r="F84" s="5">
        <v>3.7476000000000002E-2</v>
      </c>
      <c r="G84" s="5">
        <v>0</v>
      </c>
      <c r="H84" s="5">
        <v>0</v>
      </c>
      <c r="I84" s="5">
        <v>-5.3013999999999999E-2</v>
      </c>
      <c r="J84" s="5">
        <v>0</v>
      </c>
      <c r="K84" s="5">
        <v>0</v>
      </c>
      <c r="L84" s="5">
        <v>9.4984000000000002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0.91084100000000001</v>
      </c>
      <c r="D85" s="5">
        <v>1.8019E-2</v>
      </c>
      <c r="E85" s="5">
        <v>1.9917000000000001E-2</v>
      </c>
      <c r="F85" s="5">
        <v>3.7935999999999998E-2</v>
      </c>
      <c r="G85" s="5">
        <v>0</v>
      </c>
      <c r="H85" s="5">
        <v>0</v>
      </c>
      <c r="I85" s="5">
        <v>-5.2263999999999998E-2</v>
      </c>
      <c r="J85" s="5">
        <v>0</v>
      </c>
      <c r="K85" s="5">
        <v>0</v>
      </c>
      <c r="L85" s="5">
        <v>9.4507999999999992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0.91993499999999995</v>
      </c>
      <c r="D86" s="5">
        <v>1.8379E-2</v>
      </c>
      <c r="E86" s="5">
        <v>2.0021000000000001E-2</v>
      </c>
      <c r="F86" s="5">
        <v>3.8400999999999998E-2</v>
      </c>
      <c r="G86" s="5">
        <v>0</v>
      </c>
      <c r="H86" s="5">
        <v>0</v>
      </c>
      <c r="I86" s="5">
        <v>-5.1513999999999997E-2</v>
      </c>
      <c r="J86" s="5">
        <v>0</v>
      </c>
      <c r="K86" s="5">
        <v>0</v>
      </c>
      <c r="L86" s="5">
        <v>9.4039999999999999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0.92902399999999996</v>
      </c>
      <c r="D87" s="5">
        <v>1.8742999999999999E-2</v>
      </c>
      <c r="E87" s="5">
        <v>2.0126999999999999E-2</v>
      </c>
      <c r="F87" s="5">
        <v>3.8870000000000002E-2</v>
      </c>
      <c r="G87" s="5">
        <v>0</v>
      </c>
      <c r="H87" s="5">
        <v>0</v>
      </c>
      <c r="I87" s="5">
        <v>-5.0763000000000003E-2</v>
      </c>
      <c r="J87" s="5">
        <v>0</v>
      </c>
      <c r="K87" s="5">
        <v>0</v>
      </c>
      <c r="L87" s="5">
        <v>9.3579000000000008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0.93811</v>
      </c>
      <c r="D88" s="5">
        <v>1.9109999999999999E-2</v>
      </c>
      <c r="E88" s="5">
        <v>2.0236000000000001E-2</v>
      </c>
      <c r="F88" s="5">
        <v>3.9345999999999999E-2</v>
      </c>
      <c r="G88" s="5">
        <v>0</v>
      </c>
      <c r="H88" s="5">
        <v>0</v>
      </c>
      <c r="I88" s="5">
        <v>-5.0012000000000001E-2</v>
      </c>
      <c r="J88" s="5">
        <v>0</v>
      </c>
      <c r="K88" s="5">
        <v>0</v>
      </c>
      <c r="L88" s="5">
        <v>9.3125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0.94719200000000003</v>
      </c>
      <c r="D89" s="5">
        <v>1.9480999999999998E-2</v>
      </c>
      <c r="E89" s="5">
        <v>2.0347000000000001E-2</v>
      </c>
      <c r="F89" s="5">
        <v>3.9828000000000002E-2</v>
      </c>
      <c r="G89" s="5">
        <v>0</v>
      </c>
      <c r="H89" s="5">
        <v>0</v>
      </c>
      <c r="I89" s="5">
        <v>-4.9259999999999998E-2</v>
      </c>
      <c r="J89" s="5">
        <v>0</v>
      </c>
      <c r="K89" s="5">
        <v>0</v>
      </c>
      <c r="L89" s="5">
        <v>9.2676999999999996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0.95626900000000004</v>
      </c>
      <c r="D90" s="5">
        <v>1.9854E-2</v>
      </c>
      <c r="E90" s="5">
        <v>2.0459999999999999E-2</v>
      </c>
      <c r="F90" s="5">
        <v>4.0314000000000003E-2</v>
      </c>
      <c r="G90" s="5">
        <v>0</v>
      </c>
      <c r="H90" s="5">
        <v>0</v>
      </c>
      <c r="I90" s="5">
        <v>-4.8508000000000003E-2</v>
      </c>
      <c r="J90" s="5">
        <v>0</v>
      </c>
      <c r="K90" s="5">
        <v>0</v>
      </c>
      <c r="L90" s="5">
        <v>9.2235999999999994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0.96534200000000003</v>
      </c>
      <c r="D91" s="5">
        <v>2.0232E-2</v>
      </c>
      <c r="E91" s="5">
        <v>2.0573000000000001E-2</v>
      </c>
      <c r="F91" s="5">
        <v>4.0805000000000001E-2</v>
      </c>
      <c r="G91" s="5">
        <v>0</v>
      </c>
      <c r="H91" s="5">
        <v>0</v>
      </c>
      <c r="I91" s="5">
        <v>-4.7754999999999999E-2</v>
      </c>
      <c r="J91" s="5">
        <v>0</v>
      </c>
      <c r="K91" s="5">
        <v>0</v>
      </c>
      <c r="L91" s="5">
        <v>9.1801999999999992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0.97441100000000003</v>
      </c>
      <c r="D92" s="5">
        <v>2.0611999999999998E-2</v>
      </c>
      <c r="E92" s="5">
        <v>2.0688000000000002E-2</v>
      </c>
      <c r="F92" s="5">
        <v>4.1300000000000003E-2</v>
      </c>
      <c r="G92" s="5">
        <v>0</v>
      </c>
      <c r="H92" s="5">
        <v>0</v>
      </c>
      <c r="I92" s="5">
        <v>-4.7002000000000002E-2</v>
      </c>
      <c r="J92" s="5">
        <v>0</v>
      </c>
      <c r="K92" s="5">
        <v>0</v>
      </c>
      <c r="L92" s="5">
        <v>9.1373999999999995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0.98347499999999999</v>
      </c>
      <c r="D93" s="5">
        <v>2.0996000000000001E-2</v>
      </c>
      <c r="E93" s="5">
        <v>2.0806999999999999E-2</v>
      </c>
      <c r="F93" s="5">
        <v>4.1803E-2</v>
      </c>
      <c r="G93" s="5">
        <v>0</v>
      </c>
      <c r="H93" s="5">
        <v>0</v>
      </c>
      <c r="I93" s="5">
        <v>-4.6248999999999998E-2</v>
      </c>
      <c r="J93" s="5">
        <v>0</v>
      </c>
      <c r="K93" s="5">
        <v>0</v>
      </c>
      <c r="L93" s="5">
        <v>9.0952000000000002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0.99253499999999995</v>
      </c>
      <c r="D94" s="5">
        <v>2.1382999999999999E-2</v>
      </c>
      <c r="E94" s="5">
        <v>2.0927999999999999E-2</v>
      </c>
      <c r="F94" s="5">
        <v>4.2312000000000002E-2</v>
      </c>
      <c r="G94" s="5">
        <v>0</v>
      </c>
      <c r="H94" s="5">
        <v>0</v>
      </c>
      <c r="I94" s="5">
        <v>-4.5495000000000001E-2</v>
      </c>
      <c r="J94" s="5">
        <v>0</v>
      </c>
      <c r="K94" s="5">
        <v>0</v>
      </c>
      <c r="L94" s="5">
        <v>9.0535999999999994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1.0015909999999999</v>
      </c>
      <c r="D95" s="5">
        <v>2.1774000000000002E-2</v>
      </c>
      <c r="E95" s="5">
        <v>2.1051E-2</v>
      </c>
      <c r="F95" s="5">
        <v>4.2825000000000002E-2</v>
      </c>
      <c r="G95" s="5">
        <v>0</v>
      </c>
      <c r="H95" s="5">
        <v>0</v>
      </c>
      <c r="I95" s="5">
        <v>-4.4741000000000003E-2</v>
      </c>
      <c r="J95" s="5">
        <v>0</v>
      </c>
      <c r="K95" s="5">
        <v>0</v>
      </c>
      <c r="L95" s="5">
        <v>9.0124999999999993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1.010642</v>
      </c>
      <c r="D96" s="5">
        <v>2.2168E-2</v>
      </c>
      <c r="E96" s="5">
        <v>2.1176E-2</v>
      </c>
      <c r="F96" s="5">
        <v>4.3344000000000001E-2</v>
      </c>
      <c r="G96" s="5">
        <v>0</v>
      </c>
      <c r="H96" s="5">
        <v>0</v>
      </c>
      <c r="I96" s="5">
        <v>-4.3985999999999997E-2</v>
      </c>
      <c r="J96" s="5">
        <v>0</v>
      </c>
      <c r="K96" s="5">
        <v>0</v>
      </c>
      <c r="L96" s="5">
        <v>8.9720999999999993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1.0196879999999999</v>
      </c>
      <c r="D97" s="5">
        <v>2.2565000000000002E-2</v>
      </c>
      <c r="E97" s="5">
        <v>2.1302000000000001E-2</v>
      </c>
      <c r="F97" s="5">
        <v>4.3867000000000003E-2</v>
      </c>
      <c r="G97" s="5">
        <v>0</v>
      </c>
      <c r="H97" s="5">
        <v>0</v>
      </c>
      <c r="I97" s="5">
        <v>-4.3230999999999999E-2</v>
      </c>
      <c r="J97" s="5">
        <v>0</v>
      </c>
      <c r="K97" s="5">
        <v>0</v>
      </c>
      <c r="L97" s="5">
        <v>8.9321999999999999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1.0287299999999999</v>
      </c>
      <c r="D98" s="5">
        <v>2.2966E-2</v>
      </c>
      <c r="E98" s="5">
        <v>2.1432E-2</v>
      </c>
      <c r="F98" s="5">
        <v>4.4398E-2</v>
      </c>
      <c r="G98" s="5">
        <v>0</v>
      </c>
      <c r="H98" s="5">
        <v>0</v>
      </c>
      <c r="I98" s="5">
        <v>-4.2474999999999999E-2</v>
      </c>
      <c r="J98" s="5">
        <v>0</v>
      </c>
      <c r="K98" s="5">
        <v>0</v>
      </c>
      <c r="L98" s="5">
        <v>8.8928999999999991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1.037768</v>
      </c>
      <c r="D99" s="5">
        <v>2.3369000000000001E-2</v>
      </c>
      <c r="E99" s="5">
        <v>2.1568E-2</v>
      </c>
      <c r="F99" s="5">
        <v>4.4936999999999998E-2</v>
      </c>
      <c r="G99" s="5">
        <v>0</v>
      </c>
      <c r="H99" s="5">
        <v>0</v>
      </c>
      <c r="I99" s="5">
        <v>-4.172E-2</v>
      </c>
      <c r="J99" s="5">
        <v>0</v>
      </c>
      <c r="K99" s="5">
        <v>0</v>
      </c>
      <c r="L99" s="5">
        <v>8.8541000000000007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1.0468</v>
      </c>
      <c r="D100" s="5">
        <v>2.3777E-2</v>
      </c>
      <c r="E100" s="5">
        <v>2.1707000000000001E-2</v>
      </c>
      <c r="F100" s="5">
        <v>4.5483000000000003E-2</v>
      </c>
      <c r="G100" s="5">
        <v>0</v>
      </c>
      <c r="H100" s="5">
        <v>0</v>
      </c>
      <c r="I100" s="5">
        <v>-4.0964E-2</v>
      </c>
      <c r="J100" s="5">
        <v>0</v>
      </c>
      <c r="K100" s="5">
        <v>0</v>
      </c>
      <c r="L100" s="5">
        <v>8.8157999999999994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1.055828</v>
      </c>
      <c r="D101" s="5">
        <v>2.4187E-2</v>
      </c>
      <c r="E101" s="5">
        <v>2.1846999999999998E-2</v>
      </c>
      <c r="F101" s="5">
        <v>4.6033999999999999E-2</v>
      </c>
      <c r="G101" s="5">
        <v>0</v>
      </c>
      <c r="H101" s="5">
        <v>0</v>
      </c>
      <c r="I101" s="5">
        <v>-4.0208000000000001E-2</v>
      </c>
      <c r="J101" s="5">
        <v>0</v>
      </c>
      <c r="K101" s="5">
        <v>0</v>
      </c>
      <c r="L101" s="5">
        <v>8.7780000000000005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1.0648519999999999</v>
      </c>
      <c r="D102" s="5">
        <v>2.4601000000000001E-2</v>
      </c>
      <c r="E102" s="5">
        <v>2.1989999999999999E-2</v>
      </c>
      <c r="F102" s="5">
        <v>4.6591E-2</v>
      </c>
      <c r="G102" s="5">
        <v>0</v>
      </c>
      <c r="H102" s="5">
        <v>0</v>
      </c>
      <c r="I102" s="5">
        <v>-3.9451E-2</v>
      </c>
      <c r="J102" s="5">
        <v>0</v>
      </c>
      <c r="K102" s="5">
        <v>0</v>
      </c>
      <c r="L102" s="5">
        <v>8.7407000000000004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1.0738700000000001</v>
      </c>
      <c r="D103" s="5">
        <v>2.5017999999999999E-2</v>
      </c>
      <c r="E103" s="5">
        <v>2.2138999999999999E-2</v>
      </c>
      <c r="F103" s="5">
        <v>4.7156999999999998E-2</v>
      </c>
      <c r="G103" s="5">
        <v>0</v>
      </c>
      <c r="H103" s="5">
        <v>0</v>
      </c>
      <c r="I103" s="5">
        <v>-3.8693999999999999E-2</v>
      </c>
      <c r="J103" s="5">
        <v>0</v>
      </c>
      <c r="K103" s="5">
        <v>0</v>
      </c>
      <c r="L103" s="5">
        <v>8.7039000000000009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1.082884</v>
      </c>
      <c r="D104" s="5">
        <v>2.5437999999999999E-2</v>
      </c>
      <c r="E104" s="5">
        <v>2.2290999999999998E-2</v>
      </c>
      <c r="F104" s="5">
        <v>4.7729000000000001E-2</v>
      </c>
      <c r="G104" s="5">
        <v>0</v>
      </c>
      <c r="H104" s="5">
        <v>0</v>
      </c>
      <c r="I104" s="5">
        <v>-3.7936999999999999E-2</v>
      </c>
      <c r="J104" s="5">
        <v>0</v>
      </c>
      <c r="K104" s="5">
        <v>0</v>
      </c>
      <c r="L104" s="5">
        <v>8.6676000000000002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1.0918920000000001</v>
      </c>
      <c r="D105" s="5">
        <v>2.5860999999999999E-2</v>
      </c>
      <c r="E105" s="5">
        <v>2.2446000000000001E-2</v>
      </c>
      <c r="F105" s="5">
        <v>4.8307000000000003E-2</v>
      </c>
      <c r="G105" s="5">
        <v>0</v>
      </c>
      <c r="H105" s="5">
        <v>0</v>
      </c>
      <c r="I105" s="5">
        <v>-3.7179999999999998E-2</v>
      </c>
      <c r="J105" s="5">
        <v>0</v>
      </c>
      <c r="K105" s="5">
        <v>0</v>
      </c>
      <c r="L105" s="5">
        <v>8.6318000000000001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1.1008960000000001</v>
      </c>
      <c r="D106" s="5">
        <v>2.6287999999999999E-2</v>
      </c>
      <c r="E106" s="5">
        <v>2.2602000000000001E-2</v>
      </c>
      <c r="F106" s="5">
        <v>4.8890000000000003E-2</v>
      </c>
      <c r="G106" s="5">
        <v>0</v>
      </c>
      <c r="H106" s="5">
        <v>0</v>
      </c>
      <c r="I106" s="5">
        <v>-3.6422000000000003E-2</v>
      </c>
      <c r="J106" s="5">
        <v>0</v>
      </c>
      <c r="K106" s="5">
        <v>0</v>
      </c>
      <c r="L106" s="5">
        <v>8.5963999999999992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1.1098950000000001</v>
      </c>
      <c r="D107" s="5">
        <v>2.6717999999999999E-2</v>
      </c>
      <c r="E107" s="5">
        <v>2.2765000000000001E-2</v>
      </c>
      <c r="F107" s="5">
        <v>4.9482999999999999E-2</v>
      </c>
      <c r="G107" s="5">
        <v>0</v>
      </c>
      <c r="H107" s="5">
        <v>0</v>
      </c>
      <c r="I107" s="5">
        <v>-3.5664000000000001E-2</v>
      </c>
      <c r="J107" s="5">
        <v>0</v>
      </c>
      <c r="K107" s="5">
        <v>0</v>
      </c>
      <c r="L107" s="5">
        <v>8.5615000000000006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1.118889</v>
      </c>
      <c r="D108" s="5">
        <v>2.7151000000000002E-2</v>
      </c>
      <c r="E108" s="5">
        <v>2.2934E-2</v>
      </c>
      <c r="F108" s="5">
        <v>5.0084999999999998E-2</v>
      </c>
      <c r="G108" s="5">
        <v>0</v>
      </c>
      <c r="H108" s="5">
        <v>0</v>
      </c>
      <c r="I108" s="5">
        <v>-3.4906E-2</v>
      </c>
      <c r="J108" s="5">
        <v>0</v>
      </c>
      <c r="K108" s="5">
        <v>0</v>
      </c>
      <c r="L108" s="5">
        <v>8.5269999999999992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1.1278779999999999</v>
      </c>
      <c r="D109" s="5">
        <v>2.7587E-2</v>
      </c>
      <c r="E109" s="5">
        <v>2.3106999999999999E-2</v>
      </c>
      <c r="F109" s="5">
        <v>5.0694000000000003E-2</v>
      </c>
      <c r="G109" s="5">
        <v>0</v>
      </c>
      <c r="H109" s="5">
        <v>0</v>
      </c>
      <c r="I109" s="5">
        <v>-3.4146999999999997E-2</v>
      </c>
      <c r="J109" s="5">
        <v>0</v>
      </c>
      <c r="K109" s="5">
        <v>0</v>
      </c>
      <c r="L109" s="5">
        <v>8.4930000000000003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1.1368609999999999</v>
      </c>
      <c r="D110" s="5">
        <v>2.8027E-2</v>
      </c>
      <c r="E110" s="5">
        <v>2.3282000000000001E-2</v>
      </c>
      <c r="F110" s="5">
        <v>5.1309E-2</v>
      </c>
      <c r="G110" s="5">
        <v>0</v>
      </c>
      <c r="H110" s="5">
        <v>0</v>
      </c>
      <c r="I110" s="5">
        <v>-3.3389000000000002E-2</v>
      </c>
      <c r="J110" s="5">
        <v>0</v>
      </c>
      <c r="K110" s="5">
        <v>0</v>
      </c>
      <c r="L110" s="5">
        <v>8.4594000000000005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1.14584</v>
      </c>
      <c r="D111" s="5">
        <v>2.8469000000000001E-2</v>
      </c>
      <c r="E111" s="5">
        <v>2.3449999999999999E-2</v>
      </c>
      <c r="F111" s="5">
        <v>5.1919E-2</v>
      </c>
      <c r="G111" s="5">
        <v>0</v>
      </c>
      <c r="H111" s="5">
        <v>0</v>
      </c>
      <c r="I111" s="5">
        <v>-3.2629999999999999E-2</v>
      </c>
      <c r="J111" s="5">
        <v>0</v>
      </c>
      <c r="K111" s="5">
        <v>0</v>
      </c>
      <c r="L111" s="5">
        <v>8.4261999999999997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1.1548130000000001</v>
      </c>
      <c r="D112" s="5">
        <v>2.8915E-2</v>
      </c>
      <c r="E112" s="5">
        <v>2.3598000000000001E-2</v>
      </c>
      <c r="F112" s="5">
        <v>5.2513999999999998E-2</v>
      </c>
      <c r="G112" s="5">
        <v>0</v>
      </c>
      <c r="H112" s="5">
        <v>0</v>
      </c>
      <c r="I112" s="5">
        <v>-3.1870000000000002E-2</v>
      </c>
      <c r="J112" s="5">
        <v>0</v>
      </c>
      <c r="K112" s="5">
        <v>0</v>
      </c>
      <c r="L112" s="5">
        <v>8.3933999999999997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1.163781</v>
      </c>
      <c r="D113" s="5">
        <v>2.9364000000000001E-2</v>
      </c>
      <c r="E113" s="5">
        <v>2.3737000000000001E-2</v>
      </c>
      <c r="F113" s="5">
        <v>5.3101000000000002E-2</v>
      </c>
      <c r="G113" s="5">
        <v>0</v>
      </c>
      <c r="H113" s="5">
        <v>0</v>
      </c>
      <c r="I113" s="5">
        <v>-3.1109000000000001E-2</v>
      </c>
      <c r="J113" s="5">
        <v>0</v>
      </c>
      <c r="K113" s="5">
        <v>0</v>
      </c>
      <c r="L113" s="5">
        <v>8.3610000000000007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1.172744</v>
      </c>
      <c r="D114" s="5">
        <v>2.9815999999999999E-2</v>
      </c>
      <c r="E114" s="5">
        <v>2.3866999999999999E-2</v>
      </c>
      <c r="F114" s="5">
        <v>5.3684000000000003E-2</v>
      </c>
      <c r="G114" s="5">
        <v>0</v>
      </c>
      <c r="H114" s="5">
        <v>0</v>
      </c>
      <c r="I114" s="5">
        <v>-3.0348E-2</v>
      </c>
      <c r="J114" s="5">
        <v>0</v>
      </c>
      <c r="K114" s="5">
        <v>0</v>
      </c>
      <c r="L114" s="5">
        <v>8.3290000000000006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1.1817009999999999</v>
      </c>
      <c r="D115" s="5">
        <v>3.0272E-2</v>
      </c>
      <c r="E115" s="5">
        <v>2.3991999999999999E-2</v>
      </c>
      <c r="F115" s="5">
        <v>5.4264E-2</v>
      </c>
      <c r="G115" s="5">
        <v>0</v>
      </c>
      <c r="H115" s="5">
        <v>0</v>
      </c>
      <c r="I115" s="5">
        <v>-2.9586999999999999E-2</v>
      </c>
      <c r="J115" s="5">
        <v>0</v>
      </c>
      <c r="K115" s="5">
        <v>0</v>
      </c>
      <c r="L115" s="5">
        <v>8.2972999999999999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1.190653</v>
      </c>
      <c r="D116" s="5">
        <v>3.073E-2</v>
      </c>
      <c r="E116" s="5">
        <v>2.4111E-2</v>
      </c>
      <c r="F116" s="5">
        <v>5.4841000000000001E-2</v>
      </c>
      <c r="G116" s="5">
        <v>0</v>
      </c>
      <c r="H116" s="5">
        <v>0</v>
      </c>
      <c r="I116" s="5">
        <v>-2.8825E-2</v>
      </c>
      <c r="J116" s="5">
        <v>0</v>
      </c>
      <c r="K116" s="5">
        <v>0</v>
      </c>
      <c r="L116" s="5">
        <v>8.2660999999999998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1.1996</v>
      </c>
      <c r="D117" s="5">
        <v>3.1192000000000001E-2</v>
      </c>
      <c r="E117" s="5">
        <v>2.4225E-2</v>
      </c>
      <c r="F117" s="5">
        <v>5.5417000000000001E-2</v>
      </c>
      <c r="G117" s="5">
        <v>0</v>
      </c>
      <c r="H117" s="5">
        <v>0</v>
      </c>
      <c r="I117" s="5">
        <v>-2.8063000000000001E-2</v>
      </c>
      <c r="J117" s="5">
        <v>0</v>
      </c>
      <c r="K117" s="5">
        <v>0</v>
      </c>
      <c r="L117" s="5">
        <v>8.2352000000000007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1.2085410000000001</v>
      </c>
      <c r="D118" s="5">
        <v>3.1655999999999997E-2</v>
      </c>
      <c r="E118" s="5">
        <v>2.4386999999999999E-2</v>
      </c>
      <c r="F118" s="5">
        <v>5.6043999999999997E-2</v>
      </c>
      <c r="G118" s="5">
        <v>0</v>
      </c>
      <c r="H118" s="5">
        <v>0</v>
      </c>
      <c r="I118" s="5">
        <v>-2.7302E-2</v>
      </c>
      <c r="J118" s="5">
        <v>0</v>
      </c>
      <c r="K118" s="5">
        <v>0</v>
      </c>
      <c r="L118" s="5">
        <v>8.2047000000000008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1.217476</v>
      </c>
      <c r="D119" s="5">
        <v>3.2124E-2</v>
      </c>
      <c r="E119" s="5">
        <v>2.4604000000000001E-2</v>
      </c>
      <c r="F119" s="5">
        <v>5.6728000000000001E-2</v>
      </c>
      <c r="G119" s="5">
        <v>0</v>
      </c>
      <c r="H119" s="5">
        <v>0</v>
      </c>
      <c r="I119" s="5">
        <v>-2.6542E-2</v>
      </c>
      <c r="J119" s="5">
        <v>0</v>
      </c>
      <c r="K119" s="5">
        <v>0</v>
      </c>
      <c r="L119" s="5">
        <v>8.1745000000000001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1.2264060000000001</v>
      </c>
      <c r="D120" s="5">
        <v>3.2594999999999999E-2</v>
      </c>
      <c r="E120" s="5">
        <v>2.4851000000000002E-2</v>
      </c>
      <c r="F120" s="5">
        <v>5.7445999999999997E-2</v>
      </c>
      <c r="G120" s="5">
        <v>0</v>
      </c>
      <c r="H120" s="5">
        <v>0</v>
      </c>
      <c r="I120" s="5">
        <v>-2.5781999999999999E-2</v>
      </c>
      <c r="J120" s="5">
        <v>0</v>
      </c>
      <c r="K120" s="5">
        <v>0</v>
      </c>
      <c r="L120" s="5">
        <v>8.1447000000000003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1.235331</v>
      </c>
      <c r="D121" s="5">
        <v>3.3069000000000001E-2</v>
      </c>
      <c r="E121" s="5">
        <v>2.5139000000000002E-2</v>
      </c>
      <c r="F121" s="5">
        <v>5.8208000000000003E-2</v>
      </c>
      <c r="G121" s="5">
        <v>0</v>
      </c>
      <c r="H121" s="5">
        <v>0</v>
      </c>
      <c r="I121" s="5">
        <v>-2.5023E-2</v>
      </c>
      <c r="J121" s="5">
        <v>0</v>
      </c>
      <c r="K121" s="5">
        <v>0</v>
      </c>
      <c r="L121" s="5">
        <v>8.1151999999999997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1.2442500000000001</v>
      </c>
      <c r="D122" s="5">
        <v>3.3545999999999999E-2</v>
      </c>
      <c r="E122" s="5">
        <v>2.5468000000000001E-2</v>
      </c>
      <c r="F122" s="5">
        <v>5.9013999999999997E-2</v>
      </c>
      <c r="G122" s="5">
        <v>0</v>
      </c>
      <c r="H122" s="5">
        <v>0</v>
      </c>
      <c r="I122" s="5">
        <v>-2.4264999999999998E-2</v>
      </c>
      <c r="J122" s="5">
        <v>0</v>
      </c>
      <c r="K122" s="5">
        <v>0</v>
      </c>
      <c r="L122" s="5">
        <v>8.0861000000000001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1.253163</v>
      </c>
      <c r="D123" s="5">
        <v>3.4026000000000001E-2</v>
      </c>
      <c r="E123" s="5">
        <v>2.5819999999999999E-2</v>
      </c>
      <c r="F123" s="5">
        <v>5.9846000000000003E-2</v>
      </c>
      <c r="G123" s="5">
        <v>0</v>
      </c>
      <c r="H123" s="5">
        <v>0</v>
      </c>
      <c r="I123" s="5">
        <v>-2.3508000000000001E-2</v>
      </c>
      <c r="J123" s="5">
        <v>0</v>
      </c>
      <c r="K123" s="5">
        <v>0</v>
      </c>
      <c r="L123" s="5">
        <v>8.0572999999999997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1.26207</v>
      </c>
      <c r="D124" s="5">
        <v>3.4508999999999998E-2</v>
      </c>
      <c r="E124" s="5">
        <v>2.6204000000000002E-2</v>
      </c>
      <c r="F124" s="5">
        <v>6.0713999999999997E-2</v>
      </c>
      <c r="G124" s="5">
        <v>0</v>
      </c>
      <c r="H124" s="5">
        <v>0</v>
      </c>
      <c r="I124" s="5">
        <v>-2.2751E-2</v>
      </c>
      <c r="J124" s="5">
        <v>0</v>
      </c>
      <c r="K124" s="5">
        <v>0</v>
      </c>
      <c r="L124" s="5">
        <v>8.0288000000000004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1.270972</v>
      </c>
      <c r="D125" s="5">
        <v>3.4994999999999998E-2</v>
      </c>
      <c r="E125" s="5">
        <v>2.6633E-2</v>
      </c>
      <c r="F125" s="5">
        <v>6.1628000000000002E-2</v>
      </c>
      <c r="G125" s="5">
        <v>0</v>
      </c>
      <c r="H125" s="5">
        <v>0</v>
      </c>
      <c r="I125" s="5">
        <v>-2.1994E-2</v>
      </c>
      <c r="J125" s="5">
        <v>0</v>
      </c>
      <c r="K125" s="5">
        <v>0</v>
      </c>
      <c r="L125" s="5">
        <v>8.0006000000000004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1.279868</v>
      </c>
      <c r="D126" s="5">
        <v>3.5484000000000002E-2</v>
      </c>
      <c r="E126" s="5">
        <v>2.7092999999999999E-2</v>
      </c>
      <c r="F126" s="5">
        <v>6.2576999999999994E-2</v>
      </c>
      <c r="G126" s="5">
        <v>0</v>
      </c>
      <c r="H126" s="5">
        <v>0</v>
      </c>
      <c r="I126" s="5">
        <v>-2.1239000000000001E-2</v>
      </c>
      <c r="J126" s="5">
        <v>0</v>
      </c>
      <c r="K126" s="5">
        <v>0</v>
      </c>
      <c r="L126" s="5">
        <v>7.9728000000000003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1.2887580000000001</v>
      </c>
      <c r="D127" s="5">
        <v>3.5977000000000002E-2</v>
      </c>
      <c r="E127" s="5">
        <v>2.7602000000000002E-2</v>
      </c>
      <c r="F127" s="5">
        <v>6.3577999999999996E-2</v>
      </c>
      <c r="G127" s="5">
        <v>0</v>
      </c>
      <c r="H127" s="5">
        <v>0</v>
      </c>
      <c r="I127" s="5">
        <v>-2.0483999999999999E-2</v>
      </c>
      <c r="J127" s="5">
        <v>0</v>
      </c>
      <c r="K127" s="5">
        <v>0</v>
      </c>
      <c r="L127" s="5">
        <v>7.9451999999999998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1.297642</v>
      </c>
      <c r="D128" s="5">
        <v>3.6471999999999997E-2</v>
      </c>
      <c r="E128" s="5">
        <v>2.8164999999999999E-2</v>
      </c>
      <c r="F128" s="5">
        <v>6.4637E-2</v>
      </c>
      <c r="G128" s="5">
        <v>0</v>
      </c>
      <c r="H128" s="5">
        <v>0</v>
      </c>
      <c r="I128" s="5">
        <v>-1.9730000000000001E-2</v>
      </c>
      <c r="J128" s="5">
        <v>0</v>
      </c>
      <c r="K128" s="5">
        <v>0</v>
      </c>
      <c r="L128" s="5">
        <v>7.9180000000000001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1.3065199999999999</v>
      </c>
      <c r="D129" s="5">
        <v>3.6970000000000003E-2</v>
      </c>
      <c r="E129" s="5">
        <v>2.8787E-2</v>
      </c>
      <c r="F129" s="5">
        <v>6.5756999999999996E-2</v>
      </c>
      <c r="G129" s="5">
        <v>0</v>
      </c>
      <c r="H129" s="5">
        <v>0</v>
      </c>
      <c r="I129" s="5">
        <v>-1.8977999999999998E-2</v>
      </c>
      <c r="J129" s="5">
        <v>0</v>
      </c>
      <c r="K129" s="5">
        <v>0</v>
      </c>
      <c r="L129" s="5">
        <v>7.891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1.3153919999999999</v>
      </c>
      <c r="D130" s="5">
        <v>3.7470999999999997E-2</v>
      </c>
      <c r="E130" s="5">
        <v>2.9496999999999999E-2</v>
      </c>
      <c r="F130" s="5">
        <v>6.6968E-2</v>
      </c>
      <c r="G130" s="5">
        <v>0</v>
      </c>
      <c r="H130" s="5">
        <v>0</v>
      </c>
      <c r="I130" s="5">
        <v>-1.8227E-2</v>
      </c>
      <c r="J130" s="5">
        <v>0</v>
      </c>
      <c r="K130" s="5">
        <v>0</v>
      </c>
      <c r="L130" s="5">
        <v>7.8643999999999998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1.3242579999999999</v>
      </c>
      <c r="D131" s="5">
        <v>3.7975000000000002E-2</v>
      </c>
      <c r="E131" s="5">
        <v>3.031E-2</v>
      </c>
      <c r="F131" s="5">
        <v>6.8284999999999998E-2</v>
      </c>
      <c r="G131" s="5">
        <v>0</v>
      </c>
      <c r="H131" s="5">
        <v>0</v>
      </c>
      <c r="I131" s="5">
        <v>-1.7479000000000001E-2</v>
      </c>
      <c r="J131" s="5">
        <v>0</v>
      </c>
      <c r="K131" s="5">
        <v>0</v>
      </c>
      <c r="L131" s="5">
        <v>7.8380000000000001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1.333118</v>
      </c>
      <c r="D132" s="5">
        <v>3.8482000000000002E-2</v>
      </c>
      <c r="E132" s="5">
        <v>3.1266000000000002E-2</v>
      </c>
      <c r="F132" s="5">
        <v>6.9748000000000004E-2</v>
      </c>
      <c r="G132" s="5">
        <v>0</v>
      </c>
      <c r="H132" s="5">
        <v>0</v>
      </c>
      <c r="I132" s="5">
        <v>-1.6733000000000001E-2</v>
      </c>
      <c r="J132" s="5">
        <v>0</v>
      </c>
      <c r="K132" s="5">
        <v>0</v>
      </c>
      <c r="L132" s="5">
        <v>7.8118999999999996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1.3419719999999999</v>
      </c>
      <c r="D133" s="5">
        <v>3.8991999999999999E-2</v>
      </c>
      <c r="E133" s="5">
        <v>3.2457E-2</v>
      </c>
      <c r="F133" s="5">
        <v>7.1448999999999999E-2</v>
      </c>
      <c r="G133" s="5">
        <v>0</v>
      </c>
      <c r="H133" s="5">
        <v>0</v>
      </c>
      <c r="I133" s="5">
        <v>-1.5993E-2</v>
      </c>
      <c r="J133" s="5">
        <v>0</v>
      </c>
      <c r="K133" s="5">
        <v>0</v>
      </c>
      <c r="L133" s="5">
        <v>7.7861000000000002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1.3508199999999999</v>
      </c>
      <c r="D134" s="5">
        <v>3.9504999999999998E-2</v>
      </c>
      <c r="E134" s="5">
        <v>3.4465000000000003E-2</v>
      </c>
      <c r="F134" s="5">
        <v>7.3969999999999994E-2</v>
      </c>
      <c r="G134" s="5">
        <v>0</v>
      </c>
      <c r="H134" s="5">
        <v>0</v>
      </c>
      <c r="I134" s="5">
        <v>-1.5272000000000001E-2</v>
      </c>
      <c r="J134" s="5">
        <v>0</v>
      </c>
      <c r="K134" s="5">
        <v>0</v>
      </c>
      <c r="L134" s="5">
        <v>7.7606000000000002</v>
      </c>
      <c r="M134" s="5">
        <v>0.13289999999999999</v>
      </c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M106"/>
  <sheetViews>
    <sheetView workbookViewId="0">
      <selection activeCell="F8" sqref="F8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3" width="4.6640625" bestFit="1" customWidth="1"/>
    <col min="4" max="4" width="7.83203125" customWidth="1"/>
    <col min="5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5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103</v>
      </c>
    </row>
    <row r="4" spans="1:13" x14ac:dyDescent="0.2">
      <c r="A4" t="s">
        <v>21</v>
      </c>
      <c r="B4" t="s">
        <v>53</v>
      </c>
    </row>
    <row r="5" spans="1:13" x14ac:dyDescent="0.2">
      <c r="A5" t="s">
        <v>23</v>
      </c>
      <c r="B5" t="s">
        <v>24</v>
      </c>
    </row>
    <row r="7" spans="1:13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</row>
    <row r="8" spans="1:13" x14ac:dyDescent="0.2">
      <c r="A8">
        <v>0</v>
      </c>
      <c r="B8">
        <v>0</v>
      </c>
      <c r="C8" s="4">
        <v>0</v>
      </c>
      <c r="D8" s="4">
        <v>0</v>
      </c>
      <c r="E8">
        <v>1.5817000000000001E-2</v>
      </c>
      <c r="F8">
        <v>1.5817000000000001E-2</v>
      </c>
      <c r="G8">
        <v>0</v>
      </c>
      <c r="H8">
        <v>0</v>
      </c>
      <c r="I8">
        <v>-1.7E-5</v>
      </c>
      <c r="J8">
        <v>0</v>
      </c>
      <c r="K8">
        <v>0</v>
      </c>
      <c r="L8">
        <v>10</v>
      </c>
      <c r="M8">
        <v>0.18390000000000001</v>
      </c>
    </row>
    <row r="9" spans="1:13" x14ac:dyDescent="0.2">
      <c r="A9">
        <v>0.1</v>
      </c>
      <c r="B9">
        <v>0</v>
      </c>
      <c r="C9" s="4">
        <v>6.4780000000000003E-3</v>
      </c>
      <c r="D9" s="4">
        <v>3.0000000000000001E-6</v>
      </c>
      <c r="E9">
        <v>1.5819E-2</v>
      </c>
      <c r="F9">
        <v>1.5821999999999999E-2</v>
      </c>
      <c r="G9">
        <v>0</v>
      </c>
      <c r="H9">
        <v>0</v>
      </c>
      <c r="I9">
        <v>-1.5349999999999999E-3</v>
      </c>
      <c r="J9">
        <v>0</v>
      </c>
      <c r="K9">
        <v>0</v>
      </c>
      <c r="L9">
        <v>10</v>
      </c>
      <c r="M9">
        <v>5.7200000000000001E-2</v>
      </c>
    </row>
    <row r="10" spans="1:13" x14ac:dyDescent="0.2">
      <c r="A10">
        <v>0.2</v>
      </c>
      <c r="B10">
        <v>0</v>
      </c>
      <c r="C10" s="4">
        <v>1.2956000000000001E-2</v>
      </c>
      <c r="D10" s="4">
        <v>1.2999999999999999E-5</v>
      </c>
      <c r="E10">
        <v>1.5821000000000002E-2</v>
      </c>
      <c r="F10">
        <v>1.5834000000000001E-2</v>
      </c>
      <c r="G10">
        <v>0</v>
      </c>
      <c r="H10">
        <v>0</v>
      </c>
      <c r="I10">
        <v>-3.0530000000000002E-3</v>
      </c>
      <c r="J10">
        <v>0</v>
      </c>
      <c r="K10">
        <v>0</v>
      </c>
      <c r="L10">
        <v>10</v>
      </c>
      <c r="M10">
        <v>5.7200000000000001E-2</v>
      </c>
    </row>
    <row r="11" spans="1:13" x14ac:dyDescent="0.2">
      <c r="A11">
        <v>0.3</v>
      </c>
      <c r="B11">
        <v>0</v>
      </c>
      <c r="C11" s="4">
        <v>1.9434E-2</v>
      </c>
      <c r="D11" s="4">
        <v>2.9E-5</v>
      </c>
      <c r="E11">
        <v>1.5824000000000001E-2</v>
      </c>
      <c r="F11">
        <v>1.5852999999999999E-2</v>
      </c>
      <c r="G11">
        <v>0</v>
      </c>
      <c r="H11">
        <v>0</v>
      </c>
      <c r="I11">
        <v>-4.5710000000000004E-3</v>
      </c>
      <c r="J11">
        <v>0</v>
      </c>
      <c r="K11">
        <v>0</v>
      </c>
      <c r="L11">
        <v>10</v>
      </c>
      <c r="M11">
        <v>5.7200000000000001E-2</v>
      </c>
    </row>
    <row r="12" spans="1:13" x14ac:dyDescent="0.2">
      <c r="A12">
        <v>0.4</v>
      </c>
      <c r="B12">
        <v>0</v>
      </c>
      <c r="C12" s="4">
        <v>2.5911E-2</v>
      </c>
      <c r="D12" s="4">
        <v>5.1E-5</v>
      </c>
      <c r="E12">
        <v>1.5826E-2</v>
      </c>
      <c r="F12">
        <v>1.5876999999999999E-2</v>
      </c>
      <c r="G12">
        <v>0</v>
      </c>
      <c r="H12">
        <v>0</v>
      </c>
      <c r="I12">
        <v>-6.0899999999999999E-3</v>
      </c>
      <c r="J12">
        <v>0</v>
      </c>
      <c r="K12">
        <v>0</v>
      </c>
      <c r="L12">
        <v>10</v>
      </c>
      <c r="M12">
        <v>5.7200000000000001E-2</v>
      </c>
    </row>
    <row r="13" spans="1:13" x14ac:dyDescent="0.2">
      <c r="A13">
        <v>0.5</v>
      </c>
      <c r="B13">
        <v>0</v>
      </c>
      <c r="C13" s="4">
        <v>3.2389000000000001E-2</v>
      </c>
      <c r="D13" s="4">
        <v>8.0000000000000007E-5</v>
      </c>
      <c r="E13">
        <v>1.5828999999999999E-2</v>
      </c>
      <c r="F13">
        <v>1.5909E-2</v>
      </c>
      <c r="G13">
        <v>0</v>
      </c>
      <c r="H13">
        <v>0</v>
      </c>
      <c r="I13">
        <v>-7.6080000000000002E-3</v>
      </c>
      <c r="J13">
        <v>0</v>
      </c>
      <c r="K13">
        <v>0</v>
      </c>
      <c r="L13">
        <v>10</v>
      </c>
      <c r="M13">
        <v>5.7200000000000001E-2</v>
      </c>
    </row>
    <row r="14" spans="1:13" x14ac:dyDescent="0.2">
      <c r="A14">
        <v>0.6</v>
      </c>
      <c r="B14">
        <v>0</v>
      </c>
      <c r="C14" s="4">
        <v>3.8865999999999998E-2</v>
      </c>
      <c r="D14" s="4">
        <v>1.15E-4</v>
      </c>
      <c r="E14">
        <v>1.5831000000000001E-2</v>
      </c>
      <c r="F14">
        <v>1.5945999999999998E-2</v>
      </c>
      <c r="G14">
        <v>0</v>
      </c>
      <c r="H14">
        <v>0</v>
      </c>
      <c r="I14">
        <v>-9.1260000000000004E-3</v>
      </c>
      <c r="J14">
        <v>0</v>
      </c>
      <c r="K14">
        <v>0</v>
      </c>
      <c r="L14">
        <v>10</v>
      </c>
      <c r="M14">
        <v>5.7200000000000001E-2</v>
      </c>
    </row>
    <row r="15" spans="1:13" x14ac:dyDescent="0.2">
      <c r="A15">
        <v>0.7</v>
      </c>
      <c r="B15">
        <v>0</v>
      </c>
      <c r="C15" s="4">
        <v>4.5343000000000001E-2</v>
      </c>
      <c r="D15" s="4">
        <v>1.5699999999999999E-4</v>
      </c>
      <c r="E15">
        <v>1.5833E-2</v>
      </c>
      <c r="F15">
        <v>1.5990000000000001E-2</v>
      </c>
      <c r="G15">
        <v>0</v>
      </c>
      <c r="H15">
        <v>0</v>
      </c>
      <c r="I15">
        <v>-1.0644000000000001E-2</v>
      </c>
      <c r="J15">
        <v>0</v>
      </c>
      <c r="K15">
        <v>0</v>
      </c>
      <c r="L15">
        <v>10</v>
      </c>
      <c r="M15">
        <v>5.7200000000000001E-2</v>
      </c>
    </row>
    <row r="16" spans="1:13" x14ac:dyDescent="0.2">
      <c r="A16">
        <v>0.8</v>
      </c>
      <c r="B16">
        <v>0</v>
      </c>
      <c r="C16" s="4">
        <v>5.1818999999999997E-2</v>
      </c>
      <c r="D16" s="4">
        <v>2.05E-4</v>
      </c>
      <c r="E16">
        <v>1.5838000000000001E-2</v>
      </c>
      <c r="F16">
        <v>1.6043000000000002E-2</v>
      </c>
      <c r="G16">
        <v>0</v>
      </c>
      <c r="H16">
        <v>0</v>
      </c>
      <c r="I16">
        <v>-1.2161E-2</v>
      </c>
      <c r="J16">
        <v>0</v>
      </c>
      <c r="K16">
        <v>0</v>
      </c>
      <c r="L16">
        <v>10</v>
      </c>
      <c r="M16">
        <v>5.7200000000000001E-2</v>
      </c>
    </row>
    <row r="17" spans="1:13" x14ac:dyDescent="0.2">
      <c r="A17">
        <v>0.9</v>
      </c>
      <c r="B17">
        <v>0</v>
      </c>
      <c r="C17" s="4">
        <v>5.8296000000000001E-2</v>
      </c>
      <c r="D17" s="4">
        <v>2.5900000000000001E-4</v>
      </c>
      <c r="E17">
        <v>1.5844E-2</v>
      </c>
      <c r="F17">
        <v>1.6102999999999999E-2</v>
      </c>
      <c r="G17">
        <v>0</v>
      </c>
      <c r="H17">
        <v>0</v>
      </c>
      <c r="I17">
        <v>-1.3679E-2</v>
      </c>
      <c r="J17">
        <v>0</v>
      </c>
      <c r="K17">
        <v>0</v>
      </c>
      <c r="L17">
        <v>10</v>
      </c>
      <c r="M17">
        <v>5.7200000000000001E-2</v>
      </c>
    </row>
    <row r="18" spans="1:13" x14ac:dyDescent="0.2">
      <c r="A18">
        <v>1</v>
      </c>
      <c r="B18">
        <v>0</v>
      </c>
      <c r="C18" s="4">
        <v>6.4770999999999995E-2</v>
      </c>
      <c r="D18" s="4">
        <v>3.2000000000000003E-4</v>
      </c>
      <c r="E18">
        <v>1.5851000000000001E-2</v>
      </c>
      <c r="F18">
        <v>1.617E-2</v>
      </c>
      <c r="G18">
        <v>0</v>
      </c>
      <c r="H18">
        <v>0</v>
      </c>
      <c r="I18">
        <v>-1.5195999999999999E-2</v>
      </c>
      <c r="J18">
        <v>0</v>
      </c>
      <c r="K18">
        <v>0</v>
      </c>
      <c r="L18">
        <v>10</v>
      </c>
      <c r="M18">
        <v>5.7200000000000001E-2</v>
      </c>
    </row>
    <row r="19" spans="1:13" x14ac:dyDescent="0.2">
      <c r="A19">
        <v>1.1000000000000001</v>
      </c>
      <c r="B19">
        <v>0</v>
      </c>
      <c r="C19" s="4">
        <v>7.1246000000000004E-2</v>
      </c>
      <c r="D19" s="4">
        <v>3.8699999999999997E-4</v>
      </c>
      <c r="E19">
        <v>1.5857E-2</v>
      </c>
      <c r="F19">
        <v>1.6244000000000001E-2</v>
      </c>
      <c r="G19">
        <v>0</v>
      </c>
      <c r="H19">
        <v>0</v>
      </c>
      <c r="I19">
        <v>-1.6712999999999999E-2</v>
      </c>
      <c r="J19">
        <v>0</v>
      </c>
      <c r="K19">
        <v>0</v>
      </c>
      <c r="L19">
        <v>10</v>
      </c>
      <c r="M19">
        <v>5.7200000000000001E-2</v>
      </c>
    </row>
    <row r="20" spans="1:13" x14ac:dyDescent="0.2">
      <c r="A20">
        <v>1.2</v>
      </c>
      <c r="B20">
        <v>0</v>
      </c>
      <c r="C20" s="4">
        <v>7.7720999999999998E-2</v>
      </c>
      <c r="D20" s="4">
        <v>4.6099999999999998E-4</v>
      </c>
      <c r="E20">
        <v>1.5864E-2</v>
      </c>
      <c r="F20">
        <v>1.6324999999999999E-2</v>
      </c>
      <c r="G20">
        <v>0</v>
      </c>
      <c r="H20">
        <v>0</v>
      </c>
      <c r="I20">
        <v>-1.823E-2</v>
      </c>
      <c r="J20">
        <v>0</v>
      </c>
      <c r="K20">
        <v>0</v>
      </c>
      <c r="L20">
        <v>10</v>
      </c>
      <c r="M20">
        <v>5.7200000000000001E-2</v>
      </c>
    </row>
    <row r="21" spans="1:13" x14ac:dyDescent="0.2">
      <c r="A21">
        <v>1.3</v>
      </c>
      <c r="B21">
        <v>0</v>
      </c>
      <c r="C21" s="4">
        <v>8.4194000000000005E-2</v>
      </c>
      <c r="D21" s="4">
        <v>5.4100000000000003E-4</v>
      </c>
      <c r="E21">
        <v>1.5871E-2</v>
      </c>
      <c r="F21">
        <v>1.6412E-2</v>
      </c>
      <c r="G21">
        <v>0</v>
      </c>
      <c r="H21">
        <v>0</v>
      </c>
      <c r="I21">
        <v>-1.9747000000000001E-2</v>
      </c>
      <c r="J21">
        <v>0</v>
      </c>
      <c r="K21">
        <v>0</v>
      </c>
      <c r="L21">
        <v>10</v>
      </c>
      <c r="M21">
        <v>5.7200000000000001E-2</v>
      </c>
    </row>
    <row r="22" spans="1:13" x14ac:dyDescent="0.2">
      <c r="A22">
        <v>1.4</v>
      </c>
      <c r="B22">
        <v>0</v>
      </c>
      <c r="C22" s="4">
        <v>9.0667999999999999E-2</v>
      </c>
      <c r="D22" s="4">
        <v>6.2699999999999995E-4</v>
      </c>
      <c r="E22">
        <v>1.5878E-2</v>
      </c>
      <c r="F22">
        <v>1.6504999999999999E-2</v>
      </c>
      <c r="G22">
        <v>0</v>
      </c>
      <c r="H22">
        <v>0</v>
      </c>
      <c r="I22">
        <v>-2.1263000000000001E-2</v>
      </c>
      <c r="J22">
        <v>0</v>
      </c>
      <c r="K22">
        <v>0</v>
      </c>
      <c r="L22">
        <v>10</v>
      </c>
      <c r="M22">
        <v>5.7200000000000001E-2</v>
      </c>
    </row>
    <row r="23" spans="1:13" x14ac:dyDescent="0.2">
      <c r="A23">
        <v>1.5</v>
      </c>
      <c r="B23">
        <v>0</v>
      </c>
      <c r="C23" s="4">
        <v>9.7140000000000004E-2</v>
      </c>
      <c r="D23" s="4">
        <v>7.2000000000000005E-4</v>
      </c>
      <c r="E23">
        <v>1.5886999999999998E-2</v>
      </c>
      <c r="F23">
        <v>1.6605999999999999E-2</v>
      </c>
      <c r="G23">
        <v>0</v>
      </c>
      <c r="H23">
        <v>0</v>
      </c>
      <c r="I23">
        <v>-2.2779000000000001E-2</v>
      </c>
      <c r="J23">
        <v>0</v>
      </c>
      <c r="K23">
        <v>0</v>
      </c>
      <c r="L23">
        <v>10</v>
      </c>
      <c r="M23">
        <v>5.7200000000000001E-2</v>
      </c>
    </row>
    <row r="24" spans="1:13" x14ac:dyDescent="0.2">
      <c r="A24">
        <v>1.6</v>
      </c>
      <c r="B24">
        <v>0</v>
      </c>
      <c r="C24" s="4">
        <v>0.103612</v>
      </c>
      <c r="D24" s="4">
        <v>8.1899999999999996E-4</v>
      </c>
      <c r="E24">
        <v>1.5897000000000001E-2</v>
      </c>
      <c r="F24">
        <v>1.6715000000000001E-2</v>
      </c>
      <c r="G24">
        <v>0</v>
      </c>
      <c r="H24">
        <v>0</v>
      </c>
      <c r="I24">
        <v>-2.4295000000000001E-2</v>
      </c>
      <c r="J24">
        <v>0</v>
      </c>
      <c r="K24">
        <v>0</v>
      </c>
      <c r="L24">
        <v>10</v>
      </c>
      <c r="M24">
        <v>5.7200000000000001E-2</v>
      </c>
    </row>
    <row r="25" spans="1:13" x14ac:dyDescent="0.2">
      <c r="A25">
        <v>1.7</v>
      </c>
      <c r="B25">
        <v>0</v>
      </c>
      <c r="C25" s="4">
        <v>0.110082</v>
      </c>
      <c r="D25" s="4">
        <v>9.2400000000000002E-4</v>
      </c>
      <c r="E25">
        <v>1.5907000000000001E-2</v>
      </c>
      <c r="F25">
        <v>1.6830999999999999E-2</v>
      </c>
      <c r="G25">
        <v>0</v>
      </c>
      <c r="H25">
        <v>0</v>
      </c>
      <c r="I25">
        <v>-2.5811000000000001E-2</v>
      </c>
      <c r="J25">
        <v>0</v>
      </c>
      <c r="K25">
        <v>0</v>
      </c>
      <c r="L25">
        <v>10</v>
      </c>
      <c r="M25">
        <v>5.7200000000000001E-2</v>
      </c>
    </row>
    <row r="26" spans="1:13" x14ac:dyDescent="0.2">
      <c r="A26">
        <v>1.8</v>
      </c>
      <c r="B26">
        <v>0</v>
      </c>
      <c r="C26" s="4">
        <v>0.116552</v>
      </c>
      <c r="D26" s="4">
        <v>1.036E-3</v>
      </c>
      <c r="E26">
        <v>1.5918000000000002E-2</v>
      </c>
      <c r="F26">
        <v>1.6954E-2</v>
      </c>
      <c r="G26">
        <v>0</v>
      </c>
      <c r="H26">
        <v>0</v>
      </c>
      <c r="I26">
        <v>-2.7326E-2</v>
      </c>
      <c r="J26">
        <v>0</v>
      </c>
      <c r="K26">
        <v>0</v>
      </c>
      <c r="L26">
        <v>10</v>
      </c>
      <c r="M26">
        <v>5.7200000000000001E-2</v>
      </c>
    </row>
    <row r="27" spans="1:13" x14ac:dyDescent="0.2">
      <c r="A27">
        <v>1.9</v>
      </c>
      <c r="B27">
        <v>0</v>
      </c>
      <c r="C27" s="4">
        <v>0.12302100000000001</v>
      </c>
      <c r="D27" s="4">
        <v>1.1540000000000001E-3</v>
      </c>
      <c r="E27">
        <v>1.5928999999999999E-2</v>
      </c>
      <c r="F27">
        <v>1.7083000000000001E-2</v>
      </c>
      <c r="G27">
        <v>0</v>
      </c>
      <c r="H27">
        <v>0</v>
      </c>
      <c r="I27">
        <v>-2.8840999999999999E-2</v>
      </c>
      <c r="J27">
        <v>0</v>
      </c>
      <c r="K27">
        <v>0</v>
      </c>
      <c r="L27">
        <v>10</v>
      </c>
      <c r="M27">
        <v>5.7200000000000001E-2</v>
      </c>
    </row>
    <row r="28" spans="1:13" x14ac:dyDescent="0.2">
      <c r="A28">
        <v>2</v>
      </c>
      <c r="B28">
        <v>0</v>
      </c>
      <c r="C28" s="4">
        <v>0.12948899999999999</v>
      </c>
      <c r="D28" s="4">
        <v>1.279E-3</v>
      </c>
      <c r="E28">
        <v>1.5939999999999999E-2</v>
      </c>
      <c r="F28">
        <v>1.7219000000000002E-2</v>
      </c>
      <c r="G28">
        <v>0</v>
      </c>
      <c r="H28">
        <v>0</v>
      </c>
      <c r="I28">
        <v>-3.0356000000000001E-2</v>
      </c>
      <c r="J28">
        <v>0</v>
      </c>
      <c r="K28">
        <v>0</v>
      </c>
      <c r="L28">
        <v>10</v>
      </c>
      <c r="M28">
        <v>5.7200000000000001E-2</v>
      </c>
    </row>
    <row r="29" spans="1:13" x14ac:dyDescent="0.2">
      <c r="A29">
        <v>2.1</v>
      </c>
      <c r="B29">
        <v>0</v>
      </c>
      <c r="C29" s="4">
        <v>0.13595599999999999</v>
      </c>
      <c r="D29" s="4">
        <v>1.41E-3</v>
      </c>
      <c r="E29">
        <v>1.5952000000000001E-2</v>
      </c>
      <c r="F29">
        <v>1.7361000000000001E-2</v>
      </c>
      <c r="G29">
        <v>0</v>
      </c>
      <c r="H29">
        <v>0</v>
      </c>
      <c r="I29">
        <v>-3.1870000000000002E-2</v>
      </c>
      <c r="J29">
        <v>0</v>
      </c>
      <c r="K29">
        <v>0</v>
      </c>
      <c r="L29">
        <v>10</v>
      </c>
      <c r="M29">
        <v>5.7200000000000001E-2</v>
      </c>
    </row>
    <row r="30" spans="1:13" x14ac:dyDescent="0.2">
      <c r="A30">
        <v>2.2000000000000002</v>
      </c>
      <c r="B30">
        <v>0</v>
      </c>
      <c r="C30" s="4">
        <v>0.14242199999999999</v>
      </c>
      <c r="D30" s="4">
        <v>1.547E-3</v>
      </c>
      <c r="E30">
        <v>1.5963999999999999E-2</v>
      </c>
      <c r="F30">
        <v>1.7510999999999999E-2</v>
      </c>
      <c r="G30">
        <v>0</v>
      </c>
      <c r="H30">
        <v>0</v>
      </c>
      <c r="I30">
        <v>-3.3383999999999997E-2</v>
      </c>
      <c r="J30">
        <v>0</v>
      </c>
      <c r="K30">
        <v>0</v>
      </c>
      <c r="L30">
        <v>10</v>
      </c>
      <c r="M30">
        <v>5.7200000000000001E-2</v>
      </c>
    </row>
    <row r="31" spans="1:13" x14ac:dyDescent="0.2">
      <c r="A31">
        <v>2.2999999999999998</v>
      </c>
      <c r="B31">
        <v>0</v>
      </c>
      <c r="C31" s="4">
        <v>0.14888599999999999</v>
      </c>
      <c r="D31" s="4">
        <v>1.6900000000000001E-3</v>
      </c>
      <c r="E31">
        <v>1.5977999999999999E-2</v>
      </c>
      <c r="F31">
        <v>1.7668E-2</v>
      </c>
      <c r="G31">
        <v>0</v>
      </c>
      <c r="H31">
        <v>0</v>
      </c>
      <c r="I31">
        <v>-3.4896999999999997E-2</v>
      </c>
      <c r="J31">
        <v>0</v>
      </c>
      <c r="K31">
        <v>0</v>
      </c>
      <c r="L31">
        <v>10</v>
      </c>
      <c r="M31">
        <v>5.7200000000000001E-2</v>
      </c>
    </row>
    <row r="32" spans="1:13" x14ac:dyDescent="0.2">
      <c r="A32">
        <v>2.4</v>
      </c>
      <c r="B32">
        <v>0</v>
      </c>
      <c r="C32" s="4">
        <v>0.15534899999999999</v>
      </c>
      <c r="D32" s="4">
        <v>1.8400000000000001E-3</v>
      </c>
      <c r="E32">
        <v>1.5991999999999999E-2</v>
      </c>
      <c r="F32">
        <v>1.7832000000000001E-2</v>
      </c>
      <c r="G32">
        <v>0</v>
      </c>
      <c r="H32">
        <v>0</v>
      </c>
      <c r="I32">
        <v>-3.6409999999999998E-2</v>
      </c>
      <c r="J32">
        <v>0</v>
      </c>
      <c r="K32">
        <v>0</v>
      </c>
      <c r="L32">
        <v>10</v>
      </c>
      <c r="M32">
        <v>5.7200000000000001E-2</v>
      </c>
    </row>
    <row r="33" spans="1:13" x14ac:dyDescent="0.2">
      <c r="A33">
        <v>2.5</v>
      </c>
      <c r="B33">
        <v>0</v>
      </c>
      <c r="C33" s="4">
        <v>0.16181100000000001</v>
      </c>
      <c r="D33" s="4">
        <v>1.9970000000000001E-3</v>
      </c>
      <c r="E33">
        <v>1.6005999999999999E-2</v>
      </c>
      <c r="F33">
        <v>1.8003000000000002E-2</v>
      </c>
      <c r="G33">
        <v>0</v>
      </c>
      <c r="H33">
        <v>0</v>
      </c>
      <c r="I33">
        <v>-3.7921999999999997E-2</v>
      </c>
      <c r="J33">
        <v>0</v>
      </c>
      <c r="K33">
        <v>0</v>
      </c>
      <c r="L33">
        <v>10</v>
      </c>
      <c r="M33">
        <v>5.7200000000000001E-2</v>
      </c>
    </row>
    <row r="34" spans="1:13" x14ac:dyDescent="0.2">
      <c r="A34">
        <v>2.6</v>
      </c>
      <c r="B34">
        <v>0</v>
      </c>
      <c r="C34" s="4">
        <v>0.168272</v>
      </c>
      <c r="D34" s="4">
        <v>2.1589999999999999E-3</v>
      </c>
      <c r="E34">
        <v>1.6021000000000001E-2</v>
      </c>
      <c r="F34">
        <v>1.8180000000000002E-2</v>
      </c>
      <c r="G34">
        <v>0</v>
      </c>
      <c r="H34">
        <v>0</v>
      </c>
      <c r="I34">
        <v>-3.9433999999999997E-2</v>
      </c>
      <c r="J34">
        <v>0</v>
      </c>
      <c r="K34">
        <v>0</v>
      </c>
      <c r="L34">
        <v>10</v>
      </c>
      <c r="M34">
        <v>5.7200000000000001E-2</v>
      </c>
    </row>
    <row r="35" spans="1:13" x14ac:dyDescent="0.2">
      <c r="A35">
        <v>2.7</v>
      </c>
      <c r="B35">
        <v>0</v>
      </c>
      <c r="C35" s="4">
        <v>0.174731</v>
      </c>
      <c r="D35" s="4">
        <v>2.3280000000000002E-3</v>
      </c>
      <c r="E35">
        <v>1.6035000000000001E-2</v>
      </c>
      <c r="F35">
        <v>1.8363999999999998E-2</v>
      </c>
      <c r="G35">
        <v>0</v>
      </c>
      <c r="H35">
        <v>0</v>
      </c>
      <c r="I35">
        <v>-4.0946000000000003E-2</v>
      </c>
      <c r="J35">
        <v>0</v>
      </c>
      <c r="K35">
        <v>0</v>
      </c>
      <c r="L35">
        <v>10</v>
      </c>
      <c r="M35">
        <v>5.7200000000000001E-2</v>
      </c>
    </row>
    <row r="36" spans="1:13" x14ac:dyDescent="0.2">
      <c r="A36">
        <v>2.8</v>
      </c>
      <c r="B36">
        <v>0</v>
      </c>
      <c r="C36" s="4">
        <v>0.18118899999999999</v>
      </c>
      <c r="D36" s="4">
        <v>2.5040000000000001E-3</v>
      </c>
      <c r="E36">
        <v>1.6049999999999998E-2</v>
      </c>
      <c r="F36">
        <v>1.8554000000000001E-2</v>
      </c>
      <c r="G36">
        <v>0</v>
      </c>
      <c r="H36">
        <v>0</v>
      </c>
      <c r="I36">
        <v>-4.2457000000000002E-2</v>
      </c>
      <c r="J36">
        <v>0</v>
      </c>
      <c r="K36">
        <v>0</v>
      </c>
      <c r="L36">
        <v>10</v>
      </c>
      <c r="M36">
        <v>5.7200000000000001E-2</v>
      </c>
    </row>
    <row r="37" spans="1:13" x14ac:dyDescent="0.2">
      <c r="A37">
        <v>2.9</v>
      </c>
      <c r="B37">
        <v>0</v>
      </c>
      <c r="C37" s="4">
        <v>0.18764600000000001</v>
      </c>
      <c r="D37" s="4">
        <v>2.6849999999999999E-3</v>
      </c>
      <c r="E37">
        <v>1.6066E-2</v>
      </c>
      <c r="F37">
        <v>1.8752000000000001E-2</v>
      </c>
      <c r="G37">
        <v>0</v>
      </c>
      <c r="H37">
        <v>0</v>
      </c>
      <c r="I37">
        <v>-4.3966999999999999E-2</v>
      </c>
      <c r="J37">
        <v>0</v>
      </c>
      <c r="K37">
        <v>0</v>
      </c>
      <c r="L37">
        <v>10</v>
      </c>
      <c r="M37">
        <v>5.7200000000000001E-2</v>
      </c>
    </row>
    <row r="38" spans="1:13" x14ac:dyDescent="0.2">
      <c r="A38">
        <v>3</v>
      </c>
      <c r="B38">
        <v>0</v>
      </c>
      <c r="C38" s="4">
        <v>0.194101</v>
      </c>
      <c r="D38" s="4">
        <v>2.8730000000000001E-3</v>
      </c>
      <c r="E38">
        <v>1.6083E-2</v>
      </c>
      <c r="F38">
        <v>1.8956000000000001E-2</v>
      </c>
      <c r="G38">
        <v>0</v>
      </c>
      <c r="H38">
        <v>0</v>
      </c>
      <c r="I38">
        <v>-4.5476999999999997E-2</v>
      </c>
      <c r="J38">
        <v>0</v>
      </c>
      <c r="K38">
        <v>0</v>
      </c>
      <c r="L38">
        <v>10</v>
      </c>
      <c r="M38">
        <v>5.7200000000000001E-2</v>
      </c>
    </row>
    <row r="39" spans="1:13" x14ac:dyDescent="0.2">
      <c r="A39">
        <v>3.1</v>
      </c>
      <c r="B39">
        <v>0</v>
      </c>
      <c r="C39" s="4">
        <v>0.20055400000000001</v>
      </c>
      <c r="D39" s="4">
        <v>3.0669999999999998E-3</v>
      </c>
      <c r="E39">
        <v>1.61E-2</v>
      </c>
      <c r="F39">
        <v>1.9168000000000001E-2</v>
      </c>
      <c r="G39">
        <v>0</v>
      </c>
      <c r="H39">
        <v>0</v>
      </c>
      <c r="I39">
        <v>-4.6987000000000001E-2</v>
      </c>
      <c r="J39">
        <v>0</v>
      </c>
      <c r="K39">
        <v>0</v>
      </c>
      <c r="L39">
        <v>10</v>
      </c>
      <c r="M39">
        <v>5.7200000000000001E-2</v>
      </c>
    </row>
    <row r="40" spans="1:13" x14ac:dyDescent="0.2">
      <c r="A40">
        <v>3.2</v>
      </c>
      <c r="B40">
        <v>0</v>
      </c>
      <c r="C40" s="4">
        <v>0.207006</v>
      </c>
      <c r="D40" s="4">
        <v>3.2680000000000001E-3</v>
      </c>
      <c r="E40">
        <v>1.6118E-2</v>
      </c>
      <c r="F40">
        <v>1.9386E-2</v>
      </c>
      <c r="G40">
        <v>0</v>
      </c>
      <c r="H40">
        <v>0</v>
      </c>
      <c r="I40">
        <v>-4.8495999999999997E-2</v>
      </c>
      <c r="J40">
        <v>0</v>
      </c>
      <c r="K40">
        <v>0</v>
      </c>
      <c r="L40">
        <v>10</v>
      </c>
      <c r="M40">
        <v>5.7200000000000001E-2</v>
      </c>
    </row>
    <row r="41" spans="1:13" x14ac:dyDescent="0.2">
      <c r="A41">
        <v>3.3</v>
      </c>
      <c r="B41">
        <v>0</v>
      </c>
      <c r="C41" s="4">
        <v>0.21345500000000001</v>
      </c>
      <c r="D41" s="4">
        <v>3.4749999999999998E-3</v>
      </c>
      <c r="E41">
        <v>1.6136000000000001E-2</v>
      </c>
      <c r="F41">
        <v>1.9611E-2</v>
      </c>
      <c r="G41">
        <v>0</v>
      </c>
      <c r="H41">
        <v>0</v>
      </c>
      <c r="I41">
        <v>-5.0004E-2</v>
      </c>
      <c r="J41">
        <v>0</v>
      </c>
      <c r="K41">
        <v>0</v>
      </c>
      <c r="L41">
        <v>10</v>
      </c>
      <c r="M41">
        <v>5.7200000000000001E-2</v>
      </c>
    </row>
    <row r="42" spans="1:13" x14ac:dyDescent="0.2">
      <c r="A42">
        <v>3.4</v>
      </c>
      <c r="B42">
        <v>0</v>
      </c>
      <c r="C42" s="4">
        <v>0.21990399999999999</v>
      </c>
      <c r="D42" s="4">
        <v>3.6879999999999999E-3</v>
      </c>
      <c r="E42">
        <v>1.6154000000000002E-2</v>
      </c>
      <c r="F42">
        <v>1.9841999999999999E-2</v>
      </c>
      <c r="G42">
        <v>0</v>
      </c>
      <c r="H42">
        <v>0</v>
      </c>
      <c r="I42">
        <v>-5.1512000000000002E-2</v>
      </c>
      <c r="J42">
        <v>0</v>
      </c>
      <c r="K42">
        <v>0</v>
      </c>
      <c r="L42">
        <v>10</v>
      </c>
      <c r="M42">
        <v>5.7200000000000001E-2</v>
      </c>
    </row>
    <row r="43" spans="1:13" x14ac:dyDescent="0.2">
      <c r="A43">
        <v>3.5</v>
      </c>
      <c r="B43">
        <v>0</v>
      </c>
      <c r="C43" s="4">
        <v>0.22635</v>
      </c>
      <c r="D43" s="4">
        <v>3.908E-3</v>
      </c>
      <c r="E43">
        <v>1.6173E-2</v>
      </c>
      <c r="F43">
        <v>2.0080000000000001E-2</v>
      </c>
      <c r="G43">
        <v>0</v>
      </c>
      <c r="H43">
        <v>0</v>
      </c>
      <c r="I43">
        <v>-5.3018999999999997E-2</v>
      </c>
      <c r="J43">
        <v>0</v>
      </c>
      <c r="K43">
        <v>0</v>
      </c>
      <c r="L43">
        <v>10</v>
      </c>
      <c r="M43">
        <v>5.7200000000000001E-2</v>
      </c>
    </row>
    <row r="44" spans="1:13" x14ac:dyDescent="0.2">
      <c r="A44">
        <v>3.6</v>
      </c>
      <c r="B44">
        <v>0</v>
      </c>
      <c r="C44" s="4">
        <v>0.232795</v>
      </c>
      <c r="D44" s="4">
        <v>4.1330000000000004E-3</v>
      </c>
      <c r="E44">
        <v>1.6194E-2</v>
      </c>
      <c r="F44">
        <v>2.0327000000000001E-2</v>
      </c>
      <c r="G44">
        <v>0</v>
      </c>
      <c r="H44">
        <v>0</v>
      </c>
      <c r="I44">
        <v>-5.4524999999999997E-2</v>
      </c>
      <c r="J44">
        <v>0</v>
      </c>
      <c r="K44">
        <v>0</v>
      </c>
      <c r="L44">
        <v>10</v>
      </c>
      <c r="M44">
        <v>5.7200000000000001E-2</v>
      </c>
    </row>
    <row r="45" spans="1:13" x14ac:dyDescent="0.2">
      <c r="A45">
        <v>3.7</v>
      </c>
      <c r="B45">
        <v>0</v>
      </c>
      <c r="C45" s="4">
        <v>0.23923700000000001</v>
      </c>
      <c r="D45" s="4">
        <v>4.365E-3</v>
      </c>
      <c r="E45">
        <v>1.6216999999999999E-2</v>
      </c>
      <c r="F45">
        <v>2.0582E-2</v>
      </c>
      <c r="G45">
        <v>0</v>
      </c>
      <c r="H45">
        <v>0</v>
      </c>
      <c r="I45">
        <v>-5.6030999999999997E-2</v>
      </c>
      <c r="J45">
        <v>0</v>
      </c>
      <c r="K45">
        <v>0</v>
      </c>
      <c r="L45">
        <v>10</v>
      </c>
      <c r="M45">
        <v>5.7200000000000001E-2</v>
      </c>
    </row>
    <row r="46" spans="1:13" x14ac:dyDescent="0.2">
      <c r="A46">
        <v>3.8</v>
      </c>
      <c r="B46">
        <v>0</v>
      </c>
      <c r="C46" s="4">
        <v>0.24567800000000001</v>
      </c>
      <c r="D46" s="4">
        <v>4.6039999999999996E-3</v>
      </c>
      <c r="E46">
        <v>1.6240999999999998E-2</v>
      </c>
      <c r="F46">
        <v>2.0844000000000001E-2</v>
      </c>
      <c r="G46">
        <v>0</v>
      </c>
      <c r="H46">
        <v>0</v>
      </c>
      <c r="I46">
        <v>-5.7535999999999997E-2</v>
      </c>
      <c r="J46">
        <v>0</v>
      </c>
      <c r="K46">
        <v>0</v>
      </c>
      <c r="L46">
        <v>10</v>
      </c>
      <c r="M46">
        <v>5.7200000000000001E-2</v>
      </c>
    </row>
    <row r="47" spans="1:13" x14ac:dyDescent="0.2">
      <c r="A47">
        <v>3.9</v>
      </c>
      <c r="B47">
        <v>0</v>
      </c>
      <c r="C47" s="4">
        <v>0.25211600000000001</v>
      </c>
      <c r="D47" s="4">
        <v>4.8479999999999999E-3</v>
      </c>
      <c r="E47">
        <v>1.6265000000000002E-2</v>
      </c>
      <c r="F47">
        <v>2.1114000000000001E-2</v>
      </c>
      <c r="G47">
        <v>0</v>
      </c>
      <c r="H47">
        <v>0</v>
      </c>
      <c r="I47">
        <v>-5.9040000000000002E-2</v>
      </c>
      <c r="J47">
        <v>0</v>
      </c>
      <c r="K47">
        <v>0</v>
      </c>
      <c r="L47">
        <v>10</v>
      </c>
      <c r="M47">
        <v>5.7200000000000001E-2</v>
      </c>
    </row>
    <row r="48" spans="1:13" x14ac:dyDescent="0.2">
      <c r="A48">
        <v>4</v>
      </c>
      <c r="B48">
        <v>0</v>
      </c>
      <c r="C48" s="4">
        <v>0.25855299999999998</v>
      </c>
      <c r="D48" s="4">
        <v>5.0990000000000002E-3</v>
      </c>
      <c r="E48">
        <v>1.6291E-2</v>
      </c>
      <c r="F48">
        <v>2.1388999999999998E-2</v>
      </c>
      <c r="G48">
        <v>0</v>
      </c>
      <c r="H48">
        <v>0</v>
      </c>
      <c r="I48">
        <v>-6.0544000000000001E-2</v>
      </c>
      <c r="J48">
        <v>0</v>
      </c>
      <c r="K48">
        <v>0</v>
      </c>
      <c r="L48">
        <v>10</v>
      </c>
      <c r="M48">
        <v>5.7200000000000001E-2</v>
      </c>
    </row>
    <row r="49" spans="1:13" x14ac:dyDescent="0.2">
      <c r="A49">
        <v>4.0999999999999996</v>
      </c>
      <c r="B49">
        <v>0</v>
      </c>
      <c r="C49" s="4">
        <v>0.26498699999999997</v>
      </c>
      <c r="D49" s="4">
        <v>5.3559999999999997E-3</v>
      </c>
      <c r="E49">
        <v>1.6316000000000001E-2</v>
      </c>
      <c r="F49">
        <v>2.1672E-2</v>
      </c>
      <c r="G49">
        <v>0</v>
      </c>
      <c r="H49">
        <v>0</v>
      </c>
      <c r="I49">
        <v>-6.2046999999999998E-2</v>
      </c>
      <c r="J49">
        <v>0</v>
      </c>
      <c r="K49">
        <v>0</v>
      </c>
      <c r="L49">
        <v>10</v>
      </c>
      <c r="M49">
        <v>5.7200000000000001E-2</v>
      </c>
    </row>
    <row r="50" spans="1:13" x14ac:dyDescent="0.2">
      <c r="A50">
        <v>4.2</v>
      </c>
      <c r="B50">
        <v>0</v>
      </c>
      <c r="C50" s="4">
        <v>0.27141999999999999</v>
      </c>
      <c r="D50" s="4">
        <v>5.6189999999999999E-3</v>
      </c>
      <c r="E50">
        <v>1.6343E-2</v>
      </c>
      <c r="F50">
        <v>2.1961999999999999E-2</v>
      </c>
      <c r="G50">
        <v>0</v>
      </c>
      <c r="H50">
        <v>0</v>
      </c>
      <c r="I50">
        <v>-6.3548999999999994E-2</v>
      </c>
      <c r="J50">
        <v>0</v>
      </c>
      <c r="K50">
        <v>0</v>
      </c>
      <c r="L50">
        <v>10</v>
      </c>
      <c r="M50">
        <v>5.7299999999999997E-2</v>
      </c>
    </row>
    <row r="51" spans="1:13" x14ac:dyDescent="0.2">
      <c r="A51">
        <v>4.3</v>
      </c>
      <c r="B51">
        <v>0</v>
      </c>
      <c r="C51" s="4">
        <v>0.27784999999999999</v>
      </c>
      <c r="D51" s="4">
        <v>5.8890000000000001E-3</v>
      </c>
      <c r="E51">
        <v>1.6371E-2</v>
      </c>
      <c r="F51">
        <v>2.2259000000000001E-2</v>
      </c>
      <c r="G51">
        <v>0</v>
      </c>
      <c r="H51">
        <v>0</v>
      </c>
      <c r="I51">
        <v>-6.5050999999999998E-2</v>
      </c>
      <c r="J51">
        <v>0</v>
      </c>
      <c r="K51">
        <v>0</v>
      </c>
      <c r="L51">
        <v>10</v>
      </c>
      <c r="M51">
        <v>5.7299999999999997E-2</v>
      </c>
    </row>
    <row r="52" spans="1:13" x14ac:dyDescent="0.2">
      <c r="A52">
        <v>4.4000000000000004</v>
      </c>
      <c r="B52">
        <v>0</v>
      </c>
      <c r="C52" s="4">
        <v>0.28427799999999998</v>
      </c>
      <c r="D52" s="4">
        <v>6.1640000000000002E-3</v>
      </c>
      <c r="E52">
        <v>1.6400000000000001E-2</v>
      </c>
      <c r="F52">
        <v>2.2564000000000001E-2</v>
      </c>
      <c r="G52">
        <v>0</v>
      </c>
      <c r="H52">
        <v>0</v>
      </c>
      <c r="I52">
        <v>-6.6552E-2</v>
      </c>
      <c r="J52">
        <v>0</v>
      </c>
      <c r="K52">
        <v>0</v>
      </c>
      <c r="L52">
        <v>10</v>
      </c>
      <c r="M52">
        <v>5.7299999999999997E-2</v>
      </c>
    </row>
    <row r="53" spans="1:13" x14ac:dyDescent="0.2">
      <c r="A53">
        <v>4.5</v>
      </c>
      <c r="B53">
        <v>0</v>
      </c>
      <c r="C53" s="4">
        <v>0.29070299999999999</v>
      </c>
      <c r="D53" s="4">
        <v>6.4460000000000003E-3</v>
      </c>
      <c r="E53">
        <v>1.643E-2</v>
      </c>
      <c r="F53">
        <v>2.2876000000000001E-2</v>
      </c>
      <c r="G53">
        <v>0</v>
      </c>
      <c r="H53">
        <v>0</v>
      </c>
      <c r="I53">
        <v>-6.8051E-2</v>
      </c>
      <c r="J53">
        <v>0</v>
      </c>
      <c r="K53">
        <v>0</v>
      </c>
      <c r="L53">
        <v>10</v>
      </c>
      <c r="M53">
        <v>5.7299999999999997E-2</v>
      </c>
    </row>
    <row r="54" spans="1:13" x14ac:dyDescent="0.2">
      <c r="A54">
        <v>4.5999999999999996</v>
      </c>
      <c r="B54">
        <v>0</v>
      </c>
      <c r="C54" s="4">
        <v>0.297126</v>
      </c>
      <c r="D54" s="4">
        <v>6.7340000000000004E-3</v>
      </c>
      <c r="E54">
        <v>1.6459999999999999E-2</v>
      </c>
      <c r="F54">
        <v>2.3195E-2</v>
      </c>
      <c r="G54">
        <v>0</v>
      </c>
      <c r="H54">
        <v>0</v>
      </c>
      <c r="I54">
        <v>-6.9551000000000002E-2</v>
      </c>
      <c r="J54">
        <v>0</v>
      </c>
      <c r="K54">
        <v>0</v>
      </c>
      <c r="L54">
        <v>10</v>
      </c>
      <c r="M54">
        <v>5.7299999999999997E-2</v>
      </c>
    </row>
    <row r="55" spans="1:13" x14ac:dyDescent="0.2">
      <c r="A55">
        <v>4.7</v>
      </c>
      <c r="B55">
        <v>0</v>
      </c>
      <c r="C55" s="4">
        <v>0.30354700000000001</v>
      </c>
      <c r="D55" s="4">
        <v>7.0289999999999997E-3</v>
      </c>
      <c r="E55">
        <v>1.6490999999999999E-2</v>
      </c>
      <c r="F55">
        <v>2.3519999999999999E-2</v>
      </c>
      <c r="G55">
        <v>0</v>
      </c>
      <c r="H55">
        <v>0</v>
      </c>
      <c r="I55">
        <v>-7.1049000000000001E-2</v>
      </c>
      <c r="J55">
        <v>0</v>
      </c>
      <c r="K55">
        <v>0</v>
      </c>
      <c r="L55">
        <v>10</v>
      </c>
      <c r="M55">
        <v>5.7299999999999997E-2</v>
      </c>
    </row>
    <row r="56" spans="1:13" x14ac:dyDescent="0.2">
      <c r="A56">
        <v>4.8</v>
      </c>
      <c r="B56">
        <v>0</v>
      </c>
      <c r="C56" s="4">
        <v>0.30996499999999999</v>
      </c>
      <c r="D56" s="4">
        <v>7.3289999999999996E-3</v>
      </c>
      <c r="E56">
        <v>1.6522999999999999E-2</v>
      </c>
      <c r="F56">
        <v>2.3852000000000002E-2</v>
      </c>
      <c r="G56">
        <v>0</v>
      </c>
      <c r="H56">
        <v>0</v>
      </c>
      <c r="I56">
        <v>-7.2545999999999999E-2</v>
      </c>
      <c r="J56">
        <v>0</v>
      </c>
      <c r="K56">
        <v>0</v>
      </c>
      <c r="L56">
        <v>10</v>
      </c>
      <c r="M56">
        <v>5.7299999999999997E-2</v>
      </c>
    </row>
    <row r="57" spans="1:13" x14ac:dyDescent="0.2">
      <c r="A57">
        <v>4.9000000000000004</v>
      </c>
      <c r="B57">
        <v>0</v>
      </c>
      <c r="C57" s="4">
        <v>0.31638100000000002</v>
      </c>
      <c r="D57" s="4">
        <v>7.6360000000000004E-3</v>
      </c>
      <c r="E57">
        <v>1.6555E-2</v>
      </c>
      <c r="F57">
        <v>2.4191000000000001E-2</v>
      </c>
      <c r="G57">
        <v>0</v>
      </c>
      <c r="H57">
        <v>0</v>
      </c>
      <c r="I57">
        <v>-7.4042999999999998E-2</v>
      </c>
      <c r="J57">
        <v>0</v>
      </c>
      <c r="K57">
        <v>0</v>
      </c>
      <c r="L57">
        <v>10</v>
      </c>
      <c r="M57">
        <v>5.7299999999999997E-2</v>
      </c>
    </row>
    <row r="58" spans="1:13" x14ac:dyDescent="0.2">
      <c r="A58">
        <v>5</v>
      </c>
      <c r="B58">
        <v>0</v>
      </c>
      <c r="C58" s="4">
        <v>0.32279400000000003</v>
      </c>
      <c r="D58" s="4">
        <v>7.9489999999999995E-3</v>
      </c>
      <c r="E58">
        <v>1.6589E-2</v>
      </c>
      <c r="F58">
        <v>2.4537E-2</v>
      </c>
      <c r="G58">
        <v>0</v>
      </c>
      <c r="H58">
        <v>0</v>
      </c>
      <c r="I58">
        <v>-7.5538999999999995E-2</v>
      </c>
      <c r="J58">
        <v>0</v>
      </c>
      <c r="K58">
        <v>0</v>
      </c>
      <c r="L58">
        <v>10</v>
      </c>
      <c r="M58">
        <v>5.7299999999999997E-2</v>
      </c>
    </row>
    <row r="59" spans="1:13" x14ac:dyDescent="0.2">
      <c r="A59">
        <v>5.0999999999999996</v>
      </c>
      <c r="B59">
        <v>0</v>
      </c>
      <c r="C59" s="4">
        <v>0.329204</v>
      </c>
      <c r="D59" s="4">
        <v>8.2679999999999993E-3</v>
      </c>
      <c r="E59">
        <v>1.6622999999999999E-2</v>
      </c>
      <c r="F59">
        <v>2.4891E-2</v>
      </c>
      <c r="G59">
        <v>0</v>
      </c>
      <c r="H59">
        <v>0</v>
      </c>
      <c r="I59">
        <v>-7.7034000000000005E-2</v>
      </c>
      <c r="J59">
        <v>0</v>
      </c>
      <c r="K59">
        <v>0</v>
      </c>
      <c r="L59">
        <v>10</v>
      </c>
      <c r="M59">
        <v>5.7299999999999997E-2</v>
      </c>
    </row>
    <row r="60" spans="1:13" x14ac:dyDescent="0.2">
      <c r="A60">
        <v>5.2</v>
      </c>
      <c r="B60">
        <v>0</v>
      </c>
      <c r="C60" s="4">
        <v>0.33561200000000002</v>
      </c>
      <c r="D60" s="4">
        <v>8.5929999999999999E-3</v>
      </c>
      <c r="E60">
        <v>1.6659E-2</v>
      </c>
      <c r="F60">
        <v>2.5252E-2</v>
      </c>
      <c r="G60">
        <v>0</v>
      </c>
      <c r="H60">
        <v>0</v>
      </c>
      <c r="I60">
        <v>-7.8528000000000001E-2</v>
      </c>
      <c r="J60">
        <v>0</v>
      </c>
      <c r="K60">
        <v>0</v>
      </c>
      <c r="L60">
        <v>10</v>
      </c>
      <c r="M60">
        <v>5.7299999999999997E-2</v>
      </c>
    </row>
    <row r="61" spans="1:13" x14ac:dyDescent="0.2">
      <c r="A61">
        <v>5.3</v>
      </c>
      <c r="B61">
        <v>0</v>
      </c>
      <c r="C61" s="4">
        <v>0.34201700000000002</v>
      </c>
      <c r="D61" s="4">
        <v>8.9239999999999996E-3</v>
      </c>
      <c r="E61">
        <v>1.6695000000000002E-2</v>
      </c>
      <c r="F61">
        <v>2.562E-2</v>
      </c>
      <c r="G61">
        <v>0</v>
      </c>
      <c r="H61">
        <v>0</v>
      </c>
      <c r="I61">
        <v>-8.0020999999999995E-2</v>
      </c>
      <c r="J61">
        <v>0</v>
      </c>
      <c r="K61">
        <v>0</v>
      </c>
      <c r="L61">
        <v>10</v>
      </c>
      <c r="M61">
        <v>5.7299999999999997E-2</v>
      </c>
    </row>
    <row r="62" spans="1:13" x14ac:dyDescent="0.2">
      <c r="A62">
        <v>5.4</v>
      </c>
      <c r="B62">
        <v>0</v>
      </c>
      <c r="C62" s="4">
        <v>0.34841899999999998</v>
      </c>
      <c r="D62" s="4">
        <v>9.2619999999999994E-3</v>
      </c>
      <c r="E62">
        <v>1.6732E-2</v>
      </c>
      <c r="F62">
        <v>2.5994E-2</v>
      </c>
      <c r="G62">
        <v>0</v>
      </c>
      <c r="H62">
        <v>0</v>
      </c>
      <c r="I62">
        <v>-8.1513000000000002E-2</v>
      </c>
      <c r="J62">
        <v>0</v>
      </c>
      <c r="K62">
        <v>0</v>
      </c>
      <c r="L62">
        <v>10</v>
      </c>
      <c r="M62">
        <v>5.7299999999999997E-2</v>
      </c>
    </row>
    <row r="63" spans="1:13" x14ac:dyDescent="0.2">
      <c r="A63">
        <v>5.5</v>
      </c>
      <c r="B63">
        <v>0</v>
      </c>
      <c r="C63" s="4">
        <v>0.35481800000000002</v>
      </c>
      <c r="D63" s="4">
        <v>9.6050000000000007E-3</v>
      </c>
      <c r="E63">
        <v>1.677E-2</v>
      </c>
      <c r="F63">
        <v>2.6374999999999999E-2</v>
      </c>
      <c r="G63">
        <v>0</v>
      </c>
      <c r="H63">
        <v>0</v>
      </c>
      <c r="I63">
        <v>-8.3003999999999994E-2</v>
      </c>
      <c r="J63">
        <v>0</v>
      </c>
      <c r="K63">
        <v>0</v>
      </c>
      <c r="L63">
        <v>10</v>
      </c>
      <c r="M63">
        <v>5.7299999999999997E-2</v>
      </c>
    </row>
    <row r="64" spans="1:13" x14ac:dyDescent="0.2">
      <c r="A64">
        <v>5.6</v>
      </c>
      <c r="B64">
        <v>0</v>
      </c>
      <c r="C64" s="4">
        <v>0.36121500000000001</v>
      </c>
      <c r="D64" s="4">
        <v>9.9550000000000003E-3</v>
      </c>
      <c r="E64">
        <v>1.6806999999999999E-2</v>
      </c>
      <c r="F64">
        <v>2.6762000000000001E-2</v>
      </c>
      <c r="G64">
        <v>0</v>
      </c>
      <c r="H64">
        <v>0</v>
      </c>
      <c r="I64">
        <v>-8.4494E-2</v>
      </c>
      <c r="J64">
        <v>0</v>
      </c>
      <c r="K64">
        <v>0</v>
      </c>
      <c r="L64">
        <v>10</v>
      </c>
      <c r="M64">
        <v>5.7299999999999997E-2</v>
      </c>
    </row>
    <row r="65" spans="1:13" x14ac:dyDescent="0.2">
      <c r="A65">
        <v>5.7</v>
      </c>
      <c r="B65">
        <v>0</v>
      </c>
      <c r="C65" s="4">
        <v>0.36760799999999999</v>
      </c>
      <c r="D65" s="4">
        <v>1.0311000000000001E-2</v>
      </c>
      <c r="E65">
        <v>1.6847000000000001E-2</v>
      </c>
      <c r="F65">
        <v>2.7157000000000001E-2</v>
      </c>
      <c r="G65">
        <v>0</v>
      </c>
      <c r="H65">
        <v>0</v>
      </c>
      <c r="I65">
        <v>-8.5983000000000004E-2</v>
      </c>
      <c r="J65">
        <v>0</v>
      </c>
      <c r="K65">
        <v>0</v>
      </c>
      <c r="L65">
        <v>10</v>
      </c>
      <c r="M65">
        <v>5.7299999999999997E-2</v>
      </c>
    </row>
    <row r="66" spans="1:13" x14ac:dyDescent="0.2">
      <c r="A66">
        <v>5.8</v>
      </c>
      <c r="B66">
        <v>0</v>
      </c>
      <c r="C66" s="4">
        <v>0.37399900000000003</v>
      </c>
      <c r="D66" s="4">
        <v>1.0671999999999999E-2</v>
      </c>
      <c r="E66">
        <v>1.6888E-2</v>
      </c>
      <c r="F66">
        <v>2.7560000000000001E-2</v>
      </c>
      <c r="G66">
        <v>0</v>
      </c>
      <c r="H66">
        <v>0</v>
      </c>
      <c r="I66">
        <v>-8.7470999999999993E-2</v>
      </c>
      <c r="J66">
        <v>0</v>
      </c>
      <c r="K66">
        <v>0</v>
      </c>
      <c r="L66">
        <v>10</v>
      </c>
      <c r="M66">
        <v>5.7299999999999997E-2</v>
      </c>
    </row>
    <row r="67" spans="1:13" x14ac:dyDescent="0.2">
      <c r="A67">
        <v>5.9</v>
      </c>
      <c r="B67">
        <v>0</v>
      </c>
      <c r="C67" s="4">
        <v>0.380386</v>
      </c>
      <c r="D67" s="4">
        <v>1.1039999999999999E-2</v>
      </c>
      <c r="E67">
        <v>1.6930000000000001E-2</v>
      </c>
      <c r="F67">
        <v>2.7969999999999998E-2</v>
      </c>
      <c r="G67">
        <v>0</v>
      </c>
      <c r="H67">
        <v>0</v>
      </c>
      <c r="I67">
        <v>-8.8957999999999995E-2</v>
      </c>
      <c r="J67">
        <v>0</v>
      </c>
      <c r="K67">
        <v>0</v>
      </c>
      <c r="L67">
        <v>10</v>
      </c>
      <c r="M67">
        <v>5.7299999999999997E-2</v>
      </c>
    </row>
    <row r="68" spans="1:13" x14ac:dyDescent="0.2">
      <c r="A68">
        <v>6</v>
      </c>
      <c r="B68">
        <v>0</v>
      </c>
      <c r="C68" s="4">
        <v>0.38677</v>
      </c>
      <c r="D68" s="4">
        <v>1.1414000000000001E-2</v>
      </c>
      <c r="E68">
        <v>1.6972000000000001E-2</v>
      </c>
      <c r="F68">
        <v>2.8386000000000002E-2</v>
      </c>
      <c r="G68">
        <v>0</v>
      </c>
      <c r="H68">
        <v>0</v>
      </c>
      <c r="I68">
        <v>-9.0443999999999997E-2</v>
      </c>
      <c r="J68">
        <v>0</v>
      </c>
      <c r="K68">
        <v>0</v>
      </c>
      <c r="L68">
        <v>10</v>
      </c>
      <c r="M68">
        <v>5.7299999999999997E-2</v>
      </c>
    </row>
    <row r="69" spans="1:13" x14ac:dyDescent="0.2">
      <c r="A69">
        <v>6.1</v>
      </c>
      <c r="B69">
        <v>0</v>
      </c>
      <c r="C69" s="4">
        <v>0.39315099999999997</v>
      </c>
      <c r="D69" s="4">
        <v>1.1794000000000001E-2</v>
      </c>
      <c r="E69">
        <v>1.7014999999999999E-2</v>
      </c>
      <c r="F69">
        <v>2.8809000000000001E-2</v>
      </c>
      <c r="G69">
        <v>0</v>
      </c>
      <c r="H69">
        <v>0</v>
      </c>
      <c r="I69">
        <v>-9.1928999999999997E-2</v>
      </c>
      <c r="J69">
        <v>0</v>
      </c>
      <c r="K69">
        <v>0</v>
      </c>
      <c r="L69">
        <v>10</v>
      </c>
      <c r="M69">
        <v>5.7299999999999997E-2</v>
      </c>
    </row>
    <row r="70" spans="1:13" x14ac:dyDescent="0.2">
      <c r="A70">
        <v>6.2</v>
      </c>
      <c r="B70">
        <v>0</v>
      </c>
      <c r="C70" s="4">
        <v>0.39952900000000002</v>
      </c>
      <c r="D70" s="4">
        <v>1.218E-2</v>
      </c>
      <c r="E70">
        <v>1.7058E-2</v>
      </c>
      <c r="F70">
        <v>2.9238E-2</v>
      </c>
      <c r="G70">
        <v>0</v>
      </c>
      <c r="H70">
        <v>0</v>
      </c>
      <c r="I70">
        <v>-9.3412999999999996E-2</v>
      </c>
      <c r="J70">
        <v>0</v>
      </c>
      <c r="K70">
        <v>0</v>
      </c>
      <c r="L70">
        <v>10</v>
      </c>
      <c r="M70">
        <v>5.74E-2</v>
      </c>
    </row>
    <row r="71" spans="1:13" x14ac:dyDescent="0.2">
      <c r="A71">
        <v>6.3</v>
      </c>
      <c r="B71">
        <v>0</v>
      </c>
      <c r="C71" s="4">
        <v>0.40590399999999999</v>
      </c>
      <c r="D71" s="4">
        <v>1.2572E-2</v>
      </c>
      <c r="E71">
        <v>1.7101999999999999E-2</v>
      </c>
      <c r="F71">
        <v>2.9675E-2</v>
      </c>
      <c r="G71">
        <v>0</v>
      </c>
      <c r="H71">
        <v>0</v>
      </c>
      <c r="I71">
        <v>-9.4895999999999994E-2</v>
      </c>
      <c r="J71">
        <v>0</v>
      </c>
      <c r="K71">
        <v>0</v>
      </c>
      <c r="L71">
        <v>10</v>
      </c>
      <c r="M71">
        <v>5.74E-2</v>
      </c>
    </row>
    <row r="72" spans="1:13" x14ac:dyDescent="0.2">
      <c r="A72">
        <v>6.4</v>
      </c>
      <c r="B72">
        <v>0</v>
      </c>
      <c r="C72" s="4">
        <v>0.412275</v>
      </c>
      <c r="D72" s="4">
        <v>1.2970000000000001E-2</v>
      </c>
      <c r="E72">
        <v>1.7148E-2</v>
      </c>
      <c r="F72">
        <v>3.0119E-2</v>
      </c>
      <c r="G72">
        <v>0</v>
      </c>
      <c r="H72">
        <v>0</v>
      </c>
      <c r="I72">
        <v>-9.6378000000000005E-2</v>
      </c>
      <c r="J72">
        <v>0</v>
      </c>
      <c r="K72">
        <v>0</v>
      </c>
      <c r="L72">
        <v>10</v>
      </c>
      <c r="M72">
        <v>5.74E-2</v>
      </c>
    </row>
    <row r="73" spans="1:13" x14ac:dyDescent="0.2">
      <c r="A73">
        <v>6.5</v>
      </c>
      <c r="B73">
        <v>0</v>
      </c>
      <c r="C73" s="4">
        <v>0.41864299999999999</v>
      </c>
      <c r="D73" s="4">
        <v>1.3375E-2</v>
      </c>
      <c r="E73">
        <v>1.7195999999999999E-2</v>
      </c>
      <c r="F73">
        <v>3.057E-2</v>
      </c>
      <c r="G73">
        <v>0</v>
      </c>
      <c r="H73">
        <v>0</v>
      </c>
      <c r="I73">
        <v>-9.7858000000000001E-2</v>
      </c>
      <c r="J73">
        <v>0</v>
      </c>
      <c r="K73">
        <v>0</v>
      </c>
      <c r="L73">
        <v>10</v>
      </c>
      <c r="M73">
        <v>5.74E-2</v>
      </c>
    </row>
    <row r="74" spans="1:13" x14ac:dyDescent="0.2">
      <c r="A74">
        <v>6.6</v>
      </c>
      <c r="B74">
        <v>0</v>
      </c>
      <c r="C74" s="4">
        <v>0.425008</v>
      </c>
      <c r="D74" s="4">
        <v>1.3785E-2</v>
      </c>
      <c r="E74">
        <v>1.7243999999999999E-2</v>
      </c>
      <c r="F74">
        <v>3.1028E-2</v>
      </c>
      <c r="G74">
        <v>0</v>
      </c>
      <c r="H74">
        <v>0</v>
      </c>
      <c r="I74">
        <v>-9.9337999999999996E-2</v>
      </c>
      <c r="J74">
        <v>0</v>
      </c>
      <c r="K74">
        <v>0</v>
      </c>
      <c r="L74">
        <v>10</v>
      </c>
      <c r="M74">
        <v>5.74E-2</v>
      </c>
    </row>
    <row r="75" spans="1:13" x14ac:dyDescent="0.2">
      <c r="A75">
        <v>6.7</v>
      </c>
      <c r="B75">
        <v>0</v>
      </c>
      <c r="C75" s="4">
        <v>0.431369</v>
      </c>
      <c r="D75" s="4">
        <v>1.4201E-2</v>
      </c>
      <c r="E75">
        <v>1.7291999999999998E-2</v>
      </c>
      <c r="F75">
        <v>3.1493E-2</v>
      </c>
      <c r="G75">
        <v>0</v>
      </c>
      <c r="H75">
        <v>0</v>
      </c>
      <c r="I75">
        <v>-0.100816</v>
      </c>
      <c r="J75">
        <v>0</v>
      </c>
      <c r="K75">
        <v>0</v>
      </c>
      <c r="L75">
        <v>10</v>
      </c>
      <c r="M75">
        <v>5.74E-2</v>
      </c>
    </row>
    <row r="76" spans="1:13" x14ac:dyDescent="0.2">
      <c r="A76">
        <v>6.8</v>
      </c>
      <c r="B76">
        <v>0</v>
      </c>
      <c r="C76" s="4">
        <v>0.43772699999999998</v>
      </c>
      <c r="D76" s="4">
        <v>1.4623000000000001E-2</v>
      </c>
      <c r="E76">
        <v>1.7342E-2</v>
      </c>
      <c r="F76">
        <v>3.1965E-2</v>
      </c>
      <c r="G76">
        <v>0</v>
      </c>
      <c r="H76">
        <v>0</v>
      </c>
      <c r="I76">
        <v>-0.102293</v>
      </c>
      <c r="J76">
        <v>0</v>
      </c>
      <c r="K76">
        <v>0</v>
      </c>
      <c r="L76">
        <v>10</v>
      </c>
      <c r="M76">
        <v>5.74E-2</v>
      </c>
    </row>
    <row r="77" spans="1:13" x14ac:dyDescent="0.2">
      <c r="A77">
        <v>6.9</v>
      </c>
      <c r="B77">
        <v>0</v>
      </c>
      <c r="C77" s="4">
        <v>0.444081</v>
      </c>
      <c r="D77" s="4">
        <v>1.5051E-2</v>
      </c>
      <c r="E77">
        <v>1.7392000000000001E-2</v>
      </c>
      <c r="F77">
        <v>3.2443E-2</v>
      </c>
      <c r="G77">
        <v>0</v>
      </c>
      <c r="H77">
        <v>0</v>
      </c>
      <c r="I77">
        <v>-0.103769</v>
      </c>
      <c r="J77">
        <v>0</v>
      </c>
      <c r="K77">
        <v>0</v>
      </c>
      <c r="L77">
        <v>10</v>
      </c>
      <c r="M77">
        <v>5.74E-2</v>
      </c>
    </row>
    <row r="78" spans="1:13" x14ac:dyDescent="0.2">
      <c r="A78">
        <v>7</v>
      </c>
      <c r="B78">
        <v>0</v>
      </c>
      <c r="C78" s="4">
        <v>0.45043100000000003</v>
      </c>
      <c r="D78" s="4">
        <v>1.5485000000000001E-2</v>
      </c>
      <c r="E78">
        <v>1.7443E-2</v>
      </c>
      <c r="F78">
        <v>3.2927999999999999E-2</v>
      </c>
      <c r="G78">
        <v>0</v>
      </c>
      <c r="H78">
        <v>0</v>
      </c>
      <c r="I78">
        <v>-0.105244</v>
      </c>
      <c r="J78">
        <v>0</v>
      </c>
      <c r="K78">
        <v>0</v>
      </c>
      <c r="L78">
        <v>10</v>
      </c>
      <c r="M78">
        <v>5.74E-2</v>
      </c>
    </row>
    <row r="79" spans="1:13" x14ac:dyDescent="0.2">
      <c r="A79">
        <v>7.1</v>
      </c>
      <c r="B79">
        <v>0</v>
      </c>
      <c r="C79" s="4">
        <v>0.45677800000000002</v>
      </c>
      <c r="D79" s="4">
        <v>1.5924000000000001E-2</v>
      </c>
      <c r="E79">
        <v>1.7496000000000001E-2</v>
      </c>
      <c r="F79">
        <v>3.3420999999999999E-2</v>
      </c>
      <c r="G79">
        <v>0</v>
      </c>
      <c r="H79">
        <v>0</v>
      </c>
      <c r="I79">
        <v>-0.10671700000000001</v>
      </c>
      <c r="J79">
        <v>0</v>
      </c>
      <c r="K79">
        <v>0</v>
      </c>
      <c r="L79">
        <v>10</v>
      </c>
      <c r="M79">
        <v>5.74E-2</v>
      </c>
    </row>
    <row r="80" spans="1:13" x14ac:dyDescent="0.2">
      <c r="A80">
        <v>7.2</v>
      </c>
      <c r="B80">
        <v>0</v>
      </c>
      <c r="C80" s="4">
        <v>0.463121</v>
      </c>
      <c r="D80" s="4">
        <v>1.6369999999999999E-2</v>
      </c>
      <c r="E80">
        <v>1.755E-2</v>
      </c>
      <c r="F80">
        <v>3.3921E-2</v>
      </c>
      <c r="G80">
        <v>0</v>
      </c>
      <c r="H80">
        <v>0</v>
      </c>
      <c r="I80">
        <v>-0.10818999999999999</v>
      </c>
      <c r="J80">
        <v>0</v>
      </c>
      <c r="K80">
        <v>0</v>
      </c>
      <c r="L80">
        <v>10</v>
      </c>
      <c r="M80">
        <v>5.74E-2</v>
      </c>
    </row>
    <row r="81" spans="1:13" x14ac:dyDescent="0.2">
      <c r="A81">
        <v>7.3</v>
      </c>
      <c r="B81">
        <v>0</v>
      </c>
      <c r="C81" s="4">
        <v>0.46946100000000002</v>
      </c>
      <c r="D81" s="4">
        <v>1.6822E-2</v>
      </c>
      <c r="E81">
        <v>1.7606E-2</v>
      </c>
      <c r="F81">
        <v>3.4428E-2</v>
      </c>
      <c r="G81">
        <v>0</v>
      </c>
      <c r="H81">
        <v>0</v>
      </c>
      <c r="I81">
        <v>-0.10966099999999999</v>
      </c>
      <c r="J81">
        <v>0</v>
      </c>
      <c r="K81">
        <v>0</v>
      </c>
      <c r="L81">
        <v>10</v>
      </c>
      <c r="M81">
        <v>5.74E-2</v>
      </c>
    </row>
    <row r="82" spans="1:13" x14ac:dyDescent="0.2">
      <c r="A82">
        <v>7.4</v>
      </c>
      <c r="B82">
        <v>0</v>
      </c>
      <c r="C82" s="4">
        <v>0.475796</v>
      </c>
      <c r="D82" s="4">
        <v>1.7278999999999999E-2</v>
      </c>
      <c r="E82">
        <v>1.7662000000000001E-2</v>
      </c>
      <c r="F82">
        <v>3.4942000000000001E-2</v>
      </c>
      <c r="G82">
        <v>0</v>
      </c>
      <c r="H82">
        <v>0</v>
      </c>
      <c r="I82">
        <v>-0.11113000000000001</v>
      </c>
      <c r="J82">
        <v>0</v>
      </c>
      <c r="K82">
        <v>0</v>
      </c>
      <c r="L82">
        <v>10</v>
      </c>
      <c r="M82">
        <v>5.74E-2</v>
      </c>
    </row>
    <row r="83" spans="1:13" x14ac:dyDescent="0.2">
      <c r="A83">
        <v>7.5</v>
      </c>
      <c r="B83">
        <v>0</v>
      </c>
      <c r="C83" s="4">
        <v>0.482128</v>
      </c>
      <c r="D83" s="4">
        <v>1.7742999999999998E-2</v>
      </c>
      <c r="E83">
        <v>1.7718999999999999E-2</v>
      </c>
      <c r="F83">
        <v>3.5462E-2</v>
      </c>
      <c r="G83">
        <v>0</v>
      </c>
      <c r="H83">
        <v>0</v>
      </c>
      <c r="I83">
        <v>-0.112599</v>
      </c>
      <c r="J83">
        <v>0</v>
      </c>
      <c r="K83">
        <v>0</v>
      </c>
      <c r="L83">
        <v>10</v>
      </c>
      <c r="M83">
        <v>5.74E-2</v>
      </c>
    </row>
    <row r="84" spans="1:13" x14ac:dyDescent="0.2">
      <c r="A84">
        <v>7.6</v>
      </c>
      <c r="B84">
        <v>0</v>
      </c>
      <c r="C84" s="4">
        <v>0.48845499999999997</v>
      </c>
      <c r="D84" s="4">
        <v>1.8211999999999999E-2</v>
      </c>
      <c r="E84">
        <v>1.7776E-2</v>
      </c>
      <c r="F84">
        <v>3.5987999999999999E-2</v>
      </c>
      <c r="G84">
        <v>0</v>
      </c>
      <c r="H84">
        <v>0</v>
      </c>
      <c r="I84">
        <v>-0.114066</v>
      </c>
      <c r="J84">
        <v>0</v>
      </c>
      <c r="K84">
        <v>0</v>
      </c>
      <c r="L84">
        <v>10</v>
      </c>
      <c r="M84">
        <v>5.74E-2</v>
      </c>
    </row>
    <row r="85" spans="1:13" x14ac:dyDescent="0.2">
      <c r="A85">
        <v>7.7</v>
      </c>
      <c r="B85">
        <v>0</v>
      </c>
      <c r="C85" s="4">
        <v>0.49477900000000002</v>
      </c>
      <c r="D85" s="4">
        <v>1.8686999999999999E-2</v>
      </c>
      <c r="E85">
        <v>1.7833999999999999E-2</v>
      </c>
      <c r="F85">
        <v>3.6521999999999999E-2</v>
      </c>
      <c r="G85">
        <v>0</v>
      </c>
      <c r="H85">
        <v>0</v>
      </c>
      <c r="I85">
        <v>-0.115532</v>
      </c>
      <c r="J85">
        <v>0</v>
      </c>
      <c r="K85">
        <v>0</v>
      </c>
      <c r="L85">
        <v>10</v>
      </c>
      <c r="M85">
        <v>5.7500000000000002E-2</v>
      </c>
    </row>
    <row r="86" spans="1:13" x14ac:dyDescent="0.2">
      <c r="A86">
        <v>7.8</v>
      </c>
      <c r="B86">
        <v>0</v>
      </c>
      <c r="C86" s="4">
        <v>0.50109899999999996</v>
      </c>
      <c r="D86" s="4">
        <v>1.9168000000000001E-2</v>
      </c>
      <c r="E86">
        <v>1.7895999999999999E-2</v>
      </c>
      <c r="F86">
        <v>3.7064E-2</v>
      </c>
      <c r="G86">
        <v>0</v>
      </c>
      <c r="H86">
        <v>0</v>
      </c>
      <c r="I86">
        <v>-0.116996</v>
      </c>
      <c r="J86">
        <v>0</v>
      </c>
      <c r="K86">
        <v>0</v>
      </c>
      <c r="L86">
        <v>10</v>
      </c>
      <c r="M86">
        <v>5.7500000000000002E-2</v>
      </c>
    </row>
    <row r="87" spans="1:13" x14ac:dyDescent="0.2">
      <c r="A87">
        <v>7.9</v>
      </c>
      <c r="B87">
        <v>0</v>
      </c>
      <c r="C87" s="4">
        <v>0.50741499999999995</v>
      </c>
      <c r="D87" s="4">
        <v>1.9654999999999999E-2</v>
      </c>
      <c r="E87">
        <v>1.7957999999999998E-2</v>
      </c>
      <c r="F87">
        <v>3.7613000000000001E-2</v>
      </c>
      <c r="G87">
        <v>0</v>
      </c>
      <c r="H87">
        <v>0</v>
      </c>
      <c r="I87">
        <v>-0.11845899999999999</v>
      </c>
      <c r="J87">
        <v>0</v>
      </c>
      <c r="K87">
        <v>0</v>
      </c>
      <c r="L87">
        <v>10</v>
      </c>
      <c r="M87">
        <v>5.7500000000000002E-2</v>
      </c>
    </row>
    <row r="88" spans="1:13" x14ac:dyDescent="0.2">
      <c r="A88">
        <v>8</v>
      </c>
      <c r="B88">
        <v>0</v>
      </c>
      <c r="C88" s="4">
        <v>0.51372600000000002</v>
      </c>
      <c r="D88" s="4">
        <v>2.0147999999999999E-2</v>
      </c>
      <c r="E88">
        <v>1.8020999999999999E-2</v>
      </c>
      <c r="F88">
        <v>3.8168000000000001E-2</v>
      </c>
      <c r="G88">
        <v>0</v>
      </c>
      <c r="H88">
        <v>0</v>
      </c>
      <c r="I88">
        <v>-0.119921</v>
      </c>
      <c r="J88">
        <v>0</v>
      </c>
      <c r="K88">
        <v>0</v>
      </c>
      <c r="L88">
        <v>10</v>
      </c>
      <c r="M88">
        <v>5.7500000000000002E-2</v>
      </c>
    </row>
    <row r="89" spans="1:13" x14ac:dyDescent="0.2">
      <c r="A89">
        <v>8.1</v>
      </c>
      <c r="B89">
        <v>0</v>
      </c>
      <c r="C89" s="4">
        <v>0.52003299999999997</v>
      </c>
      <c r="D89" s="4">
        <v>2.0646000000000001E-2</v>
      </c>
      <c r="E89">
        <v>1.8085E-2</v>
      </c>
      <c r="F89">
        <v>3.8731000000000002E-2</v>
      </c>
      <c r="G89">
        <v>0</v>
      </c>
      <c r="H89">
        <v>0</v>
      </c>
      <c r="I89">
        <v>-0.121381</v>
      </c>
      <c r="J89">
        <v>0</v>
      </c>
      <c r="K89">
        <v>0</v>
      </c>
      <c r="L89">
        <v>10</v>
      </c>
      <c r="M89">
        <v>5.7500000000000002E-2</v>
      </c>
    </row>
    <row r="90" spans="1:13" x14ac:dyDescent="0.2">
      <c r="A90">
        <v>8.1999999999999993</v>
      </c>
      <c r="B90">
        <v>0</v>
      </c>
      <c r="C90" s="4">
        <v>0.52633700000000005</v>
      </c>
      <c r="D90" s="4">
        <v>2.1149999999999999E-2</v>
      </c>
      <c r="E90">
        <v>1.8149999999999999E-2</v>
      </c>
      <c r="F90">
        <v>3.9300000000000002E-2</v>
      </c>
      <c r="G90">
        <v>0</v>
      </c>
      <c r="H90">
        <v>0</v>
      </c>
      <c r="I90">
        <v>-0.12284</v>
      </c>
      <c r="J90">
        <v>0</v>
      </c>
      <c r="K90">
        <v>0</v>
      </c>
      <c r="L90">
        <v>10</v>
      </c>
      <c r="M90">
        <v>5.7500000000000002E-2</v>
      </c>
    </row>
    <row r="91" spans="1:13" x14ac:dyDescent="0.2">
      <c r="A91">
        <v>8.3000000000000007</v>
      </c>
      <c r="B91">
        <v>0</v>
      </c>
      <c r="C91" s="4">
        <v>0.532636</v>
      </c>
      <c r="D91" s="4">
        <v>2.1659999999999999E-2</v>
      </c>
      <c r="E91">
        <v>1.8214999999999999E-2</v>
      </c>
      <c r="F91">
        <v>3.9875000000000001E-2</v>
      </c>
      <c r="G91">
        <v>0</v>
      </c>
      <c r="H91">
        <v>0</v>
      </c>
      <c r="I91">
        <v>-0.12429800000000001</v>
      </c>
      <c r="J91">
        <v>0</v>
      </c>
      <c r="K91">
        <v>0</v>
      </c>
      <c r="L91">
        <v>10</v>
      </c>
      <c r="M91">
        <v>5.7500000000000002E-2</v>
      </c>
    </row>
    <row r="92" spans="1:13" x14ac:dyDescent="0.2">
      <c r="A92">
        <v>8.4</v>
      </c>
      <c r="B92">
        <v>0</v>
      </c>
      <c r="C92" s="4">
        <v>0.53893000000000002</v>
      </c>
      <c r="D92" s="4">
        <v>2.2176000000000001E-2</v>
      </c>
      <c r="E92">
        <v>1.8270999999999999E-2</v>
      </c>
      <c r="F92">
        <v>4.0446999999999997E-2</v>
      </c>
      <c r="G92">
        <v>0</v>
      </c>
      <c r="H92">
        <v>0</v>
      </c>
      <c r="I92">
        <v>-0.125754</v>
      </c>
      <c r="J92">
        <v>0</v>
      </c>
      <c r="K92">
        <v>0</v>
      </c>
      <c r="L92">
        <v>10</v>
      </c>
      <c r="M92">
        <v>5.7500000000000002E-2</v>
      </c>
    </row>
    <row r="93" spans="1:13" x14ac:dyDescent="0.2">
      <c r="A93">
        <v>8.5</v>
      </c>
      <c r="B93">
        <v>0</v>
      </c>
      <c r="C93" s="4">
        <v>0.54522000000000004</v>
      </c>
      <c r="D93" s="4">
        <v>2.2696999999999998E-2</v>
      </c>
      <c r="E93">
        <v>1.8311999999999998E-2</v>
      </c>
      <c r="F93">
        <v>4.1008999999999997E-2</v>
      </c>
      <c r="G93">
        <v>0</v>
      </c>
      <c r="H93">
        <v>0</v>
      </c>
      <c r="I93">
        <v>-0.12720699999999999</v>
      </c>
      <c r="J93">
        <v>0</v>
      </c>
      <c r="K93">
        <v>0</v>
      </c>
      <c r="L93">
        <v>10</v>
      </c>
      <c r="M93">
        <v>5.7500000000000002E-2</v>
      </c>
    </row>
    <row r="94" spans="1:13" x14ac:dyDescent="0.2">
      <c r="A94">
        <v>8.6</v>
      </c>
      <c r="B94">
        <v>0</v>
      </c>
      <c r="C94" s="4">
        <v>0.55150600000000005</v>
      </c>
      <c r="D94" s="4">
        <v>2.3224000000000002E-2</v>
      </c>
      <c r="E94">
        <v>1.8345E-2</v>
      </c>
      <c r="F94">
        <v>4.1569000000000002E-2</v>
      </c>
      <c r="G94">
        <v>0</v>
      </c>
      <c r="H94">
        <v>0</v>
      </c>
      <c r="I94">
        <v>-0.128659</v>
      </c>
      <c r="J94">
        <v>0</v>
      </c>
      <c r="K94">
        <v>0</v>
      </c>
      <c r="L94">
        <v>10</v>
      </c>
      <c r="M94">
        <v>5.7500000000000002E-2</v>
      </c>
    </row>
    <row r="95" spans="1:13" x14ac:dyDescent="0.2">
      <c r="A95">
        <v>8.6999999999999993</v>
      </c>
      <c r="B95">
        <v>0</v>
      </c>
      <c r="C95" s="4">
        <v>0.55778700000000003</v>
      </c>
      <c r="D95" s="4">
        <v>2.3757E-2</v>
      </c>
      <c r="E95">
        <v>1.8374000000000001E-2</v>
      </c>
      <c r="F95">
        <v>4.2131000000000002E-2</v>
      </c>
      <c r="G95">
        <v>0</v>
      </c>
      <c r="H95">
        <v>0</v>
      </c>
      <c r="I95">
        <v>-0.130109</v>
      </c>
      <c r="J95">
        <v>0</v>
      </c>
      <c r="K95">
        <v>0</v>
      </c>
      <c r="L95">
        <v>10</v>
      </c>
      <c r="M95">
        <v>5.7500000000000002E-2</v>
      </c>
    </row>
    <row r="96" spans="1:13" x14ac:dyDescent="0.2">
      <c r="A96">
        <v>8.8000000000000007</v>
      </c>
      <c r="B96">
        <v>0</v>
      </c>
      <c r="C96" s="4">
        <v>0.56406400000000001</v>
      </c>
      <c r="D96" s="4">
        <v>2.4295000000000001E-2</v>
      </c>
      <c r="E96">
        <v>1.8395000000000002E-2</v>
      </c>
      <c r="F96">
        <v>4.2689999999999999E-2</v>
      </c>
      <c r="G96">
        <v>0</v>
      </c>
      <c r="H96">
        <v>0</v>
      </c>
      <c r="I96">
        <v>-0.13155700000000001</v>
      </c>
      <c r="J96">
        <v>0</v>
      </c>
      <c r="K96">
        <v>0</v>
      </c>
      <c r="L96">
        <v>10</v>
      </c>
      <c r="M96">
        <v>5.7500000000000002E-2</v>
      </c>
    </row>
    <row r="97" spans="1:13" x14ac:dyDescent="0.2">
      <c r="A97">
        <v>8.9</v>
      </c>
      <c r="B97">
        <v>0</v>
      </c>
      <c r="C97" s="4">
        <v>0.57033599999999995</v>
      </c>
      <c r="D97" s="4">
        <v>2.4839E-2</v>
      </c>
      <c r="E97">
        <v>1.8415000000000001E-2</v>
      </c>
      <c r="F97">
        <v>4.3254000000000001E-2</v>
      </c>
      <c r="G97">
        <v>0</v>
      </c>
      <c r="H97">
        <v>0</v>
      </c>
      <c r="I97">
        <v>-0.13300400000000001</v>
      </c>
      <c r="J97">
        <v>0</v>
      </c>
      <c r="K97">
        <v>0</v>
      </c>
      <c r="L97">
        <v>10</v>
      </c>
      <c r="M97">
        <v>5.7599999999999998E-2</v>
      </c>
    </row>
    <row r="98" spans="1:13" x14ac:dyDescent="0.2">
      <c r="A98">
        <v>9</v>
      </c>
      <c r="B98">
        <v>0</v>
      </c>
      <c r="C98" s="4">
        <v>0.57660400000000001</v>
      </c>
      <c r="D98" s="4">
        <v>2.5388999999999998E-2</v>
      </c>
      <c r="E98">
        <v>1.8429999999999998E-2</v>
      </c>
      <c r="F98">
        <v>4.3818999999999997E-2</v>
      </c>
      <c r="G98">
        <v>0</v>
      </c>
      <c r="H98">
        <v>0</v>
      </c>
      <c r="I98">
        <v>-0.13444900000000001</v>
      </c>
      <c r="J98">
        <v>0</v>
      </c>
      <c r="K98">
        <v>0</v>
      </c>
      <c r="L98">
        <v>10</v>
      </c>
      <c r="M98">
        <v>5.7599999999999998E-2</v>
      </c>
    </row>
    <row r="99" spans="1:13" x14ac:dyDescent="0.2">
      <c r="A99">
        <v>9.1</v>
      </c>
      <c r="B99">
        <v>0</v>
      </c>
      <c r="C99" s="4">
        <v>0.58286700000000002</v>
      </c>
      <c r="D99" s="4">
        <v>2.5943999999999998E-2</v>
      </c>
      <c r="E99">
        <v>1.8442E-2</v>
      </c>
      <c r="F99">
        <v>4.4387000000000003E-2</v>
      </c>
      <c r="G99">
        <v>0</v>
      </c>
      <c r="H99">
        <v>0</v>
      </c>
      <c r="I99">
        <v>-0.13589200000000001</v>
      </c>
      <c r="J99">
        <v>0</v>
      </c>
      <c r="K99">
        <v>0</v>
      </c>
      <c r="L99">
        <v>10</v>
      </c>
      <c r="M99">
        <v>5.7599999999999998E-2</v>
      </c>
    </row>
    <row r="100" spans="1:13" x14ac:dyDescent="0.2">
      <c r="A100">
        <v>9.1999999999999993</v>
      </c>
      <c r="B100">
        <v>0</v>
      </c>
      <c r="C100" s="4">
        <v>0.58912500000000001</v>
      </c>
      <c r="D100" s="4">
        <v>2.6505000000000001E-2</v>
      </c>
      <c r="E100">
        <v>1.8454999999999999E-2</v>
      </c>
      <c r="F100">
        <v>4.496E-2</v>
      </c>
      <c r="G100">
        <v>0</v>
      </c>
      <c r="H100">
        <v>0</v>
      </c>
      <c r="I100">
        <v>-0.13733300000000001</v>
      </c>
      <c r="J100">
        <v>0</v>
      </c>
      <c r="K100">
        <v>0</v>
      </c>
      <c r="L100">
        <v>10</v>
      </c>
      <c r="M100">
        <v>5.7599999999999998E-2</v>
      </c>
    </row>
    <row r="101" spans="1:13" x14ac:dyDescent="0.2">
      <c r="A101">
        <v>9.3000000000000007</v>
      </c>
      <c r="B101">
        <v>0</v>
      </c>
      <c r="C101" s="4">
        <v>0.59537899999999999</v>
      </c>
      <c r="D101" s="4">
        <v>2.7071999999999999E-2</v>
      </c>
      <c r="E101">
        <v>1.8461999999999999E-2</v>
      </c>
      <c r="F101">
        <v>4.5532999999999997E-2</v>
      </c>
      <c r="G101">
        <v>0</v>
      </c>
      <c r="H101">
        <v>0</v>
      </c>
      <c r="I101">
        <v>-0.13877200000000001</v>
      </c>
      <c r="J101">
        <v>0</v>
      </c>
      <c r="K101">
        <v>0</v>
      </c>
      <c r="L101">
        <v>10</v>
      </c>
      <c r="M101">
        <v>5.7599999999999998E-2</v>
      </c>
    </row>
    <row r="102" spans="1:13" x14ac:dyDescent="0.2">
      <c r="A102">
        <v>9.4</v>
      </c>
      <c r="B102">
        <v>0</v>
      </c>
      <c r="C102" s="4">
        <v>0.60162700000000002</v>
      </c>
      <c r="D102" s="4">
        <v>2.7643999999999998E-2</v>
      </c>
      <c r="E102">
        <v>1.8467000000000001E-2</v>
      </c>
      <c r="F102">
        <v>4.6110999999999999E-2</v>
      </c>
      <c r="G102">
        <v>0</v>
      </c>
      <c r="H102">
        <v>0</v>
      </c>
      <c r="I102">
        <v>-0.14021</v>
      </c>
      <c r="J102">
        <v>0</v>
      </c>
      <c r="K102">
        <v>0</v>
      </c>
      <c r="L102">
        <v>10</v>
      </c>
      <c r="M102">
        <v>5.7599999999999998E-2</v>
      </c>
    </row>
    <row r="103" spans="1:13" x14ac:dyDescent="0.2">
      <c r="A103">
        <v>9.5</v>
      </c>
      <c r="B103">
        <v>0</v>
      </c>
      <c r="C103" s="4">
        <v>0.60787100000000005</v>
      </c>
      <c r="D103" s="4">
        <v>2.8222000000000001E-2</v>
      </c>
      <c r="E103">
        <v>1.8473E-2</v>
      </c>
      <c r="F103">
        <v>4.6695E-2</v>
      </c>
      <c r="G103">
        <v>0</v>
      </c>
      <c r="H103">
        <v>0</v>
      </c>
      <c r="I103">
        <v>-0.14164599999999999</v>
      </c>
      <c r="J103">
        <v>0</v>
      </c>
      <c r="K103">
        <v>0</v>
      </c>
      <c r="L103">
        <v>10</v>
      </c>
      <c r="M103">
        <v>5.7599999999999998E-2</v>
      </c>
    </row>
    <row r="104" spans="1:13" x14ac:dyDescent="0.2">
      <c r="A104">
        <v>9.6</v>
      </c>
      <c r="B104">
        <v>0</v>
      </c>
      <c r="C104" s="4">
        <v>0.61411000000000004</v>
      </c>
      <c r="D104" s="4">
        <v>2.8805000000000001E-2</v>
      </c>
      <c r="E104">
        <v>1.8478000000000001E-2</v>
      </c>
      <c r="F104">
        <v>4.7282999999999999E-2</v>
      </c>
      <c r="G104">
        <v>0</v>
      </c>
      <c r="H104">
        <v>0</v>
      </c>
      <c r="I104">
        <v>-0.14308000000000001</v>
      </c>
      <c r="J104">
        <v>0</v>
      </c>
      <c r="K104">
        <v>0</v>
      </c>
      <c r="L104">
        <v>10</v>
      </c>
      <c r="M104">
        <v>5.7599999999999998E-2</v>
      </c>
    </row>
    <row r="105" spans="1:13" x14ac:dyDescent="0.2">
      <c r="A105">
        <v>9.6999999999999993</v>
      </c>
      <c r="B105">
        <v>0</v>
      </c>
      <c r="C105" s="4">
        <v>0.62034400000000001</v>
      </c>
      <c r="D105" s="4">
        <v>2.9394E-2</v>
      </c>
      <c r="E105">
        <v>1.8478000000000001E-2</v>
      </c>
      <c r="F105">
        <v>4.7870999999999997E-2</v>
      </c>
      <c r="G105">
        <v>0</v>
      </c>
      <c r="H105">
        <v>0</v>
      </c>
      <c r="I105">
        <v>-0.144512</v>
      </c>
      <c r="J105">
        <v>0</v>
      </c>
      <c r="K105">
        <v>0</v>
      </c>
      <c r="L105">
        <v>10</v>
      </c>
      <c r="M105">
        <v>5.7599999999999998E-2</v>
      </c>
    </row>
    <row r="106" spans="1:13" x14ac:dyDescent="0.2">
      <c r="A106">
        <v>9.8000000000000007</v>
      </c>
      <c r="B106">
        <v>0</v>
      </c>
      <c r="C106" s="4">
        <v>0.62657300000000005</v>
      </c>
      <c r="D106" s="4">
        <v>2.9988000000000001E-2</v>
      </c>
      <c r="E106">
        <v>1.8477E-2</v>
      </c>
      <c r="F106">
        <v>4.8465000000000001E-2</v>
      </c>
      <c r="G106">
        <v>0</v>
      </c>
      <c r="H106">
        <v>0</v>
      </c>
      <c r="I106">
        <v>-0.14594299999999999</v>
      </c>
      <c r="J106">
        <v>0</v>
      </c>
      <c r="K106">
        <v>0</v>
      </c>
      <c r="L106">
        <v>10</v>
      </c>
      <c r="M106">
        <v>5.7599999999999998E-2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Totals!CREATeV_FARCG_Turbulent_T7_VLM2_Elev_g1_0__12_6kg_x0_1m</vt:lpstr>
      <vt:lpstr>Totals!CREATeV_Turbulent_T7_VLM2_Elev_g1_0__12_6kg_x0_1m</vt:lpstr>
      <vt:lpstr>HStabXFLR5!T1_VLM2_10mps_CREATeVHStab_Turbulent</vt:lpstr>
      <vt:lpstr>D_VStabXFLR5!T2_VLM2_CREATeV_VStabTurb_WingN9_12_6kg_x0_128m</vt:lpstr>
      <vt:lpstr>D_VStabXFLR5!T2_VLM2_CREATeV_WingN9_12_6kg_x0_128m_1</vt:lpstr>
      <vt:lpstr>WingXFLR5!T2_VLM2_CREATeV_WingTurb_12_6kg_x0_128m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2023-11-25T16:22:17Z</dcterms:modified>
</cp:coreProperties>
</file>