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3-Drag_Build-ups/"/>
    </mc:Choice>
  </mc:AlternateContent>
  <xr:revisionPtr revIDLastSave="0" documentId="13_ncr:1_{8578C12B-FFB1-D147-950C-D974F1C9C5F9}" xr6:coauthVersionLast="47" xr6:coauthVersionMax="47" xr10:uidLastSave="{00000000-0000-0000-0000-000000000000}"/>
  <bookViews>
    <workbookView xWindow="28800" yWindow="-32700" windowWidth="21600" windowHeight="50700" activeTab="1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13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CREATeV_Laminar_T7_VLM2_Elev_g1_0" localSheetId="1">Totals!$O$72:$AA$147</definedName>
    <definedName name="T1_VLM2_10mps_CREATeVHStab" localSheetId="8">HStabXFLR5!$A$1:$G$107</definedName>
    <definedName name="T1_VLM2_10mps_LinusHStab_LaminarN9" localSheetId="8">HStabXFLR5!$A$1:$U$107</definedName>
    <definedName name="T2_VLM2_12_6kg_x0_128m_tailless" localSheetId="7">WingXFLR5!#REF!</definedName>
    <definedName name="T2_VLM2_CREATeV_VStabLaminar_WingN9_12_6kg_x0_128m" localSheetId="5">D_VStabXFLR5!$F$1:$R$151</definedName>
    <definedName name="T2_VLM2_CREATeV_WingN9_V2__12_6kg_x0_128m" localSheetId="5">D_VStabXFLR5!$T$1:$AF$151</definedName>
    <definedName name="T2_VLM2_Linus_WingN9_1_78kg_0_035xcg" localSheetId="7">WingXFLR5!$A$1:$M$122</definedName>
    <definedName name="T7_VLM2_Elev_g1_0" localSheetId="1">Totals!$L$64:$W$82</definedName>
    <definedName name="tests" localSheetId="1">Totals!$L$83:$W$106</definedName>
    <definedName name="tests2" localSheetId="1">Totals!$O$97:$Z$121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" i="9" l="1"/>
  <c r="B118" i="9"/>
  <c r="C118" i="9"/>
  <c r="D118" i="9" s="1"/>
  <c r="H118" i="9" s="1"/>
  <c r="F118" i="9"/>
  <c r="G118" i="9"/>
  <c r="A119" i="9"/>
  <c r="B119" i="9"/>
  <c r="C119" i="9"/>
  <c r="D119" i="9" s="1"/>
  <c r="E119" i="9"/>
  <c r="F119" i="9"/>
  <c r="G119" i="9" s="1"/>
  <c r="A120" i="9"/>
  <c r="B120" i="9"/>
  <c r="C120" i="9"/>
  <c r="D120" i="9" s="1"/>
  <c r="H120" i="9" s="1"/>
  <c r="E120" i="9"/>
  <c r="F120" i="9"/>
  <c r="G120" i="9"/>
  <c r="A121" i="9"/>
  <c r="B121" i="9"/>
  <c r="C121" i="9"/>
  <c r="D121" i="9" s="1"/>
  <c r="H121" i="9" s="1"/>
  <c r="E121" i="9"/>
  <c r="F121" i="9"/>
  <c r="G121" i="9"/>
  <c r="A122" i="9"/>
  <c r="B122" i="9"/>
  <c r="C122" i="9"/>
  <c r="D122" i="9" s="1"/>
  <c r="H122" i="9" s="1"/>
  <c r="E122" i="9"/>
  <c r="F122" i="9"/>
  <c r="G122" i="9"/>
  <c r="A116" i="9"/>
  <c r="B116" i="9" s="1"/>
  <c r="A117" i="9"/>
  <c r="B117" i="9" s="1"/>
  <c r="D116" i="9"/>
  <c r="E116" i="9"/>
  <c r="F116" i="9"/>
  <c r="G116" i="9" s="1"/>
  <c r="H116" i="9" s="1"/>
  <c r="D117" i="9"/>
  <c r="E117" i="9"/>
  <c r="F117" i="9"/>
  <c r="G117" i="9"/>
  <c r="H117" i="9" s="1"/>
  <c r="C116" i="9"/>
  <c r="C117" i="9"/>
  <c r="B116" i="7"/>
  <c r="C116" i="7"/>
  <c r="D116" i="7"/>
  <c r="E116" i="7" s="1"/>
  <c r="F116" i="7" s="1"/>
  <c r="B117" i="7"/>
  <c r="C117" i="7"/>
  <c r="D117" i="7"/>
  <c r="E117" i="7" s="1"/>
  <c r="F117" i="7" s="1"/>
  <c r="B118" i="7"/>
  <c r="C118" i="7"/>
  <c r="D118" i="7"/>
  <c r="E118" i="7"/>
  <c r="F118" i="7" s="1"/>
  <c r="B119" i="7"/>
  <c r="C119" i="7"/>
  <c r="D119" i="7"/>
  <c r="E119" i="7" s="1"/>
  <c r="F119" i="7" s="1"/>
  <c r="B120" i="7"/>
  <c r="C120" i="7"/>
  <c r="D120" i="7"/>
  <c r="E120" i="7"/>
  <c r="F120" i="7" s="1"/>
  <c r="B121" i="7"/>
  <c r="C121" i="7"/>
  <c r="D121" i="7"/>
  <c r="E121" i="7"/>
  <c r="F121" i="7" s="1"/>
  <c r="B122" i="7"/>
  <c r="C122" i="7"/>
  <c r="E122" i="7" s="1"/>
  <c r="F122" i="7" s="1"/>
  <c r="D122" i="7"/>
  <c r="A121" i="7"/>
  <c r="A122" i="7"/>
  <c r="A116" i="7"/>
  <c r="A117" i="7"/>
  <c r="A118" i="7"/>
  <c r="A119" i="7"/>
  <c r="A120" i="7"/>
  <c r="A2" i="1"/>
  <c r="A3" i="1"/>
  <c r="J3" i="9"/>
  <c r="H119" i="9" l="1"/>
  <c r="E118" i="9"/>
  <c r="G121" i="7"/>
  <c r="H121" i="7"/>
  <c r="I121" i="7"/>
  <c r="J121" i="7" s="1"/>
  <c r="T121" i="7" s="1"/>
  <c r="G117" i="7"/>
  <c r="H117" i="7"/>
  <c r="I117" i="7" s="1"/>
  <c r="G119" i="7"/>
  <c r="H119" i="7"/>
  <c r="I119" i="7" s="1"/>
  <c r="L121" i="7"/>
  <c r="V121" i="7" s="1"/>
  <c r="G116" i="7"/>
  <c r="H116" i="7"/>
  <c r="I116" i="7" s="1"/>
  <c r="H118" i="7"/>
  <c r="I118" i="7" s="1"/>
  <c r="G118" i="7"/>
  <c r="H122" i="7"/>
  <c r="I122" i="7" s="1"/>
  <c r="G122" i="7"/>
  <c r="G120" i="7"/>
  <c r="H120" i="7"/>
  <c r="I120" i="7" s="1"/>
  <c r="M121" i="7" l="1"/>
  <c r="N121" i="7" s="1"/>
  <c r="K121" i="7"/>
  <c r="U121" i="7" s="1"/>
  <c r="L122" i="7"/>
  <c r="V122" i="7" s="1"/>
  <c r="M122" i="7"/>
  <c r="N122" i="7" s="1"/>
  <c r="J122" i="7"/>
  <c r="T122" i="7" s="1"/>
  <c r="K122" i="7"/>
  <c r="U122" i="7" s="1"/>
  <c r="J118" i="7"/>
  <c r="T118" i="7" s="1"/>
  <c r="K118" i="7"/>
  <c r="U118" i="7" s="1"/>
  <c r="L118" i="7"/>
  <c r="V118" i="7" s="1"/>
  <c r="M118" i="7"/>
  <c r="N118" i="7" s="1"/>
  <c r="J116" i="7"/>
  <c r="T116" i="7" s="1"/>
  <c r="K116" i="7"/>
  <c r="U116" i="7" s="1"/>
  <c r="L116" i="7"/>
  <c r="V116" i="7" s="1"/>
  <c r="M116" i="7"/>
  <c r="N116" i="7" s="1"/>
  <c r="O121" i="7"/>
  <c r="S121" i="7" s="1"/>
  <c r="P121" i="7"/>
  <c r="Q121" i="7" s="1"/>
  <c r="R121" i="7" s="1"/>
  <c r="M117" i="7"/>
  <c r="N117" i="7" s="1"/>
  <c r="J117" i="7"/>
  <c r="T117" i="7" s="1"/>
  <c r="K117" i="7"/>
  <c r="U117" i="7" s="1"/>
  <c r="L117" i="7"/>
  <c r="V117" i="7" s="1"/>
  <c r="J120" i="7"/>
  <c r="T120" i="7" s="1"/>
  <c r="K120" i="7"/>
  <c r="U120" i="7" s="1"/>
  <c r="L120" i="7"/>
  <c r="V120" i="7" s="1"/>
  <c r="M120" i="7"/>
  <c r="N120" i="7" s="1"/>
  <c r="K119" i="7"/>
  <c r="U119" i="7" s="1"/>
  <c r="L119" i="7"/>
  <c r="V119" i="7" s="1"/>
  <c r="M119" i="7"/>
  <c r="N119" i="7" s="1"/>
  <c r="J119" i="7"/>
  <c r="T119" i="7" s="1"/>
  <c r="O119" i="7" l="1"/>
  <c r="S119" i="7" s="1"/>
  <c r="P119" i="7"/>
  <c r="Q119" i="7" s="1"/>
  <c r="R119" i="7" s="1"/>
  <c r="P118" i="7"/>
  <c r="Q118" i="7" s="1"/>
  <c r="R118" i="7" s="1"/>
  <c r="O118" i="7"/>
  <c r="S118" i="7" s="1"/>
  <c r="O120" i="7"/>
  <c r="S120" i="7" s="1"/>
  <c r="P120" i="7"/>
  <c r="Q120" i="7" s="1"/>
  <c r="R120" i="7" s="1"/>
  <c r="O117" i="7"/>
  <c r="S117" i="7" s="1"/>
  <c r="P117" i="7"/>
  <c r="Q117" i="7" s="1"/>
  <c r="R117" i="7" s="1"/>
  <c r="O116" i="7"/>
  <c r="S116" i="7" s="1"/>
  <c r="P116" i="7"/>
  <c r="Q116" i="7" s="1"/>
  <c r="R116" i="7" s="1"/>
  <c r="P122" i="7"/>
  <c r="Q122" i="7" s="1"/>
  <c r="R122" i="7" s="1"/>
  <c r="O122" i="7"/>
  <c r="S122" i="7" s="1"/>
  <c r="I2" i="13" l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2" i="13"/>
  <c r="C3" i="7" l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D2" i="7"/>
  <c r="C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B31" i="7" s="1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7" i="1" s="1"/>
  <c r="B87" i="1" s="1"/>
  <c r="A87" i="10" s="1"/>
  <c r="A88" i="7"/>
  <c r="A89" i="7"/>
  <c r="A90" i="7"/>
  <c r="A91" i="7"/>
  <c r="A92" i="7"/>
  <c r="A93" i="7"/>
  <c r="A94" i="7"/>
  <c r="A95" i="7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A103" i="7"/>
  <c r="B103" i="7" s="1"/>
  <c r="A104" i="7"/>
  <c r="B104" i="7" s="1"/>
  <c r="A105" i="7"/>
  <c r="A106" i="7"/>
  <c r="A107" i="7"/>
  <c r="A108" i="7"/>
  <c r="A109" i="7"/>
  <c r="A110" i="7"/>
  <c r="A111" i="7"/>
  <c r="A112" i="7"/>
  <c r="A113" i="7"/>
  <c r="A114" i="7"/>
  <c r="B114" i="7" s="1"/>
  <c r="A115" i="7"/>
  <c r="A119" i="1"/>
  <c r="B119" i="1" s="1"/>
  <c r="A119" i="10" s="1"/>
  <c r="A2" i="7"/>
  <c r="C3" i="9"/>
  <c r="C4" i="9"/>
  <c r="D4" i="9" s="1"/>
  <c r="C5" i="9"/>
  <c r="D5" i="9" s="1"/>
  <c r="C6" i="9"/>
  <c r="D6" i="9" s="1"/>
  <c r="C7" i="9"/>
  <c r="D7" i="9" s="1"/>
  <c r="C8" i="9"/>
  <c r="D8" i="9" s="1"/>
  <c r="C9" i="9"/>
  <c r="C10" i="9"/>
  <c r="D10" i="9" s="1"/>
  <c r="C11" i="9"/>
  <c r="C12" i="9"/>
  <c r="C13" i="9"/>
  <c r="F13" i="9" s="1"/>
  <c r="G13" i="9" s="1"/>
  <c r="C14" i="9"/>
  <c r="D14" i="9" s="1"/>
  <c r="C15" i="9"/>
  <c r="D15" i="9" s="1"/>
  <c r="C16" i="9"/>
  <c r="C17" i="9"/>
  <c r="C18" i="9"/>
  <c r="F18" i="9" s="1"/>
  <c r="G18" i="9" s="1"/>
  <c r="C19" i="9"/>
  <c r="C20" i="9"/>
  <c r="D20" i="9" s="1"/>
  <c r="C21" i="9"/>
  <c r="D21" i="9" s="1"/>
  <c r="C22" i="9"/>
  <c r="F22" i="9" s="1"/>
  <c r="G22" i="9" s="1"/>
  <c r="C23" i="9"/>
  <c r="D23" i="9" s="1"/>
  <c r="C24" i="9"/>
  <c r="C25" i="9"/>
  <c r="C26" i="9"/>
  <c r="F26" i="9" s="1"/>
  <c r="G26" i="9" s="1"/>
  <c r="C27" i="9"/>
  <c r="C28" i="9"/>
  <c r="D28" i="9" s="1"/>
  <c r="C29" i="9"/>
  <c r="F29" i="9" s="1"/>
  <c r="G29" i="9" s="1"/>
  <c r="C30" i="9"/>
  <c r="F30" i="9" s="1"/>
  <c r="C31" i="9"/>
  <c r="D31" i="9" s="1"/>
  <c r="C32" i="9"/>
  <c r="D32" i="9" s="1"/>
  <c r="C33" i="9"/>
  <c r="C34" i="9"/>
  <c r="F34" i="9" s="1"/>
  <c r="G34" i="9" s="1"/>
  <c r="C35" i="9"/>
  <c r="C36" i="9"/>
  <c r="D36" i="9" s="1"/>
  <c r="C37" i="9"/>
  <c r="C38" i="9"/>
  <c r="D38" i="9" s="1"/>
  <c r="C39" i="9"/>
  <c r="D39" i="9" s="1"/>
  <c r="C40" i="9"/>
  <c r="D40" i="9" s="1"/>
  <c r="C41" i="9"/>
  <c r="C42" i="9"/>
  <c r="D42" i="9" s="1"/>
  <c r="C43" i="9"/>
  <c r="C44" i="9"/>
  <c r="D44" i="9" s="1"/>
  <c r="C45" i="9"/>
  <c r="C46" i="9"/>
  <c r="F46" i="9" s="1"/>
  <c r="G46" i="9" s="1"/>
  <c r="C47" i="9"/>
  <c r="D47" i="9" s="1"/>
  <c r="C48" i="9"/>
  <c r="C49" i="9"/>
  <c r="C50" i="9"/>
  <c r="F50" i="9" s="1"/>
  <c r="G50" i="9" s="1"/>
  <c r="C51" i="9"/>
  <c r="C52" i="9"/>
  <c r="F52" i="9" s="1"/>
  <c r="G52" i="9" s="1"/>
  <c r="C53" i="9"/>
  <c r="F53" i="9" s="1"/>
  <c r="C54" i="9"/>
  <c r="D54" i="9" s="1"/>
  <c r="C55" i="9"/>
  <c r="D55" i="9" s="1"/>
  <c r="C56" i="9"/>
  <c r="C57" i="9"/>
  <c r="C58" i="9"/>
  <c r="F58" i="9" s="1"/>
  <c r="G58" i="9" s="1"/>
  <c r="C59" i="9"/>
  <c r="C60" i="9"/>
  <c r="F60" i="9" s="1"/>
  <c r="C61" i="9"/>
  <c r="F61" i="9" s="1"/>
  <c r="G61" i="9" s="1"/>
  <c r="C62" i="9"/>
  <c r="D62" i="9" s="1"/>
  <c r="C63" i="9"/>
  <c r="F63" i="9" s="1"/>
  <c r="G63" i="9" s="1"/>
  <c r="C64" i="9"/>
  <c r="F64" i="9" s="1"/>
  <c r="G64" i="9" s="1"/>
  <c r="C65" i="9"/>
  <c r="C66" i="9"/>
  <c r="D66" i="9" s="1"/>
  <c r="C67" i="9"/>
  <c r="C68" i="9"/>
  <c r="F68" i="9" s="1"/>
  <c r="G68" i="9" s="1"/>
  <c r="C69" i="9"/>
  <c r="D69" i="9" s="1"/>
  <c r="C70" i="9"/>
  <c r="D70" i="9" s="1"/>
  <c r="C71" i="9"/>
  <c r="F71" i="9" s="1"/>
  <c r="G71" i="9" s="1"/>
  <c r="C72" i="9"/>
  <c r="C73" i="9"/>
  <c r="C74" i="9"/>
  <c r="F74" i="9" s="1"/>
  <c r="C75" i="9"/>
  <c r="C76" i="9"/>
  <c r="C77" i="9"/>
  <c r="C78" i="9"/>
  <c r="D78" i="9" s="1"/>
  <c r="C79" i="9"/>
  <c r="D79" i="9" s="1"/>
  <c r="C80" i="9"/>
  <c r="F80" i="9" s="1"/>
  <c r="G80" i="9" s="1"/>
  <c r="C81" i="9"/>
  <c r="C82" i="9"/>
  <c r="D82" i="9" s="1"/>
  <c r="C83" i="9"/>
  <c r="C84" i="9"/>
  <c r="C85" i="9"/>
  <c r="C86" i="9"/>
  <c r="F86" i="9" s="1"/>
  <c r="G86" i="9" s="1"/>
  <c r="C87" i="9"/>
  <c r="D87" i="9" s="1"/>
  <c r="C88" i="9"/>
  <c r="D88" i="9" s="1"/>
  <c r="C89" i="9"/>
  <c r="C90" i="9"/>
  <c r="D90" i="9" s="1"/>
  <c r="C91" i="9"/>
  <c r="C92" i="9"/>
  <c r="D92" i="9" s="1"/>
  <c r="C93" i="9"/>
  <c r="C94" i="9"/>
  <c r="F94" i="9" s="1"/>
  <c r="G94" i="9" s="1"/>
  <c r="C95" i="9"/>
  <c r="D95" i="9" s="1"/>
  <c r="C96" i="9"/>
  <c r="C97" i="9"/>
  <c r="C98" i="9"/>
  <c r="F98" i="9" s="1"/>
  <c r="G98" i="9" s="1"/>
  <c r="C99" i="9"/>
  <c r="C100" i="9"/>
  <c r="D100" i="9" s="1"/>
  <c r="C101" i="9"/>
  <c r="D101" i="9" s="1"/>
  <c r="C102" i="9"/>
  <c r="F102" i="9" s="1"/>
  <c r="G102" i="9" s="1"/>
  <c r="C103" i="9"/>
  <c r="F103" i="9" s="1"/>
  <c r="G103" i="9" s="1"/>
  <c r="C104" i="9"/>
  <c r="D104" i="9" s="1"/>
  <c r="C105" i="9"/>
  <c r="C106" i="9"/>
  <c r="F106" i="9" s="1"/>
  <c r="G106" i="9" s="1"/>
  <c r="C107" i="9"/>
  <c r="C108" i="9"/>
  <c r="F108" i="9" s="1"/>
  <c r="G108" i="9" s="1"/>
  <c r="C109" i="9"/>
  <c r="D109" i="9" s="1"/>
  <c r="C110" i="9"/>
  <c r="F110" i="9" s="1"/>
  <c r="C111" i="9"/>
  <c r="F111" i="9" s="1"/>
  <c r="G111" i="9" s="1"/>
  <c r="C112" i="9"/>
  <c r="F112" i="9" s="1"/>
  <c r="G112" i="9" s="1"/>
  <c r="C113" i="9"/>
  <c r="C114" i="9"/>
  <c r="F114" i="9" s="1"/>
  <c r="G114" i="9" s="1"/>
  <c r="C115" i="9"/>
  <c r="A3" i="9"/>
  <c r="A4" i="9"/>
  <c r="A5" i="9"/>
  <c r="B5" i="9" s="1"/>
  <c r="A6" i="9"/>
  <c r="A7" i="9"/>
  <c r="B7" i="9" s="1"/>
  <c r="A8" i="9"/>
  <c r="B8" i="9" s="1"/>
  <c r="A9" i="9"/>
  <c r="B9" i="9" s="1"/>
  <c r="A10" i="9"/>
  <c r="A11" i="9"/>
  <c r="B11" i="9" s="1"/>
  <c r="A12" i="9"/>
  <c r="A13" i="9"/>
  <c r="B13" i="9" s="1"/>
  <c r="A14" i="9"/>
  <c r="B14" i="9" s="1"/>
  <c r="A15" i="9"/>
  <c r="B15" i="9" s="1"/>
  <c r="A16" i="9"/>
  <c r="B16" i="9" s="1"/>
  <c r="A17" i="9"/>
  <c r="A18" i="9"/>
  <c r="A19" i="9"/>
  <c r="A20" i="9"/>
  <c r="A21" i="9"/>
  <c r="B21" i="9" s="1"/>
  <c r="A22" i="9"/>
  <c r="B22" i="9" s="1"/>
  <c r="A23" i="9"/>
  <c r="B23" i="9" s="1"/>
  <c r="A24" i="9"/>
  <c r="B24" i="9" s="1"/>
  <c r="A25" i="9"/>
  <c r="B25" i="9" s="1"/>
  <c r="A26" i="9"/>
  <c r="A27" i="9"/>
  <c r="A28" i="9"/>
  <c r="A29" i="9"/>
  <c r="B29" i="9" s="1"/>
  <c r="A30" i="9"/>
  <c r="B30" i="9" s="1"/>
  <c r="A31" i="9"/>
  <c r="B31" i="9" s="1"/>
  <c r="A32" i="9"/>
  <c r="B32" i="9" s="1"/>
  <c r="A33" i="9"/>
  <c r="B33" i="9" s="1"/>
  <c r="A34" i="9"/>
  <c r="A35" i="9"/>
  <c r="B35" i="9" s="1"/>
  <c r="A36" i="9"/>
  <c r="A37" i="9"/>
  <c r="A38" i="9"/>
  <c r="B38" i="9" s="1"/>
  <c r="A39" i="9"/>
  <c r="B39" i="9" s="1"/>
  <c r="A40" i="9"/>
  <c r="B40" i="9" s="1"/>
  <c r="A41" i="9"/>
  <c r="B41" i="9" s="1"/>
  <c r="A42" i="9"/>
  <c r="A43" i="9"/>
  <c r="B43" i="9" s="1"/>
  <c r="A44" i="9"/>
  <c r="A45" i="9"/>
  <c r="A46" i="9"/>
  <c r="B46" i="9" s="1"/>
  <c r="A47" i="9"/>
  <c r="B47" i="9" s="1"/>
  <c r="A48" i="9"/>
  <c r="A49" i="9"/>
  <c r="A50" i="9"/>
  <c r="A51" i="9"/>
  <c r="A52" i="9"/>
  <c r="A53" i="9"/>
  <c r="B53" i="9" s="1"/>
  <c r="A54" i="9"/>
  <c r="B54" i="9" s="1"/>
  <c r="A55" i="9"/>
  <c r="B55" i="9" s="1"/>
  <c r="A56" i="9"/>
  <c r="B56" i="9" s="1"/>
  <c r="A57" i="9"/>
  <c r="B57" i="9" s="1"/>
  <c r="A58" i="9"/>
  <c r="A59" i="9"/>
  <c r="A60" i="9"/>
  <c r="A61" i="9"/>
  <c r="B61" i="9" s="1"/>
  <c r="A62" i="9"/>
  <c r="B62" i="9" s="1"/>
  <c r="A63" i="9"/>
  <c r="B63" i="9" s="1"/>
  <c r="A64" i="9"/>
  <c r="B64" i="9" s="1"/>
  <c r="A65" i="9"/>
  <c r="B65" i="9" s="1"/>
  <c r="A66" i="9"/>
  <c r="A67" i="9"/>
  <c r="A68" i="9"/>
  <c r="A69" i="9"/>
  <c r="B69" i="9" s="1"/>
  <c r="A70" i="9"/>
  <c r="B70" i="9" s="1"/>
  <c r="A71" i="9"/>
  <c r="A72" i="9"/>
  <c r="B72" i="9" s="1"/>
  <c r="A73" i="9"/>
  <c r="B73" i="9" s="1"/>
  <c r="A74" i="9"/>
  <c r="A75" i="9"/>
  <c r="B75" i="9" s="1"/>
  <c r="A76" i="9"/>
  <c r="A77" i="9"/>
  <c r="A78" i="9"/>
  <c r="B78" i="9" s="1"/>
  <c r="A79" i="9"/>
  <c r="B79" i="9" s="1"/>
  <c r="A80" i="9"/>
  <c r="B80" i="9" s="1"/>
  <c r="A81" i="9"/>
  <c r="B81" i="9" s="1"/>
  <c r="A82" i="9"/>
  <c r="A83" i="9"/>
  <c r="A84" i="9"/>
  <c r="A85" i="9"/>
  <c r="B85" i="9" s="1"/>
  <c r="A86" i="9"/>
  <c r="B86" i="9" s="1"/>
  <c r="A87" i="9"/>
  <c r="B87" i="9" s="1"/>
  <c r="A88" i="9"/>
  <c r="A89" i="9"/>
  <c r="B89" i="9" s="1"/>
  <c r="A90" i="9"/>
  <c r="A91" i="9"/>
  <c r="A92" i="9"/>
  <c r="A93" i="9"/>
  <c r="B93" i="9" s="1"/>
  <c r="A94" i="9"/>
  <c r="B94" i="9" s="1"/>
  <c r="A95" i="9"/>
  <c r="B95" i="9" s="1"/>
  <c r="A96" i="9"/>
  <c r="B96" i="9" s="1"/>
  <c r="A97" i="9"/>
  <c r="B97" i="9" s="1"/>
  <c r="A98" i="9"/>
  <c r="A99" i="9"/>
  <c r="B99" i="9" s="1"/>
  <c r="A100" i="9"/>
  <c r="A101" i="9"/>
  <c r="B101" i="9" s="1"/>
  <c r="A102" i="9"/>
  <c r="B102" i="9" s="1"/>
  <c r="A103" i="9"/>
  <c r="B103" i="9" s="1"/>
  <c r="A104" i="9"/>
  <c r="A105" i="9"/>
  <c r="B105" i="9" s="1"/>
  <c r="A106" i="9"/>
  <c r="A107" i="9"/>
  <c r="B107" i="9" s="1"/>
  <c r="A108" i="9"/>
  <c r="A109" i="9"/>
  <c r="B109" i="9" s="1"/>
  <c r="A110" i="9"/>
  <c r="B110" i="9" s="1"/>
  <c r="A111" i="9"/>
  <c r="B111" i="9" s="1"/>
  <c r="A112" i="9"/>
  <c r="B112" i="9" s="1"/>
  <c r="A113" i="9"/>
  <c r="B113" i="9" s="1"/>
  <c r="A114" i="9"/>
  <c r="B114" i="9" s="1"/>
  <c r="A115" i="9"/>
  <c r="B115" i="9" s="1"/>
  <c r="C2" i="9"/>
  <c r="F2" i="9" s="1"/>
  <c r="A2" i="9"/>
  <c r="K3" i="13"/>
  <c r="B5" i="4"/>
  <c r="B4" i="4"/>
  <c r="D8" i="13"/>
  <c r="E9" i="13"/>
  <c r="F10" i="13"/>
  <c r="E12" i="13"/>
  <c r="F14" i="13"/>
  <c r="F15" i="13"/>
  <c r="E16" i="13"/>
  <c r="F17" i="13"/>
  <c r="F18" i="13"/>
  <c r="F20" i="13"/>
  <c r="E24" i="13"/>
  <c r="F25" i="13"/>
  <c r="F26" i="13"/>
  <c r="E27" i="13"/>
  <c r="E28" i="13"/>
  <c r="F32" i="13"/>
  <c r="E33" i="13"/>
  <c r="F34" i="13"/>
  <c r="F35" i="13"/>
  <c r="E36" i="13"/>
  <c r="D38" i="13"/>
  <c r="F39" i="13"/>
  <c r="E40" i="13"/>
  <c r="E41" i="13"/>
  <c r="D42" i="13"/>
  <c r="F43" i="13"/>
  <c r="D44" i="13"/>
  <c r="E47" i="13"/>
  <c r="F49" i="13"/>
  <c r="D50" i="13"/>
  <c r="E51" i="13"/>
  <c r="D55" i="13"/>
  <c r="D56" i="13"/>
  <c r="E58" i="13"/>
  <c r="E59" i="13"/>
  <c r="E60" i="13"/>
  <c r="D63" i="13"/>
  <c r="E65" i="13"/>
  <c r="E66" i="13"/>
  <c r="F67" i="13"/>
  <c r="D68" i="13"/>
  <c r="E71" i="13"/>
  <c r="D72" i="13"/>
  <c r="D74" i="13"/>
  <c r="D76" i="13"/>
  <c r="E79" i="13"/>
  <c r="D80" i="13"/>
  <c r="F81" i="13"/>
  <c r="E82" i="13"/>
  <c r="D83" i="13"/>
  <c r="E87" i="13"/>
  <c r="E88" i="13"/>
  <c r="E89" i="13"/>
  <c r="E90" i="13"/>
  <c r="D91" i="13"/>
  <c r="E95" i="13"/>
  <c r="D96" i="13"/>
  <c r="E98" i="13"/>
  <c r="D99" i="13"/>
  <c r="E103" i="13"/>
  <c r="E106" i="13"/>
  <c r="F107" i="13"/>
  <c r="E108" i="13"/>
  <c r="D110" i="13"/>
  <c r="F111" i="13"/>
  <c r="D112" i="13"/>
  <c r="D113" i="13"/>
  <c r="D114" i="13"/>
  <c r="F116" i="13"/>
  <c r="E119" i="13"/>
  <c r="E120" i="13"/>
  <c r="E122" i="13"/>
  <c r="E124" i="13"/>
  <c r="F123" i="13"/>
  <c r="E123" i="13"/>
  <c r="D123" i="13"/>
  <c r="E121" i="13"/>
  <c r="D119" i="13"/>
  <c r="F119" i="13"/>
  <c r="E115" i="13"/>
  <c r="D115" i="13"/>
  <c r="E111" i="13"/>
  <c r="D111" i="13"/>
  <c r="D107" i="13"/>
  <c r="E105" i="13"/>
  <c r="F100" i="13"/>
  <c r="E100" i="13"/>
  <c r="D95" i="13"/>
  <c r="F95" i="13"/>
  <c r="D94" i="13"/>
  <c r="D92" i="13"/>
  <c r="E92" i="13"/>
  <c r="F91" i="13"/>
  <c r="F88" i="13"/>
  <c r="D87" i="13"/>
  <c r="D86" i="13"/>
  <c r="F84" i="13"/>
  <c r="D84" i="13"/>
  <c r="E84" i="13"/>
  <c r="F80" i="13"/>
  <c r="E76" i="13"/>
  <c r="E75" i="13"/>
  <c r="D75" i="13"/>
  <c r="D71" i="13"/>
  <c r="F71" i="13"/>
  <c r="E67" i="13"/>
  <c r="D67" i="13"/>
  <c r="E64" i="13"/>
  <c r="E63" i="13"/>
  <c r="D57" i="13"/>
  <c r="F55" i="13"/>
  <c r="E52" i="13"/>
  <c r="D52" i="13"/>
  <c r="F48" i="13"/>
  <c r="E48" i="13"/>
  <c r="D48" i="13"/>
  <c r="D46" i="13"/>
  <c r="D43" i="13"/>
  <c r="E42" i="13"/>
  <c r="E39" i="13"/>
  <c r="D39" i="13"/>
  <c r="E35" i="13"/>
  <c r="D35" i="13"/>
  <c r="D34" i="13"/>
  <c r="E32" i="13"/>
  <c r="D27" i="13"/>
  <c r="E25" i="13"/>
  <c r="D25" i="13"/>
  <c r="E23" i="13"/>
  <c r="D23" i="13"/>
  <c r="F19" i="13"/>
  <c r="E19" i="13"/>
  <c r="D19" i="13"/>
  <c r="B17" i="13" a="1"/>
  <c r="B17" i="13" s="1"/>
  <c r="D15" i="13"/>
  <c r="B15" i="13"/>
  <c r="F12" i="13"/>
  <c r="E11" i="13"/>
  <c r="F9" i="13"/>
  <c r="K7" i="13"/>
  <c r="F75" i="13" s="1"/>
  <c r="D7" i="13"/>
  <c r="K5" i="13"/>
  <c r="K4" i="13"/>
  <c r="E2" i="13"/>
  <c r="F2" i="13"/>
  <c r="G83" i="9"/>
  <c r="G115" i="9"/>
  <c r="B6" i="9"/>
  <c r="B48" i="9"/>
  <c r="B49" i="9"/>
  <c r="B71" i="9"/>
  <c r="B88" i="9"/>
  <c r="B104" i="9"/>
  <c r="B2" i="9"/>
  <c r="F24" i="9"/>
  <c r="G24" i="9" s="1"/>
  <c r="D37" i="9"/>
  <c r="F48" i="9"/>
  <c r="G48" i="9" s="1"/>
  <c r="F72" i="9"/>
  <c r="G72" i="9" s="1"/>
  <c r="D77" i="9"/>
  <c r="D93" i="9"/>
  <c r="F96" i="9"/>
  <c r="C86" i="12"/>
  <c r="I80" i="13" s="1"/>
  <c r="I80" i="1" s="1"/>
  <c r="C87" i="12"/>
  <c r="C88" i="12"/>
  <c r="C89" i="12"/>
  <c r="C90" i="12"/>
  <c r="I84" i="13" s="1"/>
  <c r="I84" i="1" s="1"/>
  <c r="C91" i="12"/>
  <c r="C92" i="12"/>
  <c r="C93" i="12"/>
  <c r="I87" i="13" s="1"/>
  <c r="I87" i="1" s="1"/>
  <c r="C94" i="12"/>
  <c r="C95" i="12"/>
  <c r="C96" i="12"/>
  <c r="C97" i="12"/>
  <c r="C98" i="12"/>
  <c r="I92" i="13" s="1"/>
  <c r="I92" i="1" s="1"/>
  <c r="C99" i="12"/>
  <c r="C100" i="12"/>
  <c r="I94" i="13" s="1"/>
  <c r="I94" i="1" s="1"/>
  <c r="C101" i="12"/>
  <c r="C102" i="12"/>
  <c r="I96" i="13" s="1"/>
  <c r="I96" i="1" s="1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I110" i="13" s="1"/>
  <c r="I110" i="1" s="1"/>
  <c r="C117" i="12"/>
  <c r="C118" i="12"/>
  <c r="I112" i="13" s="1"/>
  <c r="I112" i="1" s="1"/>
  <c r="C119" i="12"/>
  <c r="C120" i="12"/>
  <c r="C121" i="12"/>
  <c r="C122" i="12"/>
  <c r="C123" i="12"/>
  <c r="C124" i="12"/>
  <c r="C125" i="12"/>
  <c r="I119" i="13" s="1"/>
  <c r="I119" i="1" s="1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B10" i="12"/>
  <c r="C10" i="12"/>
  <c r="B11" i="12"/>
  <c r="C11" i="12"/>
  <c r="B12" i="12"/>
  <c r="C12" i="12"/>
  <c r="B13" i="12"/>
  <c r="C13" i="12"/>
  <c r="I7" i="13" s="1"/>
  <c r="I7" i="1" s="1"/>
  <c r="B14" i="12"/>
  <c r="C14" i="12"/>
  <c r="I8" i="13" s="1"/>
  <c r="I8" i="1" s="1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I15" i="13" s="1"/>
  <c r="I15" i="1" s="1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I23" i="13" s="1"/>
  <c r="I23" i="1" s="1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I34" i="13" s="1"/>
  <c r="I34" i="1" s="1"/>
  <c r="B41" i="12"/>
  <c r="C41" i="12"/>
  <c r="B42" i="12"/>
  <c r="C42" i="12"/>
  <c r="B43" i="12"/>
  <c r="C43" i="12"/>
  <c r="B44" i="12"/>
  <c r="C44" i="12"/>
  <c r="I38" i="13" s="1"/>
  <c r="I38" i="1" s="1"/>
  <c r="B45" i="12"/>
  <c r="C45" i="12"/>
  <c r="B46" i="12"/>
  <c r="C46" i="12"/>
  <c r="B47" i="12"/>
  <c r="C47" i="12"/>
  <c r="B48" i="12"/>
  <c r="C48" i="12"/>
  <c r="I42" i="13" s="1"/>
  <c r="I42" i="1" s="1"/>
  <c r="B49" i="12"/>
  <c r="C49" i="12"/>
  <c r="B50" i="12"/>
  <c r="C50" i="12"/>
  <c r="B51" i="12"/>
  <c r="C51" i="12"/>
  <c r="B52" i="12"/>
  <c r="C52" i="12"/>
  <c r="I46" i="13" s="1"/>
  <c r="I46" i="1" s="1"/>
  <c r="B53" i="12"/>
  <c r="C53" i="12"/>
  <c r="B54" i="12"/>
  <c r="C54" i="12"/>
  <c r="B55" i="12"/>
  <c r="C55" i="12"/>
  <c r="B56" i="12"/>
  <c r="C56" i="12"/>
  <c r="I50" i="13" s="1"/>
  <c r="I50" i="1" s="1"/>
  <c r="B57" i="12"/>
  <c r="C57" i="12"/>
  <c r="B58" i="12"/>
  <c r="C58" i="12"/>
  <c r="B59" i="12"/>
  <c r="C59" i="12"/>
  <c r="B60" i="12"/>
  <c r="C60" i="12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B65" i="12"/>
  <c r="C65" i="12"/>
  <c r="B66" i="12"/>
  <c r="C66" i="12"/>
  <c r="B67" i="12"/>
  <c r="C67" i="12"/>
  <c r="B68" i="12"/>
  <c r="C68" i="12"/>
  <c r="B69" i="12"/>
  <c r="C69" i="12"/>
  <c r="I63" i="13" s="1"/>
  <c r="I63" i="1" s="1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I74" i="13" s="1"/>
  <c r="I74" i="1" s="1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B8" i="12"/>
  <c r="J9" i="9"/>
  <c r="D45" i="9"/>
  <c r="F56" i="9"/>
  <c r="F76" i="9"/>
  <c r="G76" i="9" s="1"/>
  <c r="D84" i="9"/>
  <c r="F85" i="9"/>
  <c r="G85" i="9" s="1"/>
  <c r="D115" i="9"/>
  <c r="F115" i="9"/>
  <c r="B108" i="9"/>
  <c r="D107" i="9"/>
  <c r="F107" i="9"/>
  <c r="G107" i="9" s="1"/>
  <c r="B106" i="9"/>
  <c r="F100" i="9"/>
  <c r="G100" i="9" s="1"/>
  <c r="B100" i="9"/>
  <c r="D99" i="9"/>
  <c r="F99" i="9"/>
  <c r="B98" i="9"/>
  <c r="B92" i="9"/>
  <c r="F91" i="9"/>
  <c r="G91" i="9" s="1"/>
  <c r="B91" i="9"/>
  <c r="B90" i="9"/>
  <c r="F88" i="9"/>
  <c r="G88" i="9" s="1"/>
  <c r="B84" i="9"/>
  <c r="F83" i="9"/>
  <c r="B83" i="9"/>
  <c r="B82" i="9"/>
  <c r="B77" i="9"/>
  <c r="B76" i="9"/>
  <c r="F75" i="9"/>
  <c r="G75" i="9" s="1"/>
  <c r="B74" i="9"/>
  <c r="B68" i="9"/>
  <c r="F67" i="9"/>
  <c r="G67" i="9" s="1"/>
  <c r="B67" i="9"/>
  <c r="B66" i="9"/>
  <c r="B60" i="9"/>
  <c r="D59" i="9"/>
  <c r="F59" i="9"/>
  <c r="G59" i="9" s="1"/>
  <c r="B59" i="9"/>
  <c r="B58" i="9"/>
  <c r="D56" i="9"/>
  <c r="B52" i="9"/>
  <c r="F51" i="9"/>
  <c r="G51" i="9" s="1"/>
  <c r="B51" i="9"/>
  <c r="B50" i="9"/>
  <c r="B45" i="9"/>
  <c r="B44" i="9"/>
  <c r="F43" i="9"/>
  <c r="G43" i="9" s="1"/>
  <c r="F42" i="9"/>
  <c r="G42" i="9" s="1"/>
  <c r="B42" i="9"/>
  <c r="B37" i="9"/>
  <c r="B36" i="9"/>
  <c r="F35" i="9"/>
  <c r="G35" i="9" s="1"/>
  <c r="B34" i="9"/>
  <c r="B28" i="9"/>
  <c r="D27" i="9"/>
  <c r="F27" i="9"/>
  <c r="B27" i="9"/>
  <c r="B26" i="9"/>
  <c r="B20" i="9"/>
  <c r="D19" i="9"/>
  <c r="F19" i="9"/>
  <c r="G19" i="9" s="1"/>
  <c r="B19" i="9"/>
  <c r="B18" i="9"/>
  <c r="B17" i="9"/>
  <c r="J12" i="9"/>
  <c r="F12" i="9"/>
  <c r="G12" i="9" s="1"/>
  <c r="D12" i="9"/>
  <c r="B12" i="9"/>
  <c r="F11" i="9"/>
  <c r="D11" i="9"/>
  <c r="B10" i="9"/>
  <c r="F9" i="9"/>
  <c r="G9" i="9" s="1"/>
  <c r="B4" i="9"/>
  <c r="F3" i="9"/>
  <c r="G3" i="9" s="1"/>
  <c r="D3" i="9"/>
  <c r="B3" i="9"/>
  <c r="D2" i="9"/>
  <c r="B93" i="7"/>
  <c r="B95" i="7"/>
  <c r="B102" i="7"/>
  <c r="B111" i="7"/>
  <c r="B112" i="7"/>
  <c r="B45" i="7"/>
  <c r="A52" i="1"/>
  <c r="B52" i="1" s="1"/>
  <c r="A52" i="10" s="1"/>
  <c r="B53" i="7"/>
  <c r="A54" i="1"/>
  <c r="B54" i="1" s="1"/>
  <c r="A54" i="10" s="1"/>
  <c r="B61" i="7"/>
  <c r="A68" i="1"/>
  <c r="B68" i="1" s="1"/>
  <c r="A68" i="10" s="1"/>
  <c r="B69" i="7"/>
  <c r="B75" i="7"/>
  <c r="B76" i="7"/>
  <c r="B77" i="7"/>
  <c r="B84" i="7"/>
  <c r="B85" i="7"/>
  <c r="B30" i="7"/>
  <c r="A36" i="1"/>
  <c r="B36" i="1" s="1"/>
  <c r="A36" i="10" s="1"/>
  <c r="B39" i="7"/>
  <c r="A4" i="1"/>
  <c r="B4" i="1" s="1"/>
  <c r="A4" i="10" s="1"/>
  <c r="A5" i="1"/>
  <c r="B5" i="1" s="1"/>
  <c r="A5" i="10" s="1"/>
  <c r="B12" i="7"/>
  <c r="B13" i="7"/>
  <c r="B20" i="7"/>
  <c r="A21" i="1"/>
  <c r="B21" i="1" s="1"/>
  <c r="A21" i="10" s="1"/>
  <c r="B22" i="7"/>
  <c r="A23" i="1"/>
  <c r="B23" i="1" s="1"/>
  <c r="A23" i="10" s="1"/>
  <c r="B2" i="1"/>
  <c r="A2" i="10" s="1"/>
  <c r="I86" i="13" l="1"/>
  <c r="I86" i="1" s="1"/>
  <c r="I25" i="13"/>
  <c r="I25" i="1" s="1"/>
  <c r="I72" i="13"/>
  <c r="I72" i="1" s="1"/>
  <c r="I113" i="13"/>
  <c r="I113" i="1" s="1"/>
  <c r="I111" i="13"/>
  <c r="I111" i="1" s="1"/>
  <c r="I95" i="13"/>
  <c r="I95" i="1" s="1"/>
  <c r="F44" i="9"/>
  <c r="F92" i="9"/>
  <c r="D110" i="9"/>
  <c r="F20" i="9"/>
  <c r="D52" i="9"/>
  <c r="H52" i="9" s="1"/>
  <c r="D60" i="9"/>
  <c r="D71" i="9"/>
  <c r="D50" i="9"/>
  <c r="F90" i="9"/>
  <c r="F10" i="9"/>
  <c r="G10" i="9" s="1"/>
  <c r="H10" i="9" s="1"/>
  <c r="F66" i="9"/>
  <c r="G66" i="9" s="1"/>
  <c r="H66" i="9" s="1"/>
  <c r="D74" i="9"/>
  <c r="F15" i="9"/>
  <c r="G15" i="9" s="1"/>
  <c r="H15" i="9" s="1"/>
  <c r="F82" i="9"/>
  <c r="G82" i="9" s="1"/>
  <c r="H82" i="9" s="1"/>
  <c r="F40" i="9"/>
  <c r="G40" i="9" s="1"/>
  <c r="H40" i="9" s="1"/>
  <c r="G2" i="9"/>
  <c r="H2" i="9" s="1"/>
  <c r="G53" i="9"/>
  <c r="G92" i="9"/>
  <c r="H92" i="9" s="1"/>
  <c r="G74" i="9"/>
  <c r="G20" i="9"/>
  <c r="H20" i="9" s="1"/>
  <c r="G44" i="9"/>
  <c r="H44" i="9" s="1"/>
  <c r="G11" i="9"/>
  <c r="H11" i="9" s="1"/>
  <c r="G96" i="9"/>
  <c r="G27" i="9"/>
  <c r="H27" i="9" s="1"/>
  <c r="G60" i="9"/>
  <c r="G56" i="9"/>
  <c r="H56" i="9" s="1"/>
  <c r="G110" i="9"/>
  <c r="H110" i="9" s="1"/>
  <c r="G30" i="9"/>
  <c r="F38" i="9"/>
  <c r="G38" i="9" s="1"/>
  <c r="H38" i="9" s="1"/>
  <c r="H100" i="9"/>
  <c r="H115" i="9"/>
  <c r="F28" i="13"/>
  <c r="F36" i="13"/>
  <c r="E44" i="13"/>
  <c r="F51" i="13"/>
  <c r="G51" i="13" s="1"/>
  <c r="H51" i="13" s="1"/>
  <c r="F60" i="13"/>
  <c r="G60" i="13" s="1"/>
  <c r="E83" i="13"/>
  <c r="E91" i="13"/>
  <c r="E99" i="13"/>
  <c r="E114" i="13"/>
  <c r="H3" i="9"/>
  <c r="H12" i="9"/>
  <c r="D96" i="9"/>
  <c r="D53" i="9"/>
  <c r="I76" i="13"/>
  <c r="I76" i="1" s="1"/>
  <c r="I68" i="13"/>
  <c r="I68" i="1" s="1"/>
  <c r="I52" i="13"/>
  <c r="I52" i="1" s="1"/>
  <c r="I48" i="13"/>
  <c r="I48" i="1" s="1"/>
  <c r="I44" i="13"/>
  <c r="I44" i="1" s="1"/>
  <c r="I36" i="13"/>
  <c r="I36" i="1" s="1"/>
  <c r="I20" i="13"/>
  <c r="I20" i="1" s="1"/>
  <c r="I123" i="13"/>
  <c r="I115" i="13"/>
  <c r="I115" i="1" s="1"/>
  <c r="I107" i="13"/>
  <c r="I107" i="1" s="1"/>
  <c r="I99" i="13"/>
  <c r="I99" i="1" s="1"/>
  <c r="I91" i="13"/>
  <c r="I91" i="1" s="1"/>
  <c r="I83" i="13"/>
  <c r="I83" i="1" s="1"/>
  <c r="G90" i="9"/>
  <c r="H90" i="9" s="1"/>
  <c r="D12" i="13"/>
  <c r="I12" i="13" s="1"/>
  <c r="I12" i="1" s="1"/>
  <c r="D20" i="13"/>
  <c r="E43" i="13"/>
  <c r="E50" i="13"/>
  <c r="D59" i="13"/>
  <c r="E107" i="13"/>
  <c r="E116" i="13"/>
  <c r="H42" i="9"/>
  <c r="E39" i="9"/>
  <c r="D30" i="9"/>
  <c r="H59" i="9"/>
  <c r="D48" i="9"/>
  <c r="H48" i="9" s="1"/>
  <c r="F5" i="9"/>
  <c r="I114" i="13"/>
  <c r="I114" i="1" s="1"/>
  <c r="I106" i="13"/>
  <c r="I106" i="1" s="1"/>
  <c r="E20" i="13"/>
  <c r="D28" i="13"/>
  <c r="I28" i="13" s="1"/>
  <c r="I28" i="1" s="1"/>
  <c r="D36" i="13"/>
  <c r="D51" i="13"/>
  <c r="I51" i="13" s="1"/>
  <c r="I51" i="1" s="1"/>
  <c r="E68" i="13"/>
  <c r="G99" i="9"/>
  <c r="H99" i="9" s="1"/>
  <c r="H19" i="9"/>
  <c r="H50" i="9"/>
  <c r="H107" i="9"/>
  <c r="I75" i="13"/>
  <c r="I75" i="1" s="1"/>
  <c r="I71" i="13"/>
  <c r="I71" i="1" s="1"/>
  <c r="I67" i="13"/>
  <c r="I67" i="1" s="1"/>
  <c r="I59" i="13"/>
  <c r="I59" i="1" s="1"/>
  <c r="I43" i="13"/>
  <c r="I43" i="1" s="1"/>
  <c r="I39" i="13"/>
  <c r="I39" i="1" s="1"/>
  <c r="I35" i="13"/>
  <c r="I35" i="1" s="1"/>
  <c r="I27" i="13"/>
  <c r="I27" i="1" s="1"/>
  <c r="I19" i="13"/>
  <c r="I19" i="1" s="1"/>
  <c r="G84" i="13"/>
  <c r="G26" i="13"/>
  <c r="G17" i="13"/>
  <c r="G36" i="13"/>
  <c r="H36" i="13" s="1"/>
  <c r="D10" i="13"/>
  <c r="I10" i="13" s="1"/>
  <c r="I10" i="1" s="1"/>
  <c r="E81" i="13"/>
  <c r="E10" i="13"/>
  <c r="E15" i="13"/>
  <c r="D58" i="13"/>
  <c r="I58" i="13" s="1"/>
  <c r="I58" i="1" s="1"/>
  <c r="D81" i="13"/>
  <c r="I81" i="13" s="1"/>
  <c r="I81" i="1" s="1"/>
  <c r="D89" i="13"/>
  <c r="I89" i="13" s="1"/>
  <c r="I89" i="1" s="1"/>
  <c r="D106" i="13"/>
  <c r="E34" i="13"/>
  <c r="D98" i="13"/>
  <c r="I98" i="13" s="1"/>
  <c r="I98" i="1" s="1"/>
  <c r="E74" i="13"/>
  <c r="D122" i="13"/>
  <c r="I122" i="13" s="1"/>
  <c r="I122" i="1" s="1"/>
  <c r="D18" i="13"/>
  <c r="I18" i="13" s="1"/>
  <c r="I18" i="1" s="1"/>
  <c r="D26" i="13"/>
  <c r="F47" i="13"/>
  <c r="E49" i="13"/>
  <c r="D79" i="13"/>
  <c r="I79" i="13" s="1"/>
  <c r="I79" i="1" s="1"/>
  <c r="F103" i="13"/>
  <c r="G103" i="13" s="1"/>
  <c r="H103" i="13" s="1"/>
  <c r="D14" i="13"/>
  <c r="I14" i="13" s="1"/>
  <c r="I14" i="1" s="1"/>
  <c r="E18" i="13"/>
  <c r="F24" i="13"/>
  <c r="G24" i="13" s="1"/>
  <c r="E26" i="13"/>
  <c r="F33" i="13"/>
  <c r="D47" i="13"/>
  <c r="I47" i="13" s="1"/>
  <c r="I47" i="1" s="1"/>
  <c r="E55" i="13"/>
  <c r="D90" i="13"/>
  <c r="I90" i="13" s="1"/>
  <c r="I90" i="1" s="1"/>
  <c r="D103" i="13"/>
  <c r="I103" i="13" s="1"/>
  <c r="I103" i="1" s="1"/>
  <c r="D9" i="13"/>
  <c r="I9" i="13" s="1"/>
  <c r="I9" i="1" s="1"/>
  <c r="E14" i="13"/>
  <c r="D16" i="13"/>
  <c r="I16" i="13" s="1"/>
  <c r="I16" i="1" s="1"/>
  <c r="F63" i="13"/>
  <c r="D66" i="13"/>
  <c r="I66" i="13" s="1"/>
  <c r="I66" i="1" s="1"/>
  <c r="D82" i="13"/>
  <c r="I82" i="13" s="1"/>
  <c r="I82" i="1" s="1"/>
  <c r="H84" i="13"/>
  <c r="D88" i="13"/>
  <c r="I88" i="13" s="1"/>
  <c r="I88" i="1" s="1"/>
  <c r="G34" i="13"/>
  <c r="H34" i="13" s="1"/>
  <c r="F3" i="13"/>
  <c r="G3" i="13" s="1"/>
  <c r="E3" i="13"/>
  <c r="D3" i="13"/>
  <c r="I3" i="13" s="1"/>
  <c r="I3" i="1" s="1"/>
  <c r="G10" i="13"/>
  <c r="F29" i="13"/>
  <c r="G29" i="13" s="1"/>
  <c r="E29" i="13"/>
  <c r="D29" i="13"/>
  <c r="I29" i="13" s="1"/>
  <c r="I29" i="1" s="1"/>
  <c r="F62" i="13"/>
  <c r="G62" i="13" s="1"/>
  <c r="E62" i="13"/>
  <c r="F93" i="13"/>
  <c r="G93" i="13" s="1"/>
  <c r="E93" i="13"/>
  <c r="D93" i="13"/>
  <c r="I93" i="13" s="1"/>
  <c r="I93" i="1" s="1"/>
  <c r="G100" i="13"/>
  <c r="G123" i="13"/>
  <c r="H123" i="13" s="1"/>
  <c r="F4" i="13"/>
  <c r="G4" i="13" s="1"/>
  <c r="E4" i="13"/>
  <c r="D4" i="13"/>
  <c r="I4" i="13" s="1"/>
  <c r="I4" i="1" s="1"/>
  <c r="F7" i="13"/>
  <c r="G7" i="13" s="1"/>
  <c r="H7" i="13" s="1"/>
  <c r="E7" i="13"/>
  <c r="G19" i="13"/>
  <c r="H19" i="13" s="1"/>
  <c r="G33" i="13"/>
  <c r="G55" i="13"/>
  <c r="H55" i="13" s="1"/>
  <c r="D62" i="13"/>
  <c r="I62" i="13" s="1"/>
  <c r="I62" i="1" s="1"/>
  <c r="E73" i="13"/>
  <c r="F73" i="13"/>
  <c r="G73" i="13" s="1"/>
  <c r="D73" i="13"/>
  <c r="I73" i="13" s="1"/>
  <c r="I73" i="1" s="1"/>
  <c r="G2" i="13"/>
  <c r="G9" i="13"/>
  <c r="G71" i="13"/>
  <c r="H71" i="13" s="1"/>
  <c r="E97" i="13"/>
  <c r="F97" i="13"/>
  <c r="G97" i="13" s="1"/>
  <c r="D104" i="13"/>
  <c r="I104" i="13" s="1"/>
  <c r="I104" i="1" s="1"/>
  <c r="F104" i="13"/>
  <c r="G104" i="13" s="1"/>
  <c r="G12" i="13"/>
  <c r="H12" i="13" s="1"/>
  <c r="G25" i="13"/>
  <c r="H25" i="13" s="1"/>
  <c r="G28" i="13"/>
  <c r="G107" i="13"/>
  <c r="H107" i="13" s="1"/>
  <c r="F118" i="13"/>
  <c r="G118" i="13" s="1"/>
  <c r="E118" i="13"/>
  <c r="F6" i="13"/>
  <c r="G6" i="13" s="1"/>
  <c r="E6" i="13"/>
  <c r="D6" i="13"/>
  <c r="I6" i="13" s="1"/>
  <c r="I6" i="1" s="1"/>
  <c r="G14" i="13"/>
  <c r="G32" i="13"/>
  <c r="E57" i="13"/>
  <c r="F57" i="13"/>
  <c r="G57" i="13" s="1"/>
  <c r="H57" i="13" s="1"/>
  <c r="D64" i="13"/>
  <c r="I64" i="13" s="1"/>
  <c r="I64" i="1" s="1"/>
  <c r="F64" i="13"/>
  <c r="G64" i="13" s="1"/>
  <c r="F69" i="13"/>
  <c r="G69" i="13" s="1"/>
  <c r="E69" i="13"/>
  <c r="D69" i="13"/>
  <c r="I69" i="13" s="1"/>
  <c r="I69" i="1" s="1"/>
  <c r="G88" i="13"/>
  <c r="G111" i="13"/>
  <c r="H111" i="13" s="1"/>
  <c r="D118" i="13"/>
  <c r="I118" i="13" s="1"/>
  <c r="I118" i="1" s="1"/>
  <c r="F13" i="13"/>
  <c r="G13" i="13" s="1"/>
  <c r="E13" i="13"/>
  <c r="D13" i="13"/>
  <c r="I13" i="13" s="1"/>
  <c r="I13" i="1" s="1"/>
  <c r="G48" i="13"/>
  <c r="H48" i="13" s="1"/>
  <c r="G67" i="13"/>
  <c r="H67" i="13" s="1"/>
  <c r="G91" i="13"/>
  <c r="H91" i="13" s="1"/>
  <c r="F109" i="13"/>
  <c r="G109" i="13" s="1"/>
  <c r="E109" i="13"/>
  <c r="D109" i="13"/>
  <c r="I109" i="13" s="1"/>
  <c r="I109" i="1" s="1"/>
  <c r="G116" i="13"/>
  <c r="F5" i="13"/>
  <c r="G5" i="13" s="1"/>
  <c r="E5" i="13"/>
  <c r="D5" i="13"/>
  <c r="I5" i="13" s="1"/>
  <c r="I5" i="1" s="1"/>
  <c r="G75" i="13"/>
  <c r="H75" i="13" s="1"/>
  <c r="G18" i="13"/>
  <c r="F31" i="13"/>
  <c r="G31" i="13" s="1"/>
  <c r="E31" i="13"/>
  <c r="D31" i="13"/>
  <c r="I31" i="13" s="1"/>
  <c r="I31" i="1" s="1"/>
  <c r="G35" i="13"/>
  <c r="H35" i="13" s="1"/>
  <c r="D40" i="13"/>
  <c r="I40" i="13" s="1"/>
  <c r="I40" i="1" s="1"/>
  <c r="F40" i="13"/>
  <c r="G40" i="13" s="1"/>
  <c r="F53" i="13"/>
  <c r="G53" i="13" s="1"/>
  <c r="E53" i="13"/>
  <c r="D53" i="13"/>
  <c r="I53" i="13" s="1"/>
  <c r="I53" i="1" s="1"/>
  <c r="D97" i="13"/>
  <c r="I97" i="13" s="1"/>
  <c r="I97" i="1" s="1"/>
  <c r="F102" i="13"/>
  <c r="G102" i="13" s="1"/>
  <c r="E102" i="13"/>
  <c r="E104" i="13"/>
  <c r="F125" i="13"/>
  <c r="G125" i="13" s="1"/>
  <c r="E125" i="13"/>
  <c r="D125" i="13"/>
  <c r="I125" i="13" s="1"/>
  <c r="F8" i="13"/>
  <c r="G8" i="13" s="1"/>
  <c r="H8" i="13" s="1"/>
  <c r="E8" i="13"/>
  <c r="G15" i="13"/>
  <c r="H15" i="13" s="1"/>
  <c r="G20" i="13"/>
  <c r="F38" i="13"/>
  <c r="G38" i="13" s="1"/>
  <c r="H38" i="13" s="1"/>
  <c r="E38" i="13"/>
  <c r="G49" i="13"/>
  <c r="G81" i="13"/>
  <c r="G95" i="13"/>
  <c r="H95" i="13" s="1"/>
  <c r="D102" i="13"/>
  <c r="I102" i="13" s="1"/>
  <c r="I102" i="1" s="1"/>
  <c r="E113" i="13"/>
  <c r="F113" i="13"/>
  <c r="G113" i="13" s="1"/>
  <c r="H113" i="13" s="1"/>
  <c r="D120" i="13"/>
  <c r="I120" i="13" s="1"/>
  <c r="I120" i="1" s="1"/>
  <c r="F120" i="13"/>
  <c r="G120" i="13" s="1"/>
  <c r="F22" i="13"/>
  <c r="G22" i="13" s="1"/>
  <c r="E22" i="13"/>
  <c r="G43" i="13"/>
  <c r="H43" i="13" s="1"/>
  <c r="F45" i="13"/>
  <c r="G45" i="13" s="1"/>
  <c r="E45" i="13"/>
  <c r="D45" i="13"/>
  <c r="I45" i="13" s="1"/>
  <c r="I45" i="1" s="1"/>
  <c r="G47" i="13"/>
  <c r="H47" i="13" s="1"/>
  <c r="F78" i="13"/>
  <c r="G78" i="13" s="1"/>
  <c r="E78" i="13"/>
  <c r="D2" i="13"/>
  <c r="I2" i="1" s="1"/>
  <c r="D22" i="13"/>
  <c r="I22" i="13" s="1"/>
  <c r="I22" i="1" s="1"/>
  <c r="D24" i="13"/>
  <c r="I24" i="13" s="1"/>
  <c r="I24" i="1" s="1"/>
  <c r="D33" i="13"/>
  <c r="I33" i="13" s="1"/>
  <c r="I33" i="1" s="1"/>
  <c r="D49" i="13"/>
  <c r="I49" i="13" s="1"/>
  <c r="I49" i="1" s="1"/>
  <c r="F76" i="13"/>
  <c r="G76" i="13" s="1"/>
  <c r="H76" i="13" s="1"/>
  <c r="D78" i="13"/>
  <c r="I78" i="13" s="1"/>
  <c r="I78" i="1" s="1"/>
  <c r="E80" i="13"/>
  <c r="F83" i="13"/>
  <c r="G83" i="13" s="1"/>
  <c r="H83" i="13" s="1"/>
  <c r="F85" i="13"/>
  <c r="G85" i="13" s="1"/>
  <c r="E85" i="13"/>
  <c r="D85" i="13"/>
  <c r="I85" i="13" s="1"/>
  <c r="I85" i="1" s="1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I61" i="13" s="1"/>
  <c r="I61" i="1" s="1"/>
  <c r="G80" i="13"/>
  <c r="H80" i="13" s="1"/>
  <c r="G119" i="13"/>
  <c r="H119" i="13" s="1"/>
  <c r="F126" i="13"/>
  <c r="G126" i="13" s="1"/>
  <c r="E126" i="13"/>
  <c r="D17" i="13"/>
  <c r="I17" i="13" s="1"/>
  <c r="I17" i="1" s="1"/>
  <c r="F30" i="13"/>
  <c r="G30" i="13" s="1"/>
  <c r="E30" i="13"/>
  <c r="D41" i="13"/>
  <c r="I41" i="13" s="1"/>
  <c r="I41" i="1" s="1"/>
  <c r="F52" i="13"/>
  <c r="G52" i="13" s="1"/>
  <c r="H52" i="13" s="1"/>
  <c r="D54" i="13"/>
  <c r="I54" i="13" s="1"/>
  <c r="I54" i="1" s="1"/>
  <c r="E56" i="13"/>
  <c r="F59" i="13"/>
  <c r="G59" i="13" s="1"/>
  <c r="H59" i="13" s="1"/>
  <c r="D65" i="13"/>
  <c r="I65" i="13" s="1"/>
  <c r="I65" i="1" s="1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I105" i="13" s="1"/>
  <c r="I105" i="1" s="1"/>
  <c r="F108" i="13"/>
  <c r="G108" i="13" s="1"/>
  <c r="E112" i="13"/>
  <c r="F115" i="13"/>
  <c r="G115" i="13" s="1"/>
  <c r="H115" i="13" s="1"/>
  <c r="D121" i="13"/>
  <c r="I121" i="13" s="1"/>
  <c r="I121" i="1" s="1"/>
  <c r="F124" i="13"/>
  <c r="G124" i="13" s="1"/>
  <c r="D126" i="13"/>
  <c r="I126" i="13" s="1"/>
  <c r="F37" i="13"/>
  <c r="G37" i="13" s="1"/>
  <c r="E37" i="13"/>
  <c r="D37" i="13"/>
  <c r="I37" i="13" s="1"/>
  <c r="I37" i="1" s="1"/>
  <c r="F94" i="13"/>
  <c r="G94" i="13" s="1"/>
  <c r="H94" i="13" s="1"/>
  <c r="E94" i="13"/>
  <c r="F101" i="13"/>
  <c r="G101" i="13" s="1"/>
  <c r="E101" i="13"/>
  <c r="D101" i="13"/>
  <c r="I101" i="13" s="1"/>
  <c r="I101" i="1" s="1"/>
  <c r="F110" i="13"/>
  <c r="G110" i="13" s="1"/>
  <c r="H110" i="13" s="1"/>
  <c r="E110" i="13"/>
  <c r="D11" i="13"/>
  <c r="I11" i="13" s="1"/>
  <c r="I11" i="1" s="1"/>
  <c r="E17" i="13"/>
  <c r="F21" i="13"/>
  <c r="G21" i="13" s="1"/>
  <c r="E21" i="13"/>
  <c r="D21" i="13"/>
  <c r="I21" i="13" s="1"/>
  <c r="I21" i="1" s="1"/>
  <c r="F23" i="13"/>
  <c r="G23" i="13" s="1"/>
  <c r="H23" i="13" s="1"/>
  <c r="D30" i="13"/>
  <c r="I30" i="13" s="1"/>
  <c r="I30" i="1" s="1"/>
  <c r="D32" i="13"/>
  <c r="I32" i="13" s="1"/>
  <c r="I32" i="1" s="1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F68" i="13"/>
  <c r="G68" i="13" s="1"/>
  <c r="H68" i="13" s="1"/>
  <c r="D70" i="13"/>
  <c r="I70" i="13" s="1"/>
  <c r="I70" i="1" s="1"/>
  <c r="E72" i="13"/>
  <c r="F77" i="13"/>
  <c r="G77" i="13" s="1"/>
  <c r="E77" i="13"/>
  <c r="D77" i="13"/>
  <c r="I77" i="13" s="1"/>
  <c r="I77" i="1" s="1"/>
  <c r="F79" i="13"/>
  <c r="G79" i="13" s="1"/>
  <c r="H79" i="13" s="1"/>
  <c r="F96" i="13"/>
  <c r="G96" i="13" s="1"/>
  <c r="H96" i="13" s="1"/>
  <c r="F105" i="13"/>
  <c r="G105" i="13" s="1"/>
  <c r="F112" i="13"/>
  <c r="G112" i="13" s="1"/>
  <c r="H112" i="13" s="1"/>
  <c r="F121" i="13"/>
  <c r="G121" i="13" s="1"/>
  <c r="G63" i="13"/>
  <c r="H63" i="13" s="1"/>
  <c r="F117" i="13"/>
  <c r="G117" i="13" s="1"/>
  <c r="E117" i="13"/>
  <c r="D117" i="13"/>
  <c r="I117" i="13" s="1"/>
  <c r="I117" i="1" s="1"/>
  <c r="F122" i="13"/>
  <c r="G122" i="13" s="1"/>
  <c r="F114" i="13"/>
  <c r="G114" i="13" s="1"/>
  <c r="H114" i="13" s="1"/>
  <c r="F106" i="13"/>
  <c r="G106" i="13" s="1"/>
  <c r="H106" i="13" s="1"/>
  <c r="F98" i="13"/>
  <c r="G98" i="13" s="1"/>
  <c r="F90" i="13"/>
  <c r="G90" i="13" s="1"/>
  <c r="F82" i="13"/>
  <c r="G82" i="13" s="1"/>
  <c r="F74" i="13"/>
  <c r="G74" i="13" s="1"/>
  <c r="H74" i="13" s="1"/>
  <c r="F66" i="13"/>
  <c r="G66" i="13" s="1"/>
  <c r="F58" i="13"/>
  <c r="G58" i="13" s="1"/>
  <c r="F50" i="13"/>
  <c r="G50" i="13" s="1"/>
  <c r="H50" i="13" s="1"/>
  <c r="F42" i="13"/>
  <c r="G42" i="13" s="1"/>
  <c r="H42" i="13" s="1"/>
  <c r="F11" i="13"/>
  <c r="G11" i="13" s="1"/>
  <c r="F16" i="13"/>
  <c r="G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I60" i="13" s="1"/>
  <c r="I60" i="1" s="1"/>
  <c r="D100" i="13"/>
  <c r="I100" i="13" s="1"/>
  <c r="I100" i="1" s="1"/>
  <c r="D108" i="13"/>
  <c r="I108" i="13" s="1"/>
  <c r="I108" i="1" s="1"/>
  <c r="D116" i="13"/>
  <c r="I116" i="13" s="1"/>
  <c r="I116" i="1" s="1"/>
  <c r="D124" i="13"/>
  <c r="I124" i="13" s="1"/>
  <c r="H71" i="9"/>
  <c r="H88" i="9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5" i="7"/>
  <c r="B4" i="7"/>
  <c r="A53" i="1"/>
  <c r="B53" i="1" s="1"/>
  <c r="A53" i="10" s="1"/>
  <c r="A31" i="1"/>
  <c r="B31" i="1" s="1"/>
  <c r="A31" i="10" s="1"/>
  <c r="B96" i="7"/>
  <c r="A120" i="1"/>
  <c r="B120" i="1" s="1"/>
  <c r="A120" i="10" s="1"/>
  <c r="A22" i="1"/>
  <c r="B22" i="1" s="1"/>
  <c r="A22" i="10" s="1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E13" i="7"/>
  <c r="F13" i="7" s="1"/>
  <c r="E5" i="7"/>
  <c r="B87" i="7"/>
  <c r="A104" i="1"/>
  <c r="B104" i="1" s="1"/>
  <c r="A104" i="10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00" i="7"/>
  <c r="A100" i="1"/>
  <c r="B100" i="1" s="1"/>
  <c r="A100" i="10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99" i="7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09" i="7"/>
  <c r="A109" i="1"/>
  <c r="B109" i="1" s="1"/>
  <c r="A109" i="10" s="1"/>
  <c r="B101" i="7"/>
  <c r="A101" i="1"/>
  <c r="B101" i="1" s="1"/>
  <c r="A101" i="10" s="1"/>
  <c r="E42" i="7"/>
  <c r="B52" i="7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B3" i="1"/>
  <c r="A3" i="10" s="1"/>
  <c r="B37" i="7"/>
  <c r="A37" i="1"/>
  <c r="B37" i="1" s="1"/>
  <c r="A37" i="10" s="1"/>
  <c r="B29" i="7"/>
  <c r="A29" i="1"/>
  <c r="B29" i="1" s="1"/>
  <c r="A29" i="10" s="1"/>
  <c r="B83" i="7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98" i="7"/>
  <c r="A61" i="1"/>
  <c r="B61" i="1" s="1"/>
  <c r="A61" i="10" s="1"/>
  <c r="A39" i="1"/>
  <c r="B39" i="1" s="1"/>
  <c r="A39" i="10" s="1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D64" i="9"/>
  <c r="H64" i="9" s="1"/>
  <c r="F95" i="9"/>
  <c r="F62" i="9"/>
  <c r="D112" i="9"/>
  <c r="H112" i="9" s="1"/>
  <c r="E14" i="9"/>
  <c r="D22" i="9"/>
  <c r="H22" i="9" s="1"/>
  <c r="F8" i="9"/>
  <c r="F14" i="9"/>
  <c r="F32" i="9"/>
  <c r="D103" i="9"/>
  <c r="H103" i="9" s="1"/>
  <c r="E2" i="9"/>
  <c r="F47" i="9"/>
  <c r="F54" i="9"/>
  <c r="F70" i="9"/>
  <c r="F79" i="9"/>
  <c r="F87" i="9"/>
  <c r="D102" i="9"/>
  <c r="H102" i="9" s="1"/>
  <c r="F84" i="9"/>
  <c r="F109" i="9"/>
  <c r="D46" i="9"/>
  <c r="H46" i="9" s="1"/>
  <c r="D86" i="9"/>
  <c r="H86" i="9" s="1"/>
  <c r="D111" i="9"/>
  <c r="H111" i="9" s="1"/>
  <c r="E4" i="9"/>
  <c r="F7" i="9"/>
  <c r="F23" i="9"/>
  <c r="F31" i="9"/>
  <c r="F39" i="9"/>
  <c r="G39" i="9" s="1"/>
  <c r="F78" i="9"/>
  <c r="D94" i="9"/>
  <c r="H94" i="9" s="1"/>
  <c r="F104" i="9"/>
  <c r="D108" i="9"/>
  <c r="H108" i="9" s="1"/>
  <c r="F4" i="9"/>
  <c r="D13" i="9"/>
  <c r="H13" i="9" s="1"/>
  <c r="F28" i="9"/>
  <c r="F36" i="9"/>
  <c r="D61" i="9"/>
  <c r="H61" i="9" s="1"/>
  <c r="D24" i="9"/>
  <c r="H24" i="9" s="1"/>
  <c r="D68" i="9"/>
  <c r="H68" i="9" s="1"/>
  <c r="F77" i="9"/>
  <c r="D80" i="9"/>
  <c r="H80" i="9" s="1"/>
  <c r="D72" i="9"/>
  <c r="H72" i="9" s="1"/>
  <c r="E8" i="9"/>
  <c r="D29" i="9"/>
  <c r="H29" i="9" s="1"/>
  <c r="D63" i="9"/>
  <c r="H63" i="9" s="1"/>
  <c r="D76" i="9"/>
  <c r="H76" i="9" s="1"/>
  <c r="D85" i="9"/>
  <c r="H85" i="9" s="1"/>
  <c r="E20" i="9"/>
  <c r="E5" i="9"/>
  <c r="E12" i="9"/>
  <c r="E28" i="9"/>
  <c r="E36" i="9"/>
  <c r="E68" i="9"/>
  <c r="E55" i="9"/>
  <c r="E76" i="9"/>
  <c r="E84" i="9"/>
  <c r="E92" i="9"/>
  <c r="E108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E59" i="9"/>
  <c r="E69" i="9"/>
  <c r="E79" i="9"/>
  <c r="E87" i="9"/>
  <c r="E85" i="9"/>
  <c r="E93" i="9"/>
  <c r="E23" i="9"/>
  <c r="E11" i="9"/>
  <c r="E13" i="9"/>
  <c r="E27" i="9"/>
  <c r="E77" i="9"/>
  <c r="E3" i="9"/>
  <c r="E19" i="9"/>
  <c r="E44" i="9"/>
  <c r="E52" i="9"/>
  <c r="E75" i="9"/>
  <c r="E107" i="9"/>
  <c r="E53" i="9"/>
  <c r="E10" i="9"/>
  <c r="E47" i="9"/>
  <c r="E60" i="9"/>
  <c r="E99" i="9"/>
  <c r="D58" i="9"/>
  <c r="H58" i="9" s="1"/>
  <c r="F105" i="9"/>
  <c r="G105" i="9" s="1"/>
  <c r="D105" i="9"/>
  <c r="F17" i="9"/>
  <c r="D17" i="9"/>
  <c r="D43" i="9"/>
  <c r="H43" i="9" s="1"/>
  <c r="D34" i="9"/>
  <c r="H34" i="9" s="1"/>
  <c r="F49" i="9"/>
  <c r="G49" i="9" s="1"/>
  <c r="D49" i="9"/>
  <c r="D51" i="9"/>
  <c r="H51" i="9" s="1"/>
  <c r="F73" i="9"/>
  <c r="D73" i="9"/>
  <c r="D75" i="9"/>
  <c r="H75" i="9" s="1"/>
  <c r="E109" i="9"/>
  <c r="D114" i="9"/>
  <c r="H114" i="9" s="1"/>
  <c r="F97" i="9"/>
  <c r="D97" i="9"/>
  <c r="F41" i="9"/>
  <c r="G41" i="9" s="1"/>
  <c r="D41" i="9"/>
  <c r="D9" i="9"/>
  <c r="H9" i="9" s="1"/>
  <c r="F21" i="9"/>
  <c r="E43" i="9"/>
  <c r="E45" i="9"/>
  <c r="F65" i="9"/>
  <c r="G65" i="9" s="1"/>
  <c r="D65" i="9"/>
  <c r="D67" i="9"/>
  <c r="H67" i="9" s="1"/>
  <c r="F89" i="9"/>
  <c r="G89" i="9" s="1"/>
  <c r="D89" i="9"/>
  <c r="D91" i="9"/>
  <c r="H91" i="9" s="1"/>
  <c r="F101" i="9"/>
  <c r="D106" i="9"/>
  <c r="H106" i="9" s="1"/>
  <c r="F33" i="9"/>
  <c r="G33" i="9" s="1"/>
  <c r="D33" i="9"/>
  <c r="D35" i="9"/>
  <c r="H35" i="9" s="1"/>
  <c r="F45" i="9"/>
  <c r="E67" i="9"/>
  <c r="E91" i="9"/>
  <c r="F113" i="9"/>
  <c r="G113" i="9" s="1"/>
  <c r="D113" i="9"/>
  <c r="D26" i="9"/>
  <c r="H26" i="9" s="1"/>
  <c r="E101" i="9"/>
  <c r="E9" i="9"/>
  <c r="F16" i="9"/>
  <c r="D16" i="9"/>
  <c r="D18" i="9"/>
  <c r="H18" i="9" s="1"/>
  <c r="E35" i="9"/>
  <c r="E37" i="9"/>
  <c r="F69" i="9"/>
  <c r="F81" i="9"/>
  <c r="G81" i="9" s="1"/>
  <c r="D81" i="9"/>
  <c r="D83" i="9"/>
  <c r="H83" i="9" s="1"/>
  <c r="F93" i="9"/>
  <c r="D98" i="9"/>
  <c r="H98" i="9" s="1"/>
  <c r="E115" i="9"/>
  <c r="E21" i="9"/>
  <c r="F6" i="9"/>
  <c r="F25" i="9"/>
  <c r="G25" i="9" s="1"/>
  <c r="D25" i="9"/>
  <c r="F37" i="9"/>
  <c r="F57" i="9"/>
  <c r="G57" i="9" s="1"/>
  <c r="D57" i="9"/>
  <c r="E83" i="9"/>
  <c r="E22" i="9"/>
  <c r="E30" i="9"/>
  <c r="E38" i="9"/>
  <c r="E46" i="9"/>
  <c r="E54" i="9"/>
  <c r="E62" i="9"/>
  <c r="E70" i="9"/>
  <c r="E78" i="9"/>
  <c r="E86" i="9"/>
  <c r="E94" i="9"/>
  <c r="E102" i="9"/>
  <c r="E110" i="9"/>
  <c r="E18" i="9"/>
  <c r="E26" i="9"/>
  <c r="E34" i="9"/>
  <c r="E42" i="9"/>
  <c r="E50" i="9"/>
  <c r="E58" i="9"/>
  <c r="E66" i="9"/>
  <c r="E74" i="9"/>
  <c r="E82" i="9"/>
  <c r="E90" i="9"/>
  <c r="E98" i="9"/>
  <c r="E106" i="9"/>
  <c r="E114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6" i="9"/>
  <c r="E15" i="9"/>
  <c r="E24" i="9"/>
  <c r="E32" i="9"/>
  <c r="E40" i="9"/>
  <c r="E48" i="9"/>
  <c r="E56" i="9"/>
  <c r="E64" i="9"/>
  <c r="E72" i="9"/>
  <c r="E80" i="9"/>
  <c r="E88" i="9"/>
  <c r="E96" i="9"/>
  <c r="E104" i="9"/>
  <c r="E112" i="9"/>
  <c r="E17" i="7"/>
  <c r="E9" i="7"/>
  <c r="E114" i="7"/>
  <c r="F114" i="7" s="1"/>
  <c r="E106" i="7"/>
  <c r="E98" i="7"/>
  <c r="E90" i="7"/>
  <c r="E82" i="7"/>
  <c r="E74" i="7"/>
  <c r="E66" i="7"/>
  <c r="E58" i="7"/>
  <c r="E50" i="7"/>
  <c r="E34" i="7"/>
  <c r="E18" i="7"/>
  <c r="E10" i="7"/>
  <c r="E2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E113" i="7"/>
  <c r="E105" i="7"/>
  <c r="E97" i="7"/>
  <c r="E89" i="7"/>
  <c r="E81" i="7"/>
  <c r="E73" i="7"/>
  <c r="E65" i="7"/>
  <c r="E57" i="7"/>
  <c r="E49" i="7"/>
  <c r="E41" i="7"/>
  <c r="E33" i="7"/>
  <c r="E25" i="7"/>
  <c r="E111" i="7"/>
  <c r="F111" i="7" s="1"/>
  <c r="E103" i="7"/>
  <c r="F103" i="7" s="1"/>
  <c r="E95" i="7"/>
  <c r="F95" i="7" s="1"/>
  <c r="E87" i="7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E26" i="7"/>
  <c r="M104" i="7" l="1"/>
  <c r="J104" i="7"/>
  <c r="T104" i="7" s="1"/>
  <c r="E104" i="1" s="1"/>
  <c r="K104" i="7"/>
  <c r="U104" i="7" s="1"/>
  <c r="F104" i="1" s="1"/>
  <c r="L104" i="7"/>
  <c r="V104" i="7" s="1"/>
  <c r="G104" i="1" s="1"/>
  <c r="F83" i="7"/>
  <c r="H83" i="7" s="1"/>
  <c r="I83" i="7" s="1"/>
  <c r="H96" i="9"/>
  <c r="H53" i="9"/>
  <c r="H30" i="9"/>
  <c r="H24" i="13"/>
  <c r="H16" i="13"/>
  <c r="H20" i="13"/>
  <c r="H11" i="13"/>
  <c r="H98" i="13"/>
  <c r="H117" i="13"/>
  <c r="H105" i="13"/>
  <c r="H10" i="13"/>
  <c r="H65" i="13"/>
  <c r="H124" i="13"/>
  <c r="F87" i="7"/>
  <c r="N104" i="7"/>
  <c r="O104" i="7" s="1"/>
  <c r="H60" i="9"/>
  <c r="J60" i="1" s="1"/>
  <c r="H74" i="9"/>
  <c r="J74" i="1" s="1"/>
  <c r="J59" i="1"/>
  <c r="J48" i="1"/>
  <c r="F21" i="7"/>
  <c r="F7" i="7"/>
  <c r="F4" i="7"/>
  <c r="F74" i="7"/>
  <c r="H74" i="7" s="1"/>
  <c r="I74" i="7" s="1"/>
  <c r="F42" i="7"/>
  <c r="H42" i="7" s="1"/>
  <c r="I42" i="7" s="1"/>
  <c r="F99" i="7"/>
  <c r="H99" i="7" s="1"/>
  <c r="I99" i="7" s="1"/>
  <c r="J3" i="1"/>
  <c r="J10" i="1"/>
  <c r="J12" i="1"/>
  <c r="J50" i="1"/>
  <c r="J19" i="1"/>
  <c r="J115" i="1"/>
  <c r="J66" i="1"/>
  <c r="J107" i="1"/>
  <c r="J42" i="1"/>
  <c r="J15" i="1"/>
  <c r="J56" i="1"/>
  <c r="J90" i="1"/>
  <c r="J38" i="1"/>
  <c r="J99" i="1"/>
  <c r="J52" i="1"/>
  <c r="J110" i="1"/>
  <c r="J40" i="1"/>
  <c r="J44" i="1"/>
  <c r="J20" i="1"/>
  <c r="J82" i="1"/>
  <c r="G104" i="9"/>
  <c r="H104" i="9" s="1"/>
  <c r="J104" i="1" s="1"/>
  <c r="J30" i="1"/>
  <c r="G37" i="9"/>
  <c r="H37" i="9" s="1"/>
  <c r="J37" i="1" s="1"/>
  <c r="G69" i="9"/>
  <c r="H69" i="9" s="1"/>
  <c r="J69" i="1" s="1"/>
  <c r="G97" i="9"/>
  <c r="H97" i="9" s="1"/>
  <c r="J97" i="1" s="1"/>
  <c r="J76" i="1"/>
  <c r="J96" i="1"/>
  <c r="G36" i="9"/>
  <c r="H36" i="9" s="1"/>
  <c r="J36" i="1" s="1"/>
  <c r="G32" i="9"/>
  <c r="H32" i="9" s="1"/>
  <c r="J32" i="1" s="1"/>
  <c r="G62" i="9"/>
  <c r="H62" i="9" s="1"/>
  <c r="J62" i="1" s="1"/>
  <c r="J120" i="1"/>
  <c r="H18" i="13"/>
  <c r="H9" i="13"/>
  <c r="H26" i="13"/>
  <c r="G77" i="9"/>
  <c r="H77" i="9" s="1"/>
  <c r="J77" i="1" s="1"/>
  <c r="H22" i="13"/>
  <c r="H125" i="13"/>
  <c r="H53" i="13"/>
  <c r="H29" i="13"/>
  <c r="I26" i="13"/>
  <c r="I26" i="1" s="1"/>
  <c r="G87" i="9"/>
  <c r="H87" i="9" s="1"/>
  <c r="J87" i="1" s="1"/>
  <c r="G6" i="9"/>
  <c r="H6" i="9" s="1"/>
  <c r="J6" i="1" s="1"/>
  <c r="G55" i="9"/>
  <c r="H55" i="9" s="1"/>
  <c r="J55" i="1" s="1"/>
  <c r="H32" i="13"/>
  <c r="G78" i="9"/>
  <c r="H78" i="9" s="1"/>
  <c r="J78" i="1" s="1"/>
  <c r="G14" i="9"/>
  <c r="H14" i="9" s="1"/>
  <c r="J14" i="1" s="1"/>
  <c r="G8" i="9"/>
  <c r="H8" i="9" s="1"/>
  <c r="J8" i="1" s="1"/>
  <c r="G93" i="9"/>
  <c r="H93" i="9" s="1"/>
  <c r="J93" i="1" s="1"/>
  <c r="G31" i="9"/>
  <c r="H31" i="9" s="1"/>
  <c r="J31" i="1" s="1"/>
  <c r="G16" i="9"/>
  <c r="H16" i="9" s="1"/>
  <c r="J16" i="1" s="1"/>
  <c r="G21" i="9"/>
  <c r="H21" i="9" s="1"/>
  <c r="J21" i="1" s="1"/>
  <c r="G73" i="9"/>
  <c r="H73" i="9" s="1"/>
  <c r="J73" i="1" s="1"/>
  <c r="J27" i="1"/>
  <c r="G23" i="9"/>
  <c r="H23" i="9" s="1"/>
  <c r="J23" i="1" s="1"/>
  <c r="G109" i="9"/>
  <c r="H109" i="9" s="1"/>
  <c r="J109" i="1" s="1"/>
  <c r="G54" i="9"/>
  <c r="H54" i="9" s="1"/>
  <c r="J54" i="1" s="1"/>
  <c r="H58" i="13"/>
  <c r="H122" i="13"/>
  <c r="H81" i="13"/>
  <c r="H28" i="13"/>
  <c r="G5" i="9"/>
  <c r="H5" i="9" s="1"/>
  <c r="J5" i="1" s="1"/>
  <c r="G95" i="9"/>
  <c r="H95" i="9" s="1"/>
  <c r="J95" i="1" s="1"/>
  <c r="G101" i="9"/>
  <c r="H101" i="9" s="1"/>
  <c r="J101" i="1" s="1"/>
  <c r="G17" i="9"/>
  <c r="H17" i="9" s="1"/>
  <c r="J17" i="1" s="1"/>
  <c r="G4" i="9"/>
  <c r="H4" i="9" s="1"/>
  <c r="J4" i="1" s="1"/>
  <c r="G45" i="9"/>
  <c r="H45" i="9" s="1"/>
  <c r="J45" i="1" s="1"/>
  <c r="J121" i="1"/>
  <c r="J92" i="1"/>
  <c r="G7" i="9"/>
  <c r="H7" i="9" s="1"/>
  <c r="J7" i="1" s="1"/>
  <c r="G84" i="9"/>
  <c r="H84" i="9" s="1"/>
  <c r="J84" i="1" s="1"/>
  <c r="H47" i="9"/>
  <c r="J47" i="1" s="1"/>
  <c r="G47" i="9"/>
  <c r="H66" i="13"/>
  <c r="G28" i="9"/>
  <c r="H28" i="9" s="1"/>
  <c r="J28" i="1" s="1"/>
  <c r="G79" i="9"/>
  <c r="H79" i="9" s="1"/>
  <c r="J79" i="1" s="1"/>
  <c r="J53" i="1"/>
  <c r="G70" i="9"/>
  <c r="H70" i="9" s="1"/>
  <c r="J70" i="1" s="1"/>
  <c r="J11" i="1"/>
  <c r="J2" i="1"/>
  <c r="H17" i="13"/>
  <c r="H120" i="13"/>
  <c r="F120" i="1"/>
  <c r="G120" i="1"/>
  <c r="H40" i="13"/>
  <c r="H89" i="13"/>
  <c r="H88" i="13"/>
  <c r="H21" i="13"/>
  <c r="H14" i="13"/>
  <c r="H73" i="13"/>
  <c r="H82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70" i="13"/>
  <c r="H30" i="13"/>
  <c r="H49" i="13"/>
  <c r="H116" i="13"/>
  <c r="H97" i="13"/>
  <c r="H5" i="13"/>
  <c r="H77" i="13"/>
  <c r="H41" i="13"/>
  <c r="H101" i="13"/>
  <c r="H108" i="13"/>
  <c r="H45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64" i="1"/>
  <c r="F51" i="7"/>
  <c r="G51" i="7" s="1"/>
  <c r="E120" i="1"/>
  <c r="H57" i="9"/>
  <c r="J57" i="1" s="1"/>
  <c r="H81" i="9"/>
  <c r="J81" i="1" s="1"/>
  <c r="H89" i="9"/>
  <c r="J89" i="1" s="1"/>
  <c r="H105" i="9"/>
  <c r="J105" i="1" s="1"/>
  <c r="H113" i="9"/>
  <c r="J113" i="1" s="1"/>
  <c r="J24" i="1"/>
  <c r="H65" i="9"/>
  <c r="J65" i="1" s="1"/>
  <c r="H39" i="9"/>
  <c r="J39" i="1" s="1"/>
  <c r="H33" i="9"/>
  <c r="J33" i="1" s="1"/>
  <c r="H49" i="9"/>
  <c r="J49" i="1" s="1"/>
  <c r="H25" i="9"/>
  <c r="J25" i="1" s="1"/>
  <c r="H41" i="9"/>
  <c r="J41" i="1" s="1"/>
  <c r="F62" i="7"/>
  <c r="H62" i="7" s="1"/>
  <c r="I62" i="7" s="1"/>
  <c r="H69" i="7"/>
  <c r="I69" i="7" s="1"/>
  <c r="F54" i="7"/>
  <c r="G54" i="7" s="1"/>
  <c r="F55" i="7"/>
  <c r="H55" i="7" s="1"/>
  <c r="I55" i="7" s="1"/>
  <c r="F59" i="7"/>
  <c r="G59" i="7" s="1"/>
  <c r="F23" i="7"/>
  <c r="H23" i="7" s="1"/>
  <c r="I23" i="7" s="1"/>
  <c r="J86" i="1"/>
  <c r="F14" i="7"/>
  <c r="G14" i="7" s="1"/>
  <c r="F52" i="7"/>
  <c r="G52" i="7" s="1"/>
  <c r="J46" i="1"/>
  <c r="F11" i="7"/>
  <c r="H11" i="7" s="1"/>
  <c r="I11" i="7" s="1"/>
  <c r="F70" i="7"/>
  <c r="G70" i="7" s="1"/>
  <c r="F37" i="7"/>
  <c r="G37" i="7" s="1"/>
  <c r="F36" i="7"/>
  <c r="G36" i="7" s="1"/>
  <c r="F96" i="7"/>
  <c r="G96" i="7" s="1"/>
  <c r="F60" i="7"/>
  <c r="G60" i="7" s="1"/>
  <c r="F65" i="7"/>
  <c r="G65" i="7" s="1"/>
  <c r="F25" i="7"/>
  <c r="G25" i="7" s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64" i="7"/>
  <c r="H64" i="7" s="1"/>
  <c r="I64" i="7" s="1"/>
  <c r="F16" i="7"/>
  <c r="G16" i="7" s="1"/>
  <c r="F2" i="7"/>
  <c r="H2" i="7" s="1"/>
  <c r="I2" i="7" s="1"/>
  <c r="F24" i="7"/>
  <c r="G24" i="7" s="1"/>
  <c r="F5" i="7"/>
  <c r="G5" i="7" s="1"/>
  <c r="H102" i="7"/>
  <c r="I102" i="7" s="1"/>
  <c r="G102" i="7"/>
  <c r="F38" i="7"/>
  <c r="H38" i="7" s="1"/>
  <c r="I38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46" i="7"/>
  <c r="H46" i="7" s="1"/>
  <c r="I46" i="7" s="1"/>
  <c r="F86" i="7"/>
  <c r="G86" i="7" s="1"/>
  <c r="F35" i="7"/>
  <c r="G35" i="7" s="1"/>
  <c r="F110" i="7"/>
  <c r="H110" i="7" s="1"/>
  <c r="I110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66" i="7"/>
  <c r="H66" i="7" s="1"/>
  <c r="I66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G30" i="7"/>
  <c r="H30" i="7"/>
  <c r="I30" i="7" s="1"/>
  <c r="F107" i="7"/>
  <c r="F115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48" i="7"/>
  <c r="F79" i="7"/>
  <c r="H79" i="7" s="1"/>
  <c r="I79" i="7" s="1"/>
  <c r="F68" i="7"/>
  <c r="H68" i="7" s="1"/>
  <c r="I68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108" i="1"/>
  <c r="J34" i="1"/>
  <c r="J111" i="1"/>
  <c r="J112" i="1"/>
  <c r="J102" i="1"/>
  <c r="J85" i="1"/>
  <c r="J103" i="1"/>
  <c r="J22" i="1"/>
  <c r="J80" i="1"/>
  <c r="J29" i="1"/>
  <c r="J114" i="1"/>
  <c r="J116" i="1"/>
  <c r="J106" i="1"/>
  <c r="J118" i="1"/>
  <c r="J68" i="1"/>
  <c r="J61" i="1"/>
  <c r="J26" i="1"/>
  <c r="J63" i="1"/>
  <c r="J13" i="1"/>
  <c r="J119" i="1"/>
  <c r="J98" i="1"/>
  <c r="J9" i="1"/>
  <c r="J83" i="1"/>
  <c r="J67" i="1"/>
  <c r="J72" i="1"/>
  <c r="J51" i="1"/>
  <c r="J18" i="1"/>
  <c r="J43" i="1"/>
  <c r="J35" i="1"/>
  <c r="J91" i="1"/>
  <c r="J75" i="1"/>
  <c r="J117" i="1"/>
  <c r="J122" i="1"/>
  <c r="J58" i="1"/>
  <c r="H87" i="7"/>
  <c r="I87" i="7" s="1"/>
  <c r="G87" i="7"/>
  <c r="G85" i="7"/>
  <c r="H85" i="7"/>
  <c r="I85" i="7" s="1"/>
  <c r="H31" i="7"/>
  <c r="I31" i="7" s="1"/>
  <c r="G31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G83" i="7"/>
  <c r="H15" i="7"/>
  <c r="I15" i="7" s="1"/>
  <c r="G15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M32" i="7" l="1"/>
  <c r="J32" i="7"/>
  <c r="K32" i="7"/>
  <c r="L32" i="7"/>
  <c r="M62" i="7"/>
  <c r="J62" i="7"/>
  <c r="T62" i="7" s="1"/>
  <c r="E62" i="1" s="1"/>
  <c r="K62" i="7"/>
  <c r="U62" i="7" s="1"/>
  <c r="F62" i="1" s="1"/>
  <c r="L62" i="7"/>
  <c r="V62" i="7" s="1"/>
  <c r="G62" i="1" s="1"/>
  <c r="J45" i="7"/>
  <c r="K45" i="7"/>
  <c r="L45" i="7"/>
  <c r="M45" i="7"/>
  <c r="M110" i="7"/>
  <c r="J110" i="7"/>
  <c r="T110" i="7" s="1"/>
  <c r="E110" i="1" s="1"/>
  <c r="K110" i="7"/>
  <c r="U110" i="7" s="1"/>
  <c r="F110" i="1" s="1"/>
  <c r="L110" i="7"/>
  <c r="V110" i="7" s="1"/>
  <c r="G110" i="1" s="1"/>
  <c r="M10" i="7"/>
  <c r="J10" i="7"/>
  <c r="K10" i="7"/>
  <c r="L10" i="7"/>
  <c r="M66" i="7"/>
  <c r="J66" i="7"/>
  <c r="T66" i="7" s="1"/>
  <c r="E66" i="1" s="1"/>
  <c r="K66" i="7"/>
  <c r="U66" i="7" s="1"/>
  <c r="F66" i="1" s="1"/>
  <c r="L66" i="7"/>
  <c r="V66" i="7" s="1"/>
  <c r="G66" i="1" s="1"/>
  <c r="J17" i="7"/>
  <c r="K17" i="7"/>
  <c r="L17" i="7"/>
  <c r="M17" i="7"/>
  <c r="M38" i="7"/>
  <c r="J38" i="7"/>
  <c r="T38" i="7" s="1"/>
  <c r="E38" i="1" s="1"/>
  <c r="K38" i="7"/>
  <c r="U38" i="7" s="1"/>
  <c r="F38" i="1" s="1"/>
  <c r="L38" i="7"/>
  <c r="V38" i="7" s="1"/>
  <c r="G38" i="1" s="1"/>
  <c r="M112" i="7"/>
  <c r="J112" i="7"/>
  <c r="K112" i="7"/>
  <c r="L112" i="7"/>
  <c r="J23" i="7"/>
  <c r="T23" i="7" s="1"/>
  <c r="E23" i="1" s="1"/>
  <c r="K23" i="7"/>
  <c r="L23" i="7"/>
  <c r="V23" i="7" s="1"/>
  <c r="G23" i="1" s="1"/>
  <c r="M23" i="7"/>
  <c r="N23" i="7" s="1"/>
  <c r="O23" i="7" s="1"/>
  <c r="M74" i="7"/>
  <c r="J74" i="7"/>
  <c r="K74" i="7"/>
  <c r="L74" i="7"/>
  <c r="J85" i="7"/>
  <c r="T85" i="7" s="1"/>
  <c r="E85" i="1" s="1"/>
  <c r="K85" i="7"/>
  <c r="L85" i="7"/>
  <c r="V85" i="7" s="1"/>
  <c r="G85" i="1" s="1"/>
  <c r="M85" i="7"/>
  <c r="N85" i="7" s="1"/>
  <c r="O85" i="7" s="1"/>
  <c r="J39" i="7"/>
  <c r="K39" i="7"/>
  <c r="L39" i="7"/>
  <c r="M39" i="7"/>
  <c r="N39" i="7" s="1"/>
  <c r="O39" i="7" s="1"/>
  <c r="J27" i="7"/>
  <c r="T27" i="7" s="1"/>
  <c r="E27" i="1" s="1"/>
  <c r="K27" i="7"/>
  <c r="L27" i="7"/>
  <c r="V27" i="7" s="1"/>
  <c r="G27" i="1" s="1"/>
  <c r="M27" i="7"/>
  <c r="N27" i="7" s="1"/>
  <c r="O27" i="7" s="1"/>
  <c r="M92" i="7"/>
  <c r="J92" i="7"/>
  <c r="K92" i="7"/>
  <c r="L92" i="7"/>
  <c r="J83" i="7"/>
  <c r="T83" i="7" s="1"/>
  <c r="E83" i="1" s="1"/>
  <c r="K83" i="7"/>
  <c r="U83" i="7" s="1"/>
  <c r="F83" i="1" s="1"/>
  <c r="L83" i="7"/>
  <c r="V83" i="7" s="1"/>
  <c r="G83" i="1" s="1"/>
  <c r="M83" i="7"/>
  <c r="N83" i="7" s="1"/>
  <c r="O83" i="7" s="1"/>
  <c r="J103" i="7"/>
  <c r="K103" i="7"/>
  <c r="L103" i="7"/>
  <c r="M103" i="7"/>
  <c r="J49" i="7"/>
  <c r="K49" i="7"/>
  <c r="U49" i="7" s="1"/>
  <c r="F49" i="1" s="1"/>
  <c r="L49" i="7"/>
  <c r="V49" i="7" s="1"/>
  <c r="G49" i="1" s="1"/>
  <c r="M49" i="7"/>
  <c r="N49" i="7" s="1"/>
  <c r="O49" i="7" s="1"/>
  <c r="M46" i="7"/>
  <c r="J46" i="7"/>
  <c r="K46" i="7"/>
  <c r="L46" i="7"/>
  <c r="M90" i="7"/>
  <c r="N90" i="7" s="1"/>
  <c r="O90" i="7" s="1"/>
  <c r="J90" i="7"/>
  <c r="T90" i="7" s="1"/>
  <c r="E90" i="1" s="1"/>
  <c r="K90" i="7"/>
  <c r="U90" i="7" s="1"/>
  <c r="F90" i="1" s="1"/>
  <c r="L90" i="7"/>
  <c r="V90" i="7" s="1"/>
  <c r="G90" i="1" s="1"/>
  <c r="J2" i="7"/>
  <c r="M2" i="7"/>
  <c r="L2" i="7"/>
  <c r="K2" i="7"/>
  <c r="J7" i="7"/>
  <c r="T7" i="7" s="1"/>
  <c r="E7" i="1" s="1"/>
  <c r="K7" i="7"/>
  <c r="U7" i="7" s="1"/>
  <c r="F7" i="1" s="1"/>
  <c r="L7" i="7"/>
  <c r="V7" i="7" s="1"/>
  <c r="G7" i="1" s="1"/>
  <c r="M7" i="7"/>
  <c r="N7" i="7" s="1"/>
  <c r="O7" i="7" s="1"/>
  <c r="J13" i="7"/>
  <c r="K13" i="7"/>
  <c r="L13" i="7"/>
  <c r="M13" i="7"/>
  <c r="M94" i="7"/>
  <c r="J94" i="7"/>
  <c r="T94" i="7" s="1"/>
  <c r="E94" i="1" s="1"/>
  <c r="K94" i="7"/>
  <c r="U94" i="7" s="1"/>
  <c r="F94" i="1" s="1"/>
  <c r="L94" i="7"/>
  <c r="V94" i="7" s="1"/>
  <c r="G94" i="1" s="1"/>
  <c r="M42" i="7"/>
  <c r="J42" i="7"/>
  <c r="K42" i="7"/>
  <c r="L42" i="7"/>
  <c r="M56" i="7"/>
  <c r="J56" i="7"/>
  <c r="K56" i="7"/>
  <c r="U56" i="7" s="1"/>
  <c r="F56" i="1" s="1"/>
  <c r="L56" i="7"/>
  <c r="V56" i="7" s="1"/>
  <c r="G56" i="1" s="1"/>
  <c r="M114" i="7"/>
  <c r="J114" i="7"/>
  <c r="K114" i="7"/>
  <c r="L114" i="7"/>
  <c r="G42" i="7"/>
  <c r="J73" i="7"/>
  <c r="T73" i="7" s="1"/>
  <c r="E73" i="1" s="1"/>
  <c r="K73" i="7"/>
  <c r="U73" i="7" s="1"/>
  <c r="F73" i="1" s="1"/>
  <c r="L73" i="7"/>
  <c r="V73" i="7" s="1"/>
  <c r="G73" i="1" s="1"/>
  <c r="M73" i="7"/>
  <c r="J29" i="7"/>
  <c r="K29" i="7"/>
  <c r="L29" i="7"/>
  <c r="V29" i="7" s="1"/>
  <c r="G29" i="1" s="1"/>
  <c r="M29" i="7"/>
  <c r="N29" i="7" s="1"/>
  <c r="O29" i="7" s="1"/>
  <c r="J111" i="7"/>
  <c r="T111" i="7" s="1"/>
  <c r="E111" i="1" s="1"/>
  <c r="K111" i="7"/>
  <c r="U111" i="7" s="1"/>
  <c r="F111" i="1" s="1"/>
  <c r="L111" i="7"/>
  <c r="V111" i="7" s="1"/>
  <c r="G111" i="1" s="1"/>
  <c r="M111" i="7"/>
  <c r="J47" i="7"/>
  <c r="K47" i="7"/>
  <c r="L47" i="7"/>
  <c r="M47" i="7"/>
  <c r="N47" i="7" s="1"/>
  <c r="O47" i="7" s="1"/>
  <c r="J63" i="7"/>
  <c r="T63" i="7" s="1"/>
  <c r="E63" i="1" s="1"/>
  <c r="K63" i="7"/>
  <c r="U63" i="7" s="1"/>
  <c r="F63" i="1" s="1"/>
  <c r="L63" i="7"/>
  <c r="V63" i="7" s="1"/>
  <c r="G63" i="1" s="1"/>
  <c r="M63" i="7"/>
  <c r="M102" i="7"/>
  <c r="J102" i="7"/>
  <c r="K102" i="7"/>
  <c r="L102" i="7"/>
  <c r="V102" i="7" s="1"/>
  <c r="G102" i="1" s="1"/>
  <c r="M6" i="7"/>
  <c r="N6" i="7" s="1"/>
  <c r="J6" i="7"/>
  <c r="T6" i="7" s="1"/>
  <c r="E6" i="1" s="1"/>
  <c r="K6" i="7"/>
  <c r="U6" i="7" s="1"/>
  <c r="F6" i="1" s="1"/>
  <c r="L6" i="7"/>
  <c r="J55" i="7"/>
  <c r="K55" i="7"/>
  <c r="L55" i="7"/>
  <c r="M55" i="7"/>
  <c r="N55" i="7" s="1"/>
  <c r="O55" i="7" s="1"/>
  <c r="J67" i="7"/>
  <c r="T67" i="7" s="1"/>
  <c r="E67" i="1" s="1"/>
  <c r="K67" i="7"/>
  <c r="U67" i="7" s="1"/>
  <c r="F67" i="1" s="1"/>
  <c r="L67" i="7"/>
  <c r="V67" i="7" s="1"/>
  <c r="G67" i="1" s="1"/>
  <c r="M67" i="7"/>
  <c r="J15" i="7"/>
  <c r="K15" i="7"/>
  <c r="L15" i="7"/>
  <c r="V15" i="7" s="1"/>
  <c r="G15" i="1" s="1"/>
  <c r="M15" i="7"/>
  <c r="N15" i="7" s="1"/>
  <c r="O15" i="7" s="1"/>
  <c r="M98" i="7"/>
  <c r="N98" i="7" s="1"/>
  <c r="O98" i="7" s="1"/>
  <c r="J98" i="7"/>
  <c r="T98" i="7" s="1"/>
  <c r="E98" i="1" s="1"/>
  <c r="K98" i="7"/>
  <c r="U98" i="7" s="1"/>
  <c r="F98" i="1" s="1"/>
  <c r="L98" i="7"/>
  <c r="J101" i="7"/>
  <c r="K101" i="7"/>
  <c r="L101" i="7"/>
  <c r="M101" i="7"/>
  <c r="M22" i="7"/>
  <c r="N22" i="7" s="1"/>
  <c r="O22" i="7" s="1"/>
  <c r="J22" i="7"/>
  <c r="T22" i="7" s="1"/>
  <c r="E22" i="1" s="1"/>
  <c r="K22" i="7"/>
  <c r="U22" i="7" s="1"/>
  <c r="F22" i="1" s="1"/>
  <c r="L22" i="7"/>
  <c r="J87" i="7"/>
  <c r="K87" i="7"/>
  <c r="L87" i="7"/>
  <c r="M87" i="7"/>
  <c r="N87" i="7" s="1"/>
  <c r="O87" i="7" s="1"/>
  <c r="M50" i="7"/>
  <c r="N50" i="7" s="1"/>
  <c r="O50" i="7" s="1"/>
  <c r="J50" i="7"/>
  <c r="T50" i="7" s="1"/>
  <c r="E50" i="1" s="1"/>
  <c r="K50" i="7"/>
  <c r="U50" i="7" s="1"/>
  <c r="F50" i="1" s="1"/>
  <c r="L50" i="7"/>
  <c r="J105" i="7"/>
  <c r="K105" i="7"/>
  <c r="L105" i="7"/>
  <c r="V105" i="7" s="1"/>
  <c r="G105" i="1" s="1"/>
  <c r="M105" i="7"/>
  <c r="N105" i="7" s="1"/>
  <c r="O105" i="7" s="1"/>
  <c r="J57" i="7"/>
  <c r="T57" i="7" s="1"/>
  <c r="E57" i="1" s="1"/>
  <c r="K57" i="7"/>
  <c r="U57" i="7" s="1"/>
  <c r="F57" i="1" s="1"/>
  <c r="L57" i="7"/>
  <c r="V57" i="7" s="1"/>
  <c r="G57" i="1" s="1"/>
  <c r="M57" i="7"/>
  <c r="J61" i="7"/>
  <c r="K61" i="7"/>
  <c r="U61" i="7" s="1"/>
  <c r="F61" i="1" s="1"/>
  <c r="L61" i="7"/>
  <c r="M61" i="7"/>
  <c r="N61" i="7" s="1"/>
  <c r="O61" i="7" s="1"/>
  <c r="J89" i="7"/>
  <c r="T89" i="7" s="1"/>
  <c r="E89" i="1" s="1"/>
  <c r="K89" i="7"/>
  <c r="U89" i="7" s="1"/>
  <c r="F89" i="1" s="1"/>
  <c r="L89" i="7"/>
  <c r="V89" i="7" s="1"/>
  <c r="G89" i="1" s="1"/>
  <c r="M89" i="7"/>
  <c r="M78" i="7"/>
  <c r="J78" i="7"/>
  <c r="K78" i="7"/>
  <c r="L78" i="7"/>
  <c r="V78" i="7" s="1"/>
  <c r="G78" i="1" s="1"/>
  <c r="J11" i="7"/>
  <c r="T11" i="7" s="1"/>
  <c r="E11" i="1" s="1"/>
  <c r="K11" i="7"/>
  <c r="U11" i="7" s="1"/>
  <c r="F11" i="1" s="1"/>
  <c r="L11" i="7"/>
  <c r="V11" i="7" s="1"/>
  <c r="G11" i="1" s="1"/>
  <c r="M11" i="7"/>
  <c r="J77" i="7"/>
  <c r="K77" i="7"/>
  <c r="L77" i="7"/>
  <c r="V77" i="7" s="1"/>
  <c r="G77" i="1" s="1"/>
  <c r="M77" i="7"/>
  <c r="N77" i="7" s="1"/>
  <c r="O77" i="7" s="1"/>
  <c r="M30" i="7"/>
  <c r="N30" i="7" s="1"/>
  <c r="J30" i="7"/>
  <c r="T30" i="7" s="1"/>
  <c r="E30" i="1" s="1"/>
  <c r="K30" i="7"/>
  <c r="U30" i="7" s="1"/>
  <c r="F30" i="1" s="1"/>
  <c r="L30" i="7"/>
  <c r="J75" i="7"/>
  <c r="K75" i="7"/>
  <c r="U75" i="7" s="1"/>
  <c r="F75" i="1" s="1"/>
  <c r="L75" i="7"/>
  <c r="M75" i="7"/>
  <c r="N75" i="7" s="1"/>
  <c r="O75" i="7" s="1"/>
  <c r="M18" i="7"/>
  <c r="N18" i="7" s="1"/>
  <c r="O18" i="7" s="1"/>
  <c r="J18" i="7"/>
  <c r="T18" i="7" s="1"/>
  <c r="E18" i="1" s="1"/>
  <c r="K18" i="7"/>
  <c r="U18" i="7" s="1"/>
  <c r="F18" i="1" s="1"/>
  <c r="L18" i="7"/>
  <c r="J99" i="7"/>
  <c r="K99" i="7"/>
  <c r="L99" i="7"/>
  <c r="M99" i="7"/>
  <c r="N99" i="7" s="1"/>
  <c r="O99" i="7" s="1"/>
  <c r="M84" i="7"/>
  <c r="N84" i="7" s="1"/>
  <c r="O84" i="7" s="1"/>
  <c r="J84" i="7"/>
  <c r="T84" i="7" s="1"/>
  <c r="E84" i="1" s="1"/>
  <c r="K84" i="7"/>
  <c r="U84" i="7" s="1"/>
  <c r="F84" i="1" s="1"/>
  <c r="L84" i="7"/>
  <c r="M64" i="7"/>
  <c r="N64" i="7" s="1"/>
  <c r="O64" i="7" s="1"/>
  <c r="J64" i="7"/>
  <c r="K64" i="7"/>
  <c r="U64" i="7" s="1"/>
  <c r="F64" i="1" s="1"/>
  <c r="L64" i="7"/>
  <c r="V64" i="7" s="1"/>
  <c r="G64" i="1" s="1"/>
  <c r="M28" i="7"/>
  <c r="N28" i="7" s="1"/>
  <c r="O28" i="7" s="1"/>
  <c r="J28" i="7"/>
  <c r="T28" i="7" s="1"/>
  <c r="E28" i="1" s="1"/>
  <c r="K28" i="7"/>
  <c r="U28" i="7" s="1"/>
  <c r="F28" i="1" s="1"/>
  <c r="L28" i="7"/>
  <c r="J33" i="7"/>
  <c r="K33" i="7"/>
  <c r="U33" i="7" s="1"/>
  <c r="F33" i="1" s="1"/>
  <c r="L33" i="7"/>
  <c r="V33" i="7" s="1"/>
  <c r="G33" i="1" s="1"/>
  <c r="M33" i="7"/>
  <c r="N33" i="7" s="1"/>
  <c r="O33" i="7" s="1"/>
  <c r="M20" i="7"/>
  <c r="N20" i="7" s="1"/>
  <c r="O20" i="7" s="1"/>
  <c r="J20" i="7"/>
  <c r="T20" i="7" s="1"/>
  <c r="E20" i="1" s="1"/>
  <c r="K20" i="7"/>
  <c r="U20" i="7" s="1"/>
  <c r="F20" i="1" s="1"/>
  <c r="L20" i="7"/>
  <c r="J93" i="7"/>
  <c r="K93" i="7"/>
  <c r="U93" i="7" s="1"/>
  <c r="F93" i="1" s="1"/>
  <c r="L93" i="7"/>
  <c r="V93" i="7" s="1"/>
  <c r="G93" i="1" s="1"/>
  <c r="M93" i="7"/>
  <c r="N93" i="7" s="1"/>
  <c r="O93" i="7" s="1"/>
  <c r="J95" i="7"/>
  <c r="T95" i="7" s="1"/>
  <c r="E95" i="1" s="1"/>
  <c r="K95" i="7"/>
  <c r="U95" i="7" s="1"/>
  <c r="F95" i="1" s="1"/>
  <c r="L95" i="7"/>
  <c r="V95" i="7" s="1"/>
  <c r="G95" i="1" s="1"/>
  <c r="M95" i="7"/>
  <c r="J53" i="7"/>
  <c r="K53" i="7"/>
  <c r="L53" i="7"/>
  <c r="M53" i="7"/>
  <c r="N53" i="7" s="1"/>
  <c r="O53" i="7" s="1"/>
  <c r="M76" i="7"/>
  <c r="N76" i="7" s="1"/>
  <c r="O76" i="7" s="1"/>
  <c r="J76" i="7"/>
  <c r="T76" i="7" s="1"/>
  <c r="E76" i="1" s="1"/>
  <c r="K76" i="7"/>
  <c r="U76" i="7" s="1"/>
  <c r="F76" i="1" s="1"/>
  <c r="L76" i="7"/>
  <c r="M4" i="7"/>
  <c r="J4" i="7"/>
  <c r="K4" i="7"/>
  <c r="L4" i="7"/>
  <c r="V4" i="7" s="1"/>
  <c r="G4" i="1" s="1"/>
  <c r="M68" i="7"/>
  <c r="N68" i="7" s="1"/>
  <c r="O68" i="7" s="1"/>
  <c r="J68" i="7"/>
  <c r="T68" i="7" s="1"/>
  <c r="E68" i="1" s="1"/>
  <c r="K68" i="7"/>
  <c r="U68" i="7" s="1"/>
  <c r="F68" i="1" s="1"/>
  <c r="L68" i="7"/>
  <c r="M12" i="7"/>
  <c r="J12" i="7"/>
  <c r="K12" i="7"/>
  <c r="U12" i="7" s="1"/>
  <c r="F12" i="1" s="1"/>
  <c r="L12" i="7"/>
  <c r="V12" i="7" s="1"/>
  <c r="G12" i="1" s="1"/>
  <c r="J21" i="7"/>
  <c r="T21" i="7" s="1"/>
  <c r="E21" i="1" s="1"/>
  <c r="K21" i="7"/>
  <c r="U21" i="7" s="1"/>
  <c r="F21" i="1" s="1"/>
  <c r="L21" i="7"/>
  <c r="V21" i="7" s="1"/>
  <c r="G21" i="1" s="1"/>
  <c r="M21" i="7"/>
  <c r="J51" i="7"/>
  <c r="K51" i="7"/>
  <c r="L51" i="7"/>
  <c r="M51" i="7"/>
  <c r="N51" i="7" s="1"/>
  <c r="O51" i="7" s="1"/>
  <c r="J31" i="7"/>
  <c r="T31" i="7" s="1"/>
  <c r="E31" i="1" s="1"/>
  <c r="K31" i="7"/>
  <c r="L31" i="7"/>
  <c r="V31" i="7" s="1"/>
  <c r="G31" i="1" s="1"/>
  <c r="M31" i="7"/>
  <c r="J79" i="7"/>
  <c r="K79" i="7"/>
  <c r="L79" i="7"/>
  <c r="M79" i="7"/>
  <c r="N79" i="7" s="1"/>
  <c r="O79" i="7" s="1"/>
  <c r="J109" i="7"/>
  <c r="T109" i="7" s="1"/>
  <c r="E109" i="1" s="1"/>
  <c r="K109" i="7"/>
  <c r="U109" i="7" s="1"/>
  <c r="F109" i="1" s="1"/>
  <c r="L109" i="7"/>
  <c r="V109" i="7" s="1"/>
  <c r="G109" i="1" s="1"/>
  <c r="M109" i="7"/>
  <c r="M108" i="7"/>
  <c r="J108" i="7"/>
  <c r="K108" i="7"/>
  <c r="U108" i="7" s="1"/>
  <c r="F108" i="1" s="1"/>
  <c r="L108" i="7"/>
  <c r="V108" i="7" s="1"/>
  <c r="G108" i="1" s="1"/>
  <c r="J69" i="7"/>
  <c r="K69" i="7"/>
  <c r="U69" i="7" s="1"/>
  <c r="F69" i="1" s="1"/>
  <c r="L69" i="7"/>
  <c r="V69" i="7" s="1"/>
  <c r="G69" i="1" s="1"/>
  <c r="M69" i="7"/>
  <c r="T87" i="7"/>
  <c r="E87" i="1" s="1"/>
  <c r="V13" i="7"/>
  <c r="G13" i="1" s="1"/>
  <c r="V101" i="7"/>
  <c r="G101" i="1" s="1"/>
  <c r="N10" i="7"/>
  <c r="O10" i="7" s="1"/>
  <c r="V47" i="7"/>
  <c r="G47" i="1" s="1"/>
  <c r="T61" i="7"/>
  <c r="E61" i="1" s="1"/>
  <c r="T46" i="7"/>
  <c r="E46" i="1" s="1"/>
  <c r="V74" i="7"/>
  <c r="G74" i="1" s="1"/>
  <c r="U102" i="7"/>
  <c r="F102" i="1" s="1"/>
  <c r="U15" i="7"/>
  <c r="F15" i="1" s="1"/>
  <c r="T15" i="7"/>
  <c r="E15" i="1" s="1"/>
  <c r="T75" i="7"/>
  <c r="E75" i="1" s="1"/>
  <c r="V75" i="7"/>
  <c r="G75" i="1" s="1"/>
  <c r="T79" i="7"/>
  <c r="E79" i="1" s="1"/>
  <c r="N108" i="7"/>
  <c r="O108" i="7" s="1"/>
  <c r="V84" i="7"/>
  <c r="G84" i="1" s="1"/>
  <c r="N32" i="7"/>
  <c r="O32" i="7" s="1"/>
  <c r="N67" i="7"/>
  <c r="O67" i="7" s="1"/>
  <c r="V2" i="7"/>
  <c r="G2" i="1" s="1"/>
  <c r="N62" i="7"/>
  <c r="O62" i="7" s="1"/>
  <c r="G99" i="7"/>
  <c r="G74" i="7"/>
  <c r="U114" i="7"/>
  <c r="F114" i="1" s="1"/>
  <c r="V114" i="7"/>
  <c r="G114" i="1" s="1"/>
  <c r="U85" i="7"/>
  <c r="F85" i="1" s="1"/>
  <c r="U47" i="7"/>
  <c r="F47" i="1" s="1"/>
  <c r="F116" i="1"/>
  <c r="G116" i="1"/>
  <c r="F121" i="1"/>
  <c r="G121" i="1"/>
  <c r="U23" i="7"/>
  <c r="F23" i="1" s="1"/>
  <c r="V76" i="7"/>
  <c r="G76" i="1" s="1"/>
  <c r="U55" i="7"/>
  <c r="F55" i="1" s="1"/>
  <c r="V55" i="7"/>
  <c r="G55" i="1" s="1"/>
  <c r="V61" i="7"/>
  <c r="G61" i="1" s="1"/>
  <c r="V30" i="7"/>
  <c r="G30" i="1" s="1"/>
  <c r="U29" i="7"/>
  <c r="F29" i="1" s="1"/>
  <c r="F122" i="1"/>
  <c r="G122" i="1"/>
  <c r="V68" i="7"/>
  <c r="G68" i="1" s="1"/>
  <c r="V17" i="7"/>
  <c r="G17" i="1" s="1"/>
  <c r="U17" i="7"/>
  <c r="F17" i="1" s="1"/>
  <c r="V6" i="7"/>
  <c r="G6" i="1" s="1"/>
  <c r="V53" i="7"/>
  <c r="G53" i="1" s="1"/>
  <c r="U53" i="7"/>
  <c r="F53" i="1" s="1"/>
  <c r="V45" i="7"/>
  <c r="G45" i="1" s="1"/>
  <c r="U45" i="7"/>
  <c r="F45" i="1" s="1"/>
  <c r="V18" i="7"/>
  <c r="G18" i="1" s="1"/>
  <c r="U79" i="7"/>
  <c r="F79" i="1" s="1"/>
  <c r="V79" i="7"/>
  <c r="G79" i="1" s="1"/>
  <c r="U105" i="7"/>
  <c r="F105" i="1" s="1"/>
  <c r="H70" i="7"/>
  <c r="I70" i="7" s="1"/>
  <c r="U32" i="7"/>
  <c r="F32" i="1" s="1"/>
  <c r="V32" i="7"/>
  <c r="G32" i="1" s="1"/>
  <c r="V98" i="7"/>
  <c r="G98" i="1" s="1"/>
  <c r="U78" i="7"/>
  <c r="F78" i="1" s="1"/>
  <c r="U103" i="7"/>
  <c r="F103" i="1" s="1"/>
  <c r="V103" i="7"/>
  <c r="G103" i="1" s="1"/>
  <c r="U99" i="7"/>
  <c r="F99" i="1" s="1"/>
  <c r="V99" i="7"/>
  <c r="G99" i="1" s="1"/>
  <c r="F119" i="1"/>
  <c r="G119" i="1"/>
  <c r="U4" i="7"/>
  <c r="F4" i="1" s="1"/>
  <c r="U51" i="7"/>
  <c r="F51" i="1" s="1"/>
  <c r="V51" i="7"/>
  <c r="G51" i="1" s="1"/>
  <c r="V20" i="7"/>
  <c r="G20" i="1" s="1"/>
  <c r="U39" i="7"/>
  <c r="F39" i="1" s="1"/>
  <c r="V39" i="7"/>
  <c r="G39" i="1" s="1"/>
  <c r="U31" i="7"/>
  <c r="F31" i="1" s="1"/>
  <c r="U92" i="7"/>
  <c r="F92" i="1" s="1"/>
  <c r="V92" i="7"/>
  <c r="G92" i="1" s="1"/>
  <c r="H96" i="7"/>
  <c r="I96" i="7" s="1"/>
  <c r="U13" i="7"/>
  <c r="F13" i="1" s="1"/>
  <c r="U2" i="7"/>
  <c r="F2" i="1" s="1"/>
  <c r="U27" i="7"/>
  <c r="F27" i="1" s="1"/>
  <c r="U112" i="7"/>
  <c r="F112" i="1" s="1"/>
  <c r="V112" i="7"/>
  <c r="G112" i="1" s="1"/>
  <c r="U87" i="7"/>
  <c r="F87" i="1" s="1"/>
  <c r="V87" i="7"/>
  <c r="G87" i="1" s="1"/>
  <c r="V50" i="7"/>
  <c r="G50" i="1" s="1"/>
  <c r="U74" i="7"/>
  <c r="F74" i="1" s="1"/>
  <c r="U77" i="7"/>
  <c r="F77" i="1" s="1"/>
  <c r="U42" i="7"/>
  <c r="F42" i="1" s="1"/>
  <c r="V42" i="7"/>
  <c r="G42" i="1" s="1"/>
  <c r="V22" i="7"/>
  <c r="G22" i="1" s="1"/>
  <c r="G117" i="1"/>
  <c r="F117" i="1"/>
  <c r="V28" i="7"/>
  <c r="G28" i="1" s="1"/>
  <c r="U10" i="7"/>
  <c r="F10" i="1" s="1"/>
  <c r="V10" i="7"/>
  <c r="G10" i="1" s="1"/>
  <c r="U101" i="7"/>
  <c r="F101" i="1" s="1"/>
  <c r="U46" i="7"/>
  <c r="F46" i="1" s="1"/>
  <c r="V46" i="7"/>
  <c r="G46" i="1" s="1"/>
  <c r="E118" i="1"/>
  <c r="G11" i="7"/>
  <c r="H52" i="7"/>
  <c r="I52" i="7" s="1"/>
  <c r="G64" i="7"/>
  <c r="G38" i="7"/>
  <c r="H65" i="7"/>
  <c r="I65" i="7" s="1"/>
  <c r="H106" i="7"/>
  <c r="I106" i="7" s="1"/>
  <c r="H36" i="7"/>
  <c r="I36" i="7" s="1"/>
  <c r="H25" i="7"/>
  <c r="I25" i="7" s="1"/>
  <c r="H59" i="7"/>
  <c r="I59" i="7" s="1"/>
  <c r="G23" i="7"/>
  <c r="G62" i="7"/>
  <c r="H60" i="7"/>
  <c r="I60" i="7" s="1"/>
  <c r="T92" i="7"/>
  <c r="E92" i="1" s="1"/>
  <c r="N92" i="7"/>
  <c r="O92" i="7" s="1"/>
  <c r="T108" i="7"/>
  <c r="E108" i="1" s="1"/>
  <c r="N46" i="7"/>
  <c r="O46" i="7" s="1"/>
  <c r="T12" i="7"/>
  <c r="E12" i="1" s="1"/>
  <c r="N12" i="7"/>
  <c r="O12" i="7" s="1"/>
  <c r="T51" i="7"/>
  <c r="E51" i="1" s="1"/>
  <c r="N111" i="7"/>
  <c r="O111" i="7" s="1"/>
  <c r="T47" i="7"/>
  <c r="E47" i="1" s="1"/>
  <c r="N73" i="7"/>
  <c r="O73" i="7" s="1"/>
  <c r="N38" i="7"/>
  <c r="O38" i="7" s="1"/>
  <c r="T53" i="7"/>
  <c r="E53" i="1" s="1"/>
  <c r="T4" i="7"/>
  <c r="E4" i="1" s="1"/>
  <c r="N4" i="7"/>
  <c r="O4" i="7" s="1"/>
  <c r="N95" i="7"/>
  <c r="O95" i="7" s="1"/>
  <c r="N63" i="7"/>
  <c r="O63" i="7" s="1"/>
  <c r="E116" i="1"/>
  <c r="E121" i="1"/>
  <c r="T45" i="7"/>
  <c r="E45" i="1" s="1"/>
  <c r="N45" i="7"/>
  <c r="O45" i="7" s="1"/>
  <c r="N21" i="7"/>
  <c r="O21" i="7" s="1"/>
  <c r="T64" i="7"/>
  <c r="E64" i="1" s="1"/>
  <c r="N114" i="7"/>
  <c r="O114" i="7" s="1"/>
  <c r="T114" i="7"/>
  <c r="E114" i="1" s="1"/>
  <c r="E122" i="1"/>
  <c r="T105" i="7"/>
  <c r="E105" i="1" s="1"/>
  <c r="N66" i="7"/>
  <c r="O66" i="7" s="1"/>
  <c r="T102" i="7"/>
  <c r="E102" i="1" s="1"/>
  <c r="N102" i="7"/>
  <c r="T112" i="7"/>
  <c r="E112" i="1" s="1"/>
  <c r="N112" i="7"/>
  <c r="N74" i="7"/>
  <c r="O74" i="7" s="1"/>
  <c r="T74" i="7"/>
  <c r="E74" i="1" s="1"/>
  <c r="T77" i="7"/>
  <c r="E77" i="1" s="1"/>
  <c r="N109" i="7"/>
  <c r="O109" i="7" s="1"/>
  <c r="N42" i="7"/>
  <c r="O42" i="7" s="1"/>
  <c r="T42" i="7"/>
  <c r="E42" i="1" s="1"/>
  <c r="N31" i="7"/>
  <c r="O31" i="7" s="1"/>
  <c r="N11" i="7"/>
  <c r="O11" i="7" s="1"/>
  <c r="T32" i="7"/>
  <c r="E32" i="1" s="1"/>
  <c r="T33" i="7"/>
  <c r="E33" i="1" s="1"/>
  <c r="N17" i="7"/>
  <c r="O17" i="7" s="1"/>
  <c r="T17" i="7"/>
  <c r="E17" i="1" s="1"/>
  <c r="N110" i="7"/>
  <c r="T69" i="7"/>
  <c r="E69" i="1" s="1"/>
  <c r="N69" i="7"/>
  <c r="O69" i="7" s="1"/>
  <c r="H8" i="7"/>
  <c r="I8" i="7" s="1"/>
  <c r="T13" i="7"/>
  <c r="E13" i="1" s="1"/>
  <c r="N13" i="7"/>
  <c r="O13" i="7" s="1"/>
  <c r="T78" i="7"/>
  <c r="E78" i="1" s="1"/>
  <c r="N78" i="7"/>
  <c r="O78" i="7" s="1"/>
  <c r="T29" i="7"/>
  <c r="E29" i="1" s="1"/>
  <c r="T103" i="7"/>
  <c r="E103" i="1" s="1"/>
  <c r="N103" i="7"/>
  <c r="O103" i="7" s="1"/>
  <c r="E117" i="1"/>
  <c r="T99" i="7"/>
  <c r="E99" i="1" s="1"/>
  <c r="N57" i="7"/>
  <c r="O57" i="7" s="1"/>
  <c r="T56" i="7"/>
  <c r="E56" i="1" s="1"/>
  <c r="N56" i="7"/>
  <c r="O56" i="7" s="1"/>
  <c r="E119" i="1"/>
  <c r="T93" i="7"/>
  <c r="E93" i="1" s="1"/>
  <c r="T10" i="7"/>
  <c r="E10" i="1" s="1"/>
  <c r="T101" i="7"/>
  <c r="E101" i="1" s="1"/>
  <c r="N101" i="7"/>
  <c r="O101" i="7" s="1"/>
  <c r="N89" i="7"/>
  <c r="O89" i="7" s="1"/>
  <c r="N94" i="7"/>
  <c r="N2" i="7"/>
  <c r="O2" i="7" s="1"/>
  <c r="G66" i="7"/>
  <c r="H41" i="7"/>
  <c r="I41" i="7" s="1"/>
  <c r="H26" i="7"/>
  <c r="I26" i="7" s="1"/>
  <c r="H54" i="7"/>
  <c r="I54" i="7" s="1"/>
  <c r="G55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H34" i="7"/>
  <c r="I34" i="7" s="1"/>
  <c r="H71" i="7"/>
  <c r="I71" i="7" s="1"/>
  <c r="T49" i="7"/>
  <c r="E49" i="1" s="1"/>
  <c r="G29" i="7"/>
  <c r="H97" i="7"/>
  <c r="I97" i="7" s="1"/>
  <c r="H58" i="7"/>
  <c r="I58" i="7" s="1"/>
  <c r="H37" i="7"/>
  <c r="I37" i="7" s="1"/>
  <c r="H5" i="7"/>
  <c r="I5" i="7" s="1"/>
  <c r="T55" i="7"/>
  <c r="E55" i="1" s="1"/>
  <c r="H35" i="7"/>
  <c r="I35" i="7" s="1"/>
  <c r="G27" i="7"/>
  <c r="G46" i="7"/>
  <c r="H16" i="7"/>
  <c r="I16" i="7" s="1"/>
  <c r="G49" i="7"/>
  <c r="G57" i="7"/>
  <c r="H19" i="7"/>
  <c r="I19" i="7" s="1"/>
  <c r="H88" i="7"/>
  <c r="I88" i="7" s="1"/>
  <c r="G73" i="7"/>
  <c r="G94" i="7"/>
  <c r="G18" i="7"/>
  <c r="H100" i="7"/>
  <c r="I100" i="7" s="1"/>
  <c r="G110" i="7"/>
  <c r="H3" i="7"/>
  <c r="I3" i="7" s="1"/>
  <c r="H43" i="7"/>
  <c r="I43" i="7" s="1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G48" i="7"/>
  <c r="H48" i="7"/>
  <c r="I48" i="7" s="1"/>
  <c r="G115" i="7"/>
  <c r="H115" i="7"/>
  <c r="I115" i="7" s="1"/>
  <c r="P104" i="7"/>
  <c r="Q104" i="7" s="1"/>
  <c r="R104" i="7" s="1"/>
  <c r="S104" i="7"/>
  <c r="H104" i="1" s="1"/>
  <c r="D104" i="1" s="1"/>
  <c r="L104" i="1" s="1"/>
  <c r="H120" i="1"/>
  <c r="D120" i="1" s="1"/>
  <c r="L120" i="1" s="1"/>
  <c r="H107" i="7"/>
  <c r="I107" i="7" s="1"/>
  <c r="G107" i="7"/>
  <c r="T39" i="7"/>
  <c r="E39" i="1" s="1"/>
  <c r="J37" i="7" l="1"/>
  <c r="K37" i="7"/>
  <c r="L37" i="7"/>
  <c r="M37" i="7"/>
  <c r="M48" i="7"/>
  <c r="N48" i="7" s="1"/>
  <c r="O48" i="7" s="1"/>
  <c r="J48" i="7"/>
  <c r="T48" i="7" s="1"/>
  <c r="E48" i="1" s="1"/>
  <c r="K48" i="7"/>
  <c r="U48" i="7" s="1"/>
  <c r="F48" i="1" s="1"/>
  <c r="L48" i="7"/>
  <c r="V48" i="7" s="1"/>
  <c r="G48" i="1" s="1"/>
  <c r="M40" i="7"/>
  <c r="J40" i="7"/>
  <c r="K40" i="7"/>
  <c r="L40" i="7"/>
  <c r="M44" i="7"/>
  <c r="J44" i="7"/>
  <c r="K44" i="7"/>
  <c r="U44" i="7" s="1"/>
  <c r="F44" i="1" s="1"/>
  <c r="L44" i="7"/>
  <c r="V44" i="7" s="1"/>
  <c r="G44" i="1" s="1"/>
  <c r="J5" i="7"/>
  <c r="K5" i="7"/>
  <c r="L5" i="7"/>
  <c r="M5" i="7"/>
  <c r="M14" i="7"/>
  <c r="J14" i="7"/>
  <c r="K14" i="7"/>
  <c r="U14" i="7" s="1"/>
  <c r="F14" i="1" s="1"/>
  <c r="L14" i="7"/>
  <c r="V14" i="7" s="1"/>
  <c r="G14" i="1" s="1"/>
  <c r="M54" i="7"/>
  <c r="J54" i="7"/>
  <c r="K54" i="7"/>
  <c r="L54" i="7"/>
  <c r="M8" i="7"/>
  <c r="J8" i="7"/>
  <c r="T8" i="7" s="1"/>
  <c r="E8" i="1" s="1"/>
  <c r="K8" i="7"/>
  <c r="U8" i="7" s="1"/>
  <c r="F8" i="1" s="1"/>
  <c r="L8" i="7"/>
  <c r="V8" i="7" s="1"/>
  <c r="G8" i="1" s="1"/>
  <c r="M36" i="7"/>
  <c r="J36" i="7"/>
  <c r="K36" i="7"/>
  <c r="L36" i="7"/>
  <c r="J107" i="7"/>
  <c r="K107" i="7"/>
  <c r="L107" i="7"/>
  <c r="V107" i="7" s="1"/>
  <c r="G107" i="1" s="1"/>
  <c r="M107" i="7"/>
  <c r="N107" i="7" s="1"/>
  <c r="O107" i="7" s="1"/>
  <c r="M72" i="7"/>
  <c r="J72" i="7"/>
  <c r="K72" i="7"/>
  <c r="U72" i="7" s="1"/>
  <c r="F72" i="1" s="1"/>
  <c r="L72" i="7"/>
  <c r="M58" i="7"/>
  <c r="J58" i="7"/>
  <c r="K58" i="7"/>
  <c r="L58" i="7"/>
  <c r="V58" i="7" s="1"/>
  <c r="G58" i="1" s="1"/>
  <c r="J41" i="7"/>
  <c r="K41" i="7"/>
  <c r="L41" i="7"/>
  <c r="V41" i="7" s="1"/>
  <c r="G41" i="1" s="1"/>
  <c r="M41" i="7"/>
  <c r="J65" i="7"/>
  <c r="T65" i="7" s="1"/>
  <c r="E65" i="1" s="1"/>
  <c r="K65" i="7"/>
  <c r="U65" i="7" s="1"/>
  <c r="F65" i="1" s="1"/>
  <c r="L65" i="7"/>
  <c r="V65" i="7" s="1"/>
  <c r="G65" i="1" s="1"/>
  <c r="M65" i="7"/>
  <c r="N65" i="7" s="1"/>
  <c r="M16" i="7"/>
  <c r="J16" i="7"/>
  <c r="K16" i="7"/>
  <c r="L16" i="7"/>
  <c r="M24" i="7"/>
  <c r="N24" i="7" s="1"/>
  <c r="J24" i="7"/>
  <c r="T24" i="7" s="1"/>
  <c r="E24" i="1" s="1"/>
  <c r="K24" i="7"/>
  <c r="U24" i="7" s="1"/>
  <c r="F24" i="1" s="1"/>
  <c r="L24" i="7"/>
  <c r="V24" i="7" s="1"/>
  <c r="G24" i="1" s="1"/>
  <c r="M106" i="7"/>
  <c r="J106" i="7"/>
  <c r="K106" i="7"/>
  <c r="L106" i="7"/>
  <c r="J113" i="7"/>
  <c r="T113" i="7" s="1"/>
  <c r="E113" i="1" s="1"/>
  <c r="K113" i="7"/>
  <c r="U113" i="7" s="1"/>
  <c r="F113" i="1" s="1"/>
  <c r="L113" i="7"/>
  <c r="V113" i="7" s="1"/>
  <c r="G113" i="1" s="1"/>
  <c r="M113" i="7"/>
  <c r="N113" i="7" s="1"/>
  <c r="M52" i="7"/>
  <c r="J52" i="7"/>
  <c r="K52" i="7"/>
  <c r="U52" i="7" s="1"/>
  <c r="F52" i="1" s="1"/>
  <c r="L52" i="7"/>
  <c r="V52" i="7" s="1"/>
  <c r="G52" i="1" s="1"/>
  <c r="M96" i="7"/>
  <c r="N96" i="7" s="1"/>
  <c r="J96" i="7"/>
  <c r="T96" i="7" s="1"/>
  <c r="E96" i="1" s="1"/>
  <c r="K96" i="7"/>
  <c r="U96" i="7" s="1"/>
  <c r="F96" i="1" s="1"/>
  <c r="L96" i="7"/>
  <c r="V96" i="7" s="1"/>
  <c r="G96" i="1" s="1"/>
  <c r="M70" i="7"/>
  <c r="J70" i="7"/>
  <c r="K70" i="7"/>
  <c r="U70" i="7" s="1"/>
  <c r="F70" i="1" s="1"/>
  <c r="L70" i="7"/>
  <c r="V70" i="7" s="1"/>
  <c r="G70" i="1" s="1"/>
  <c r="M60" i="7"/>
  <c r="N60" i="7" s="1"/>
  <c r="J60" i="7"/>
  <c r="T60" i="7" s="1"/>
  <c r="E60" i="1" s="1"/>
  <c r="K60" i="7"/>
  <c r="U60" i="7" s="1"/>
  <c r="F60" i="1" s="1"/>
  <c r="L60" i="7"/>
  <c r="V60" i="7" s="1"/>
  <c r="G60" i="1" s="1"/>
  <c r="J35" i="7"/>
  <c r="K35" i="7"/>
  <c r="L35" i="7"/>
  <c r="M35" i="7"/>
  <c r="J59" i="7"/>
  <c r="T59" i="7" s="1"/>
  <c r="E59" i="1" s="1"/>
  <c r="K59" i="7"/>
  <c r="U59" i="7" s="1"/>
  <c r="F59" i="1" s="1"/>
  <c r="L59" i="7"/>
  <c r="V59" i="7" s="1"/>
  <c r="G59" i="1" s="1"/>
  <c r="M59" i="7"/>
  <c r="N59" i="7" s="1"/>
  <c r="P59" i="7" s="1"/>
  <c r="Q59" i="7" s="1"/>
  <c r="R59" i="7" s="1"/>
  <c r="M100" i="7"/>
  <c r="J100" i="7"/>
  <c r="K100" i="7"/>
  <c r="L100" i="7"/>
  <c r="V100" i="7" s="1"/>
  <c r="G100" i="1" s="1"/>
  <c r="M26" i="7"/>
  <c r="N26" i="7" s="1"/>
  <c r="J26" i="7"/>
  <c r="T26" i="7" s="1"/>
  <c r="E26" i="1" s="1"/>
  <c r="K26" i="7"/>
  <c r="U26" i="7" s="1"/>
  <c r="F26" i="1" s="1"/>
  <c r="L26" i="7"/>
  <c r="V26" i="7" s="1"/>
  <c r="G26" i="1" s="1"/>
  <c r="M80" i="7"/>
  <c r="J80" i="7"/>
  <c r="K80" i="7"/>
  <c r="L80" i="7"/>
  <c r="V80" i="7" s="1"/>
  <c r="G80" i="1" s="1"/>
  <c r="J97" i="7"/>
  <c r="K97" i="7"/>
  <c r="U97" i="7" s="1"/>
  <c r="F97" i="1" s="1"/>
  <c r="L97" i="7"/>
  <c r="V97" i="7" s="1"/>
  <c r="G97" i="1" s="1"/>
  <c r="M97" i="7"/>
  <c r="N97" i="7" s="1"/>
  <c r="M86" i="7"/>
  <c r="J86" i="7"/>
  <c r="K86" i="7"/>
  <c r="L86" i="7"/>
  <c r="V86" i="7" s="1"/>
  <c r="G86" i="1" s="1"/>
  <c r="J91" i="7"/>
  <c r="T91" i="7" s="1"/>
  <c r="E91" i="1" s="1"/>
  <c r="K91" i="7"/>
  <c r="U91" i="7" s="1"/>
  <c r="F91" i="1" s="1"/>
  <c r="L91" i="7"/>
  <c r="V91" i="7" s="1"/>
  <c r="G91" i="1" s="1"/>
  <c r="M91" i="7"/>
  <c r="N91" i="7" s="1"/>
  <c r="O91" i="7" s="1"/>
  <c r="M88" i="7"/>
  <c r="J88" i="7"/>
  <c r="K88" i="7"/>
  <c r="L88" i="7"/>
  <c r="J115" i="7"/>
  <c r="T115" i="7" s="1"/>
  <c r="E115" i="1" s="1"/>
  <c r="K115" i="7"/>
  <c r="U115" i="7" s="1"/>
  <c r="F115" i="1" s="1"/>
  <c r="L115" i="7"/>
  <c r="V115" i="7" s="1"/>
  <c r="G115" i="1" s="1"/>
  <c r="M115" i="7"/>
  <c r="N115" i="7" s="1"/>
  <c r="O115" i="7" s="1"/>
  <c r="M82" i="7"/>
  <c r="J82" i="7"/>
  <c r="K82" i="7"/>
  <c r="L82" i="7"/>
  <c r="V82" i="7" s="1"/>
  <c r="G82" i="1" s="1"/>
  <c r="J9" i="7"/>
  <c r="T9" i="7" s="1"/>
  <c r="E9" i="1" s="1"/>
  <c r="K9" i="7"/>
  <c r="U9" i="7" s="1"/>
  <c r="F9" i="1" s="1"/>
  <c r="L9" i="7"/>
  <c r="V9" i="7" s="1"/>
  <c r="G9" i="1" s="1"/>
  <c r="M9" i="7"/>
  <c r="N9" i="7" s="1"/>
  <c r="J43" i="7"/>
  <c r="K43" i="7"/>
  <c r="L43" i="7"/>
  <c r="M43" i="7"/>
  <c r="N43" i="7" s="1"/>
  <c r="O43" i="7" s="1"/>
  <c r="J19" i="7"/>
  <c r="T19" i="7" s="1"/>
  <c r="E19" i="1" s="1"/>
  <c r="K19" i="7"/>
  <c r="U19" i="7" s="1"/>
  <c r="F19" i="1" s="1"/>
  <c r="L19" i="7"/>
  <c r="V19" i="7" s="1"/>
  <c r="G19" i="1" s="1"/>
  <c r="M19" i="7"/>
  <c r="N19" i="7" s="1"/>
  <c r="J71" i="7"/>
  <c r="K71" i="7"/>
  <c r="L71" i="7"/>
  <c r="M71" i="7"/>
  <c r="N71" i="7" s="1"/>
  <c r="J81" i="7"/>
  <c r="T81" i="7" s="1"/>
  <c r="E81" i="1" s="1"/>
  <c r="K81" i="7"/>
  <c r="U81" i="7" s="1"/>
  <c r="F81" i="1" s="1"/>
  <c r="L81" i="7"/>
  <c r="V81" i="7" s="1"/>
  <c r="G81" i="1" s="1"/>
  <c r="M81" i="7"/>
  <c r="N81" i="7" s="1"/>
  <c r="J3" i="7"/>
  <c r="K3" i="7"/>
  <c r="L3" i="7"/>
  <c r="V3" i="7" s="1"/>
  <c r="G3" i="1" s="1"/>
  <c r="M3" i="7"/>
  <c r="N3" i="7" s="1"/>
  <c r="O3" i="7" s="1"/>
  <c r="M34" i="7"/>
  <c r="N34" i="7" s="1"/>
  <c r="O34" i="7" s="1"/>
  <c r="J34" i="7"/>
  <c r="T34" i="7" s="1"/>
  <c r="E34" i="1" s="1"/>
  <c r="K34" i="7"/>
  <c r="U34" i="7" s="1"/>
  <c r="F34" i="1" s="1"/>
  <c r="L34" i="7"/>
  <c r="V34" i="7" s="1"/>
  <c r="G34" i="1" s="1"/>
  <c r="J25" i="7"/>
  <c r="K25" i="7"/>
  <c r="L25" i="7"/>
  <c r="V25" i="7" s="1"/>
  <c r="G25" i="1" s="1"/>
  <c r="M25" i="7"/>
  <c r="N25" i="7" s="1"/>
  <c r="P30" i="7"/>
  <c r="Q30" i="7" s="1"/>
  <c r="R30" i="7" s="1"/>
  <c r="O30" i="7"/>
  <c r="S30" i="7" s="1"/>
  <c r="H30" i="1" s="1"/>
  <c r="D30" i="1" s="1"/>
  <c r="L30" i="1" s="1"/>
  <c r="O112" i="7"/>
  <c r="S112" i="7" s="1"/>
  <c r="H112" i="1" s="1"/>
  <c r="O110" i="7"/>
  <c r="S110" i="7" s="1"/>
  <c r="H110" i="1" s="1"/>
  <c r="V54" i="7"/>
  <c r="G54" i="1" s="1"/>
  <c r="O102" i="7"/>
  <c r="S102" i="7" s="1"/>
  <c r="H102" i="1" s="1"/>
  <c r="V88" i="7"/>
  <c r="G88" i="1" s="1"/>
  <c r="N88" i="7"/>
  <c r="T52" i="7"/>
  <c r="E52" i="1" s="1"/>
  <c r="N16" i="7"/>
  <c r="O16" i="7" s="1"/>
  <c r="U37" i="7"/>
  <c r="F37" i="1" s="1"/>
  <c r="O6" i="7"/>
  <c r="S6" i="7" s="1"/>
  <c r="H6" i="1" s="1"/>
  <c r="U40" i="7"/>
  <c r="F40" i="1" s="1"/>
  <c r="V40" i="7"/>
  <c r="G40" i="1" s="1"/>
  <c r="T40" i="7"/>
  <c r="E40" i="1" s="1"/>
  <c r="U58" i="7"/>
  <c r="F58" i="1" s="1"/>
  <c r="O94" i="7"/>
  <c r="S94" i="7" s="1"/>
  <c r="H94" i="1" s="1"/>
  <c r="D94" i="1" s="1"/>
  <c r="L94" i="1" s="1"/>
  <c r="U36" i="7"/>
  <c r="F36" i="1" s="1"/>
  <c r="V36" i="7"/>
  <c r="G36" i="1" s="1"/>
  <c r="N70" i="7"/>
  <c r="O70" i="7" s="1"/>
  <c r="S70" i="7" s="1"/>
  <c r="H70" i="1" s="1"/>
  <c r="T70" i="7"/>
  <c r="E70" i="1" s="1"/>
  <c r="T25" i="7"/>
  <c r="E25" i="1" s="1"/>
  <c r="N52" i="7"/>
  <c r="O52" i="7" s="1"/>
  <c r="U107" i="7"/>
  <c r="F107" i="1" s="1"/>
  <c r="U88" i="7"/>
  <c r="F88" i="1" s="1"/>
  <c r="U35" i="7"/>
  <c r="F35" i="1" s="1"/>
  <c r="V35" i="7"/>
  <c r="G35" i="1" s="1"/>
  <c r="F118" i="1"/>
  <c r="G118" i="1"/>
  <c r="U43" i="7"/>
  <c r="F43" i="1" s="1"/>
  <c r="V43" i="7"/>
  <c r="G43" i="1" s="1"/>
  <c r="U80" i="7"/>
  <c r="F80" i="1" s="1"/>
  <c r="U3" i="7"/>
  <c r="F3" i="1" s="1"/>
  <c r="U54" i="7"/>
  <c r="F54" i="1" s="1"/>
  <c r="V72" i="7"/>
  <c r="G72" i="1" s="1"/>
  <c r="V5" i="7"/>
  <c r="G5" i="1" s="1"/>
  <c r="U5" i="7"/>
  <c r="F5" i="1" s="1"/>
  <c r="U86" i="7"/>
  <c r="F86" i="1" s="1"/>
  <c r="U82" i="7"/>
  <c r="F82" i="1" s="1"/>
  <c r="T36" i="7"/>
  <c r="E36" i="1" s="1"/>
  <c r="U100" i="7"/>
  <c r="F100" i="1" s="1"/>
  <c r="U71" i="7"/>
  <c r="F71" i="1" s="1"/>
  <c r="V71" i="7"/>
  <c r="G71" i="1" s="1"/>
  <c r="U25" i="7"/>
  <c r="F25" i="1" s="1"/>
  <c r="V37" i="7"/>
  <c r="G37" i="1" s="1"/>
  <c r="U16" i="7"/>
  <c r="F16" i="1" s="1"/>
  <c r="V16" i="7"/>
  <c r="G16" i="1" s="1"/>
  <c r="U41" i="7"/>
  <c r="F41" i="1" s="1"/>
  <c r="N106" i="7"/>
  <c r="U106" i="7"/>
  <c r="F106" i="1" s="1"/>
  <c r="V106" i="7"/>
  <c r="G106" i="1" s="1"/>
  <c r="T2" i="7"/>
  <c r="E2" i="1" s="1"/>
  <c r="T106" i="7"/>
  <c r="E106" i="1" s="1"/>
  <c r="K120" i="1"/>
  <c r="K104" i="1"/>
  <c r="N36" i="7"/>
  <c r="S99" i="7"/>
  <c r="H99" i="1" s="1"/>
  <c r="P99" i="7"/>
  <c r="Q99" i="7" s="1"/>
  <c r="R99" i="7" s="1"/>
  <c r="S69" i="7"/>
  <c r="H69" i="1" s="1"/>
  <c r="P69" i="7"/>
  <c r="Q69" i="7" s="1"/>
  <c r="R69" i="7" s="1"/>
  <c r="S13" i="7"/>
  <c r="H13" i="1" s="1"/>
  <c r="D13" i="1" s="1"/>
  <c r="L13" i="1" s="1"/>
  <c r="P13" i="7"/>
  <c r="Q13" i="7" s="1"/>
  <c r="R13" i="7" s="1"/>
  <c r="T107" i="7"/>
  <c r="E107" i="1" s="1"/>
  <c r="N82" i="7"/>
  <c r="T82" i="7"/>
  <c r="E82" i="1" s="1"/>
  <c r="T72" i="7"/>
  <c r="E72" i="1" s="1"/>
  <c r="N72" i="7"/>
  <c r="O72" i="7" s="1"/>
  <c r="N41" i="7"/>
  <c r="T41" i="7"/>
  <c r="E41" i="1" s="1"/>
  <c r="T97" i="7"/>
  <c r="E97" i="1" s="1"/>
  <c r="T14" i="7"/>
  <c r="E14" i="1" s="1"/>
  <c r="N14" i="7"/>
  <c r="T100" i="7"/>
  <c r="E100" i="1" s="1"/>
  <c r="N100" i="7"/>
  <c r="N40" i="7"/>
  <c r="O40" i="7" s="1"/>
  <c r="N58" i="7"/>
  <c r="T58" i="7"/>
  <c r="E58" i="1" s="1"/>
  <c r="T54" i="7"/>
  <c r="E54" i="1" s="1"/>
  <c r="N54" i="7"/>
  <c r="T16" i="7"/>
  <c r="E16" i="1" s="1"/>
  <c r="T71" i="7"/>
  <c r="E71" i="1" s="1"/>
  <c r="T35" i="7"/>
  <c r="E35" i="1" s="1"/>
  <c r="N35" i="7"/>
  <c r="T80" i="7"/>
  <c r="E80" i="1" s="1"/>
  <c r="N80" i="7"/>
  <c r="O80" i="7" s="1"/>
  <c r="T43" i="7"/>
  <c r="E43" i="1" s="1"/>
  <c r="T88" i="7"/>
  <c r="E88" i="1" s="1"/>
  <c r="T5" i="7"/>
  <c r="E5" i="1" s="1"/>
  <c r="N5" i="7"/>
  <c r="T86" i="7"/>
  <c r="E86" i="1" s="1"/>
  <c r="N86" i="7"/>
  <c r="T44" i="7"/>
  <c r="E44" i="1" s="1"/>
  <c r="N44" i="7"/>
  <c r="T37" i="7"/>
  <c r="E37" i="1" s="1"/>
  <c r="N37" i="7"/>
  <c r="T3" i="7"/>
  <c r="E3" i="1" s="1"/>
  <c r="N8" i="7"/>
  <c r="P6" i="7"/>
  <c r="Q6" i="7" s="1"/>
  <c r="R6" i="7" s="1"/>
  <c r="C120" i="1"/>
  <c r="B120" i="10" s="1"/>
  <c r="C104" i="1"/>
  <c r="B104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H118" i="1"/>
  <c r="P38" i="7"/>
  <c r="Q38" i="7" s="1"/>
  <c r="R38" i="7" s="1"/>
  <c r="S38" i="7"/>
  <c r="H38" i="1" s="1"/>
  <c r="D38" i="1" s="1"/>
  <c r="L38" i="1" s="1"/>
  <c r="P78" i="7"/>
  <c r="Q78" i="7" s="1"/>
  <c r="R78" i="7" s="1"/>
  <c r="S78" i="7"/>
  <c r="H78" i="1" s="1"/>
  <c r="D78" i="1" s="1"/>
  <c r="L78" i="1" s="1"/>
  <c r="P95" i="7"/>
  <c r="Q95" i="7" s="1"/>
  <c r="R95" i="7" s="1"/>
  <c r="S95" i="7"/>
  <c r="H95" i="1" s="1"/>
  <c r="D95" i="1" s="1"/>
  <c r="L95" i="1" s="1"/>
  <c r="H116" i="1"/>
  <c r="D116" i="1" s="1"/>
  <c r="L116" i="1" s="1"/>
  <c r="P42" i="7"/>
  <c r="Q42" i="7" s="1"/>
  <c r="R42" i="7" s="1"/>
  <c r="S42" i="7"/>
  <c r="H42" i="1" s="1"/>
  <c r="D42" i="1" s="1"/>
  <c r="L42" i="1" s="1"/>
  <c r="P93" i="7"/>
  <c r="Q93" i="7" s="1"/>
  <c r="R93" i="7" s="1"/>
  <c r="S93" i="7"/>
  <c r="H93" i="1" s="1"/>
  <c r="D93" i="1" s="1"/>
  <c r="L93" i="1" s="1"/>
  <c r="P22" i="7"/>
  <c r="Q22" i="7" s="1"/>
  <c r="R22" i="7" s="1"/>
  <c r="S22" i="7"/>
  <c r="H22" i="1" s="1"/>
  <c r="D22" i="1" s="1"/>
  <c r="L22" i="1" s="1"/>
  <c r="P73" i="7"/>
  <c r="Q73" i="7" s="1"/>
  <c r="R73" i="7" s="1"/>
  <c r="S73" i="7"/>
  <c r="H73" i="1" s="1"/>
  <c r="D73" i="1" s="1"/>
  <c r="L73" i="1" s="1"/>
  <c r="P76" i="7"/>
  <c r="Q76" i="7" s="1"/>
  <c r="R76" i="7" s="1"/>
  <c r="S76" i="7"/>
  <c r="H76" i="1" s="1"/>
  <c r="D76" i="1" s="1"/>
  <c r="L76" i="1" s="1"/>
  <c r="P75" i="7"/>
  <c r="Q75" i="7" s="1"/>
  <c r="R75" i="7" s="1"/>
  <c r="S75" i="7"/>
  <c r="H75" i="1" s="1"/>
  <c r="D75" i="1" s="1"/>
  <c r="L75" i="1" s="1"/>
  <c r="P2" i="7"/>
  <c r="Q2" i="7" s="1"/>
  <c r="R2" i="7" s="1"/>
  <c r="S2" i="7"/>
  <c r="H2" i="1" s="1"/>
  <c r="P47" i="7"/>
  <c r="Q47" i="7" s="1"/>
  <c r="R47" i="7" s="1"/>
  <c r="S47" i="7"/>
  <c r="H47" i="1" s="1"/>
  <c r="D47" i="1" s="1"/>
  <c r="L47" i="1" s="1"/>
  <c r="P18" i="7"/>
  <c r="Q18" i="7" s="1"/>
  <c r="R18" i="7" s="1"/>
  <c r="S18" i="7"/>
  <c r="H18" i="1" s="1"/>
  <c r="D18" i="1" s="1"/>
  <c r="L18" i="1" s="1"/>
  <c r="H121" i="1"/>
  <c r="D121" i="1" s="1"/>
  <c r="L121" i="1" s="1"/>
  <c r="P17" i="7"/>
  <c r="Q17" i="7" s="1"/>
  <c r="R17" i="7" s="1"/>
  <c r="S17" i="7"/>
  <c r="H17" i="1" s="1"/>
  <c r="D17" i="1" s="1"/>
  <c r="L17" i="1" s="1"/>
  <c r="P53" i="7"/>
  <c r="Q53" i="7" s="1"/>
  <c r="R53" i="7" s="1"/>
  <c r="S53" i="7"/>
  <c r="H53" i="1" s="1"/>
  <c r="D53" i="1" s="1"/>
  <c r="L53" i="1" s="1"/>
  <c r="P55" i="7"/>
  <c r="Q55" i="7" s="1"/>
  <c r="R55" i="7" s="1"/>
  <c r="S55" i="7"/>
  <c r="H55" i="1" s="1"/>
  <c r="D55" i="1" s="1"/>
  <c r="L55" i="1" s="1"/>
  <c r="P23" i="7"/>
  <c r="Q23" i="7" s="1"/>
  <c r="R23" i="7" s="1"/>
  <c r="S23" i="7"/>
  <c r="H23" i="1" s="1"/>
  <c r="D23" i="1" s="1"/>
  <c r="L23" i="1" s="1"/>
  <c r="P27" i="7"/>
  <c r="Q27" i="7" s="1"/>
  <c r="R27" i="7" s="1"/>
  <c r="S27" i="7"/>
  <c r="H27" i="1" s="1"/>
  <c r="D27" i="1" s="1"/>
  <c r="L27" i="1" s="1"/>
  <c r="P74" i="7"/>
  <c r="Q74" i="7" s="1"/>
  <c r="R74" i="7" s="1"/>
  <c r="S74" i="7"/>
  <c r="H74" i="1" s="1"/>
  <c r="D74" i="1" s="1"/>
  <c r="L74" i="1" s="1"/>
  <c r="P62" i="7"/>
  <c r="Q62" i="7" s="1"/>
  <c r="R62" i="7" s="1"/>
  <c r="S62" i="7"/>
  <c r="H62" i="1" s="1"/>
  <c r="D62" i="1" s="1"/>
  <c r="L62" i="1" s="1"/>
  <c r="P87" i="7"/>
  <c r="Q87" i="7" s="1"/>
  <c r="R87" i="7" s="1"/>
  <c r="S87" i="7"/>
  <c r="H87" i="1" s="1"/>
  <c r="D87" i="1" s="1"/>
  <c r="L87" i="1" s="1"/>
  <c r="P68" i="7"/>
  <c r="Q68" i="7" s="1"/>
  <c r="R68" i="7" s="1"/>
  <c r="S68" i="7"/>
  <c r="H68" i="1" s="1"/>
  <c r="D68" i="1" s="1"/>
  <c r="L68" i="1" s="1"/>
  <c r="P66" i="7"/>
  <c r="Q66" i="7" s="1"/>
  <c r="R66" i="7" s="1"/>
  <c r="S66" i="7"/>
  <c r="H66" i="1" s="1"/>
  <c r="D66" i="1" s="1"/>
  <c r="L66" i="1" s="1"/>
  <c r="P64" i="7"/>
  <c r="Q64" i="7" s="1"/>
  <c r="R64" i="7" s="1"/>
  <c r="S64" i="7"/>
  <c r="H64" i="1" s="1"/>
  <c r="D64" i="1" s="1"/>
  <c r="L64" i="1" s="1"/>
  <c r="P10" i="7"/>
  <c r="Q10" i="7" s="1"/>
  <c r="R10" i="7" s="1"/>
  <c r="S10" i="7"/>
  <c r="H10" i="1" s="1"/>
  <c r="D10" i="1" s="1"/>
  <c r="L10" i="1" s="1"/>
  <c r="P114" i="7"/>
  <c r="Q114" i="7" s="1"/>
  <c r="R114" i="7" s="1"/>
  <c r="S114" i="7"/>
  <c r="H114" i="1" s="1"/>
  <c r="D114" i="1" s="1"/>
  <c r="L114" i="1" s="1"/>
  <c r="P85" i="7"/>
  <c r="Q85" i="7" s="1"/>
  <c r="R85" i="7" s="1"/>
  <c r="S85" i="7"/>
  <c r="H85" i="1" s="1"/>
  <c r="D85" i="1" s="1"/>
  <c r="L85" i="1" s="1"/>
  <c r="P33" i="7"/>
  <c r="Q33" i="7" s="1"/>
  <c r="R33" i="7" s="1"/>
  <c r="S33" i="7"/>
  <c r="H33" i="1" s="1"/>
  <c r="D33" i="1" s="1"/>
  <c r="L33" i="1" s="1"/>
  <c r="P98" i="7"/>
  <c r="Q98" i="7" s="1"/>
  <c r="R98" i="7" s="1"/>
  <c r="S98" i="7"/>
  <c r="H98" i="1" s="1"/>
  <c r="D98" i="1" s="1"/>
  <c r="L98" i="1" s="1"/>
  <c r="P50" i="7"/>
  <c r="Q50" i="7" s="1"/>
  <c r="R50" i="7" s="1"/>
  <c r="S50" i="7"/>
  <c r="H50" i="1" s="1"/>
  <c r="D50" i="1" s="1"/>
  <c r="L50" i="1" s="1"/>
  <c r="P57" i="7"/>
  <c r="Q57" i="7" s="1"/>
  <c r="R57" i="7" s="1"/>
  <c r="S57" i="7"/>
  <c r="H57" i="1" s="1"/>
  <c r="D57" i="1" s="1"/>
  <c r="L57" i="1" s="1"/>
  <c r="P103" i="7"/>
  <c r="Q103" i="7" s="1"/>
  <c r="R103" i="7" s="1"/>
  <c r="S103" i="7"/>
  <c r="H103" i="1" s="1"/>
  <c r="D103" i="1" s="1"/>
  <c r="L103" i="1" s="1"/>
  <c r="P15" i="7"/>
  <c r="Q15" i="7" s="1"/>
  <c r="R15" i="7" s="1"/>
  <c r="S15" i="7"/>
  <c r="H15" i="1" s="1"/>
  <c r="D15" i="1" s="1"/>
  <c r="L15" i="1" s="1"/>
  <c r="P45" i="7"/>
  <c r="Q45" i="7" s="1"/>
  <c r="R45" i="7" s="1"/>
  <c r="S45" i="7"/>
  <c r="H45" i="1" s="1"/>
  <c r="D45" i="1" s="1"/>
  <c r="L45" i="1" s="1"/>
  <c r="P111" i="7"/>
  <c r="Q111" i="7" s="1"/>
  <c r="R111" i="7" s="1"/>
  <c r="S111" i="7"/>
  <c r="H111" i="1" s="1"/>
  <c r="D111" i="1" s="1"/>
  <c r="L111" i="1" s="1"/>
  <c r="P51" i="7"/>
  <c r="Q51" i="7" s="1"/>
  <c r="R51" i="7" s="1"/>
  <c r="S51" i="7"/>
  <c r="H51" i="1" s="1"/>
  <c r="D51" i="1" s="1"/>
  <c r="L51" i="1" s="1"/>
  <c r="P12" i="7"/>
  <c r="Q12" i="7" s="1"/>
  <c r="R12" i="7" s="1"/>
  <c r="S12" i="7"/>
  <c r="H12" i="1" s="1"/>
  <c r="D12" i="1" s="1"/>
  <c r="L12" i="1" s="1"/>
  <c r="P92" i="7"/>
  <c r="Q92" i="7" s="1"/>
  <c r="R92" i="7" s="1"/>
  <c r="S92" i="7"/>
  <c r="H92" i="1" s="1"/>
  <c r="D92" i="1" s="1"/>
  <c r="L92" i="1" s="1"/>
  <c r="P61" i="7"/>
  <c r="Q61" i="7" s="1"/>
  <c r="R61" i="7" s="1"/>
  <c r="S61" i="7"/>
  <c r="H61" i="1" s="1"/>
  <c r="D61" i="1" s="1"/>
  <c r="L61" i="1" s="1"/>
  <c r="P31" i="7"/>
  <c r="Q31" i="7" s="1"/>
  <c r="R31" i="7" s="1"/>
  <c r="S31" i="7"/>
  <c r="H31" i="1" s="1"/>
  <c r="D31" i="1" s="1"/>
  <c r="L31" i="1" s="1"/>
  <c r="P109" i="7"/>
  <c r="Q109" i="7" s="1"/>
  <c r="R109" i="7" s="1"/>
  <c r="S109" i="7"/>
  <c r="H109" i="1" s="1"/>
  <c r="D109" i="1" s="1"/>
  <c r="L109" i="1" s="1"/>
  <c r="P67" i="7"/>
  <c r="Q67" i="7" s="1"/>
  <c r="R67" i="7" s="1"/>
  <c r="S67" i="7"/>
  <c r="H67" i="1" s="1"/>
  <c r="D67" i="1" s="1"/>
  <c r="L67" i="1" s="1"/>
  <c r="P11" i="7"/>
  <c r="Q11" i="7" s="1"/>
  <c r="R11" i="7" s="1"/>
  <c r="S11" i="7"/>
  <c r="H11" i="1" s="1"/>
  <c r="D11" i="1" s="1"/>
  <c r="L11" i="1" s="1"/>
  <c r="P101" i="7"/>
  <c r="Q101" i="7" s="1"/>
  <c r="R101" i="7" s="1"/>
  <c r="S101" i="7"/>
  <c r="H101" i="1" s="1"/>
  <c r="D101" i="1" s="1"/>
  <c r="L101" i="1" s="1"/>
  <c r="P7" i="7"/>
  <c r="Q7" i="7" s="1"/>
  <c r="R7" i="7" s="1"/>
  <c r="S7" i="7"/>
  <c r="H7" i="1" s="1"/>
  <c r="D7" i="1" s="1"/>
  <c r="L7" i="1" s="1"/>
  <c r="P89" i="7"/>
  <c r="Q89" i="7" s="1"/>
  <c r="R89" i="7" s="1"/>
  <c r="S89" i="7"/>
  <c r="H89" i="1" s="1"/>
  <c r="D89" i="1" s="1"/>
  <c r="L89" i="1" s="1"/>
  <c r="P79" i="7"/>
  <c r="Q79" i="7" s="1"/>
  <c r="R79" i="7" s="1"/>
  <c r="S79" i="7"/>
  <c r="H79" i="1" s="1"/>
  <c r="D79" i="1" s="1"/>
  <c r="L79" i="1" s="1"/>
  <c r="P39" i="7"/>
  <c r="Q39" i="7" s="1"/>
  <c r="R39" i="7" s="1"/>
  <c r="S39" i="7"/>
  <c r="H39" i="1" s="1"/>
  <c r="D39" i="1" s="1"/>
  <c r="L39" i="1" s="1"/>
  <c r="P105" i="7"/>
  <c r="Q105" i="7" s="1"/>
  <c r="R105" i="7" s="1"/>
  <c r="S105" i="7"/>
  <c r="H105" i="1" s="1"/>
  <c r="D105" i="1" s="1"/>
  <c r="L105" i="1" s="1"/>
  <c r="P46" i="7"/>
  <c r="Q46" i="7" s="1"/>
  <c r="R46" i="7" s="1"/>
  <c r="S46" i="7"/>
  <c r="H46" i="1" s="1"/>
  <c r="D46" i="1" s="1"/>
  <c r="L46" i="1" s="1"/>
  <c r="P29" i="7"/>
  <c r="Q29" i="7" s="1"/>
  <c r="R29" i="7" s="1"/>
  <c r="S29" i="7"/>
  <c r="H29" i="1" s="1"/>
  <c r="D29" i="1" s="1"/>
  <c r="L29" i="1" s="1"/>
  <c r="P77" i="7"/>
  <c r="Q77" i="7" s="1"/>
  <c r="R77" i="7" s="1"/>
  <c r="S77" i="7"/>
  <c r="H77" i="1" s="1"/>
  <c r="D77" i="1" s="1"/>
  <c r="L77" i="1" s="1"/>
  <c r="P28" i="7"/>
  <c r="Q28" i="7" s="1"/>
  <c r="R28" i="7" s="1"/>
  <c r="S28" i="7"/>
  <c r="H28" i="1" s="1"/>
  <c r="D28" i="1" s="1"/>
  <c r="L28" i="1" s="1"/>
  <c r="P56" i="7"/>
  <c r="Q56" i="7" s="1"/>
  <c r="R56" i="7" s="1"/>
  <c r="S56" i="7"/>
  <c r="H56" i="1" s="1"/>
  <c r="D56" i="1" s="1"/>
  <c r="L56" i="1" s="1"/>
  <c r="P21" i="7"/>
  <c r="Q21" i="7" s="1"/>
  <c r="R21" i="7" s="1"/>
  <c r="S21" i="7"/>
  <c r="H21" i="1" s="1"/>
  <c r="D21" i="1" s="1"/>
  <c r="L21" i="1" s="1"/>
  <c r="P63" i="7"/>
  <c r="Q63" i="7" s="1"/>
  <c r="R63" i="7" s="1"/>
  <c r="S63" i="7"/>
  <c r="H63" i="1" s="1"/>
  <c r="D63" i="1" s="1"/>
  <c r="L63" i="1" s="1"/>
  <c r="S52" i="7"/>
  <c r="H52" i="1" s="1"/>
  <c r="H122" i="1"/>
  <c r="D122" i="1" s="1"/>
  <c r="L122" i="1" s="1"/>
  <c r="H117" i="1"/>
  <c r="D117" i="1" s="1"/>
  <c r="L117" i="1" s="1"/>
  <c r="P49" i="7"/>
  <c r="Q49" i="7" s="1"/>
  <c r="R49" i="7" s="1"/>
  <c r="S49" i="7"/>
  <c r="H49" i="1" s="1"/>
  <c r="D49" i="1" s="1"/>
  <c r="L49" i="1" s="1"/>
  <c r="H119" i="1"/>
  <c r="D119" i="1" s="1"/>
  <c r="L119" i="1" s="1"/>
  <c r="P83" i="7"/>
  <c r="Q83" i="7" s="1"/>
  <c r="R83" i="7" s="1"/>
  <c r="S83" i="7"/>
  <c r="H83" i="1" s="1"/>
  <c r="D83" i="1" s="1"/>
  <c r="L83" i="1" s="1"/>
  <c r="P32" i="7"/>
  <c r="Q32" i="7" s="1"/>
  <c r="R32" i="7" s="1"/>
  <c r="S32" i="7"/>
  <c r="H32" i="1" s="1"/>
  <c r="D32" i="1" s="1"/>
  <c r="L32" i="1" s="1"/>
  <c r="P90" i="7"/>
  <c r="Q90" i="7" s="1"/>
  <c r="R90" i="7" s="1"/>
  <c r="S90" i="7"/>
  <c r="H90" i="1" s="1"/>
  <c r="D90" i="1" s="1"/>
  <c r="L90" i="1" s="1"/>
  <c r="P4" i="7"/>
  <c r="Q4" i="7" s="1"/>
  <c r="R4" i="7" s="1"/>
  <c r="S4" i="7"/>
  <c r="H4" i="1" s="1"/>
  <c r="D4" i="1" s="1"/>
  <c r="L4" i="1" s="1"/>
  <c r="P20" i="7"/>
  <c r="Q20" i="7" s="1"/>
  <c r="R20" i="7" s="1"/>
  <c r="S20" i="7"/>
  <c r="H20" i="1" s="1"/>
  <c r="D20" i="1" s="1"/>
  <c r="L20" i="1" s="1"/>
  <c r="P84" i="7"/>
  <c r="Q84" i="7" s="1"/>
  <c r="R84" i="7" s="1"/>
  <c r="S84" i="7"/>
  <c r="H84" i="1" s="1"/>
  <c r="D84" i="1" s="1"/>
  <c r="L84" i="1" s="1"/>
  <c r="P108" i="7"/>
  <c r="Q108" i="7" s="1"/>
  <c r="R108" i="7" s="1"/>
  <c r="S108" i="7"/>
  <c r="H108" i="1" s="1"/>
  <c r="D108" i="1" s="1"/>
  <c r="L108" i="1" s="1"/>
  <c r="O60" i="7" l="1"/>
  <c r="S60" i="7" s="1"/>
  <c r="H60" i="1" s="1"/>
  <c r="P60" i="7"/>
  <c r="Q60" i="7" s="1"/>
  <c r="R60" i="7" s="1"/>
  <c r="O24" i="7"/>
  <c r="S24" i="7" s="1"/>
  <c r="H24" i="1" s="1"/>
  <c r="D110" i="1"/>
  <c r="L110" i="1" s="1"/>
  <c r="K110" i="1"/>
  <c r="O88" i="7"/>
  <c r="S88" i="7" s="1"/>
  <c r="H88" i="1" s="1"/>
  <c r="D112" i="1"/>
  <c r="L112" i="1" s="1"/>
  <c r="K112" i="1"/>
  <c r="K6" i="1"/>
  <c r="D6" i="1"/>
  <c r="D102" i="1"/>
  <c r="L102" i="1" s="1"/>
  <c r="K102" i="1"/>
  <c r="O26" i="7"/>
  <c r="S26" i="7" s="1"/>
  <c r="H26" i="1" s="1"/>
  <c r="O37" i="7"/>
  <c r="S37" i="7" s="1"/>
  <c r="H37" i="1" s="1"/>
  <c r="D37" i="1" s="1"/>
  <c r="L37" i="1" s="1"/>
  <c r="O14" i="7"/>
  <c r="S14" i="7" s="1"/>
  <c r="H14" i="1" s="1"/>
  <c r="O35" i="7"/>
  <c r="S35" i="7" s="1"/>
  <c r="H35" i="1" s="1"/>
  <c r="O8" i="7"/>
  <c r="S8" i="7" s="1"/>
  <c r="H8" i="1" s="1"/>
  <c r="O81" i="7"/>
  <c r="S81" i="7" s="1"/>
  <c r="H81" i="1" s="1"/>
  <c r="O19" i="7"/>
  <c r="S19" i="7" s="1"/>
  <c r="H19" i="1" s="1"/>
  <c r="O25" i="7"/>
  <c r="S25" i="7" s="1"/>
  <c r="H25" i="1" s="1"/>
  <c r="O96" i="7"/>
  <c r="S96" i="7" s="1"/>
  <c r="H96" i="1" s="1"/>
  <c r="O65" i="7"/>
  <c r="S65" i="7" s="1"/>
  <c r="H65" i="1" s="1"/>
  <c r="K65" i="1" s="1"/>
  <c r="O71" i="7"/>
  <c r="S71" i="7" s="1"/>
  <c r="H71" i="1" s="1"/>
  <c r="O58" i="7"/>
  <c r="S58" i="7" s="1"/>
  <c r="H58" i="1" s="1"/>
  <c r="P70" i="7"/>
  <c r="Q70" i="7" s="1"/>
  <c r="R70" i="7" s="1"/>
  <c r="O97" i="7"/>
  <c r="S97" i="7" s="1"/>
  <c r="H97" i="1" s="1"/>
  <c r="O82" i="7"/>
  <c r="S82" i="7" s="1"/>
  <c r="H82" i="1" s="1"/>
  <c r="O5" i="7"/>
  <c r="S5" i="7" s="1"/>
  <c r="H5" i="1" s="1"/>
  <c r="O9" i="7"/>
  <c r="S9" i="7" s="1"/>
  <c r="H9" i="1" s="1"/>
  <c r="O113" i="7"/>
  <c r="S113" i="7" s="1"/>
  <c r="H113" i="1" s="1"/>
  <c r="O100" i="7"/>
  <c r="S100" i="7" s="1"/>
  <c r="H100" i="1" s="1"/>
  <c r="O36" i="7"/>
  <c r="S36" i="7" s="1"/>
  <c r="H36" i="1" s="1"/>
  <c r="D36" i="1" s="1"/>
  <c r="L36" i="1" s="1"/>
  <c r="O59" i="7"/>
  <c r="S59" i="7" s="1"/>
  <c r="H59" i="1" s="1"/>
  <c r="D59" i="1" s="1"/>
  <c r="L59" i="1" s="1"/>
  <c r="O106" i="7"/>
  <c r="S106" i="7" s="1"/>
  <c r="H106" i="1" s="1"/>
  <c r="O44" i="7"/>
  <c r="S44" i="7" s="1"/>
  <c r="H44" i="1" s="1"/>
  <c r="O86" i="7"/>
  <c r="S86" i="7" s="1"/>
  <c r="H86" i="1" s="1"/>
  <c r="P54" i="7"/>
  <c r="Q54" i="7" s="1"/>
  <c r="R54" i="7" s="1"/>
  <c r="O54" i="7"/>
  <c r="S54" i="7" s="1"/>
  <c r="H54" i="1" s="1"/>
  <c r="D54" i="1" s="1"/>
  <c r="L54" i="1" s="1"/>
  <c r="O41" i="7"/>
  <c r="S41" i="7" s="1"/>
  <c r="H41" i="1" s="1"/>
  <c r="K94" i="1"/>
  <c r="P96" i="7"/>
  <c r="Q96" i="7" s="1"/>
  <c r="R96" i="7" s="1"/>
  <c r="P52" i="7"/>
  <c r="Q52" i="7" s="1"/>
  <c r="R52" i="7" s="1"/>
  <c r="P65" i="7"/>
  <c r="Q65" i="7" s="1"/>
  <c r="R65" i="7" s="1"/>
  <c r="D60" i="1"/>
  <c r="L60" i="1" s="1"/>
  <c r="D70" i="1"/>
  <c r="L70" i="1" s="1"/>
  <c r="P36" i="7"/>
  <c r="Q36" i="7" s="1"/>
  <c r="R36" i="7" s="1"/>
  <c r="D118" i="1"/>
  <c r="L118" i="1" s="1"/>
  <c r="P25" i="7"/>
  <c r="Q25" i="7" s="1"/>
  <c r="R25" i="7" s="1"/>
  <c r="P14" i="7"/>
  <c r="Q14" i="7" s="1"/>
  <c r="R14" i="7" s="1"/>
  <c r="P106" i="7"/>
  <c r="Q106" i="7" s="1"/>
  <c r="R106" i="7" s="1"/>
  <c r="D52" i="1"/>
  <c r="L52" i="1" s="1"/>
  <c r="D2" i="1"/>
  <c r="C2" i="1" s="1"/>
  <c r="B2" i="10" s="1"/>
  <c r="D69" i="1"/>
  <c r="L69" i="1" s="1"/>
  <c r="K99" i="1"/>
  <c r="D99" i="1"/>
  <c r="L99" i="1" s="1"/>
  <c r="P24" i="7"/>
  <c r="Q24" i="7" s="1"/>
  <c r="R24" i="7" s="1"/>
  <c r="P26" i="7"/>
  <c r="Q26" i="7" s="1"/>
  <c r="R26" i="7" s="1"/>
  <c r="P41" i="7"/>
  <c r="Q41" i="7" s="1"/>
  <c r="R41" i="7" s="1"/>
  <c r="K13" i="1"/>
  <c r="K118" i="1"/>
  <c r="K21" i="1"/>
  <c r="K70" i="1"/>
  <c r="K49" i="1"/>
  <c r="K23" i="1"/>
  <c r="K53" i="1"/>
  <c r="K47" i="1"/>
  <c r="K119" i="1"/>
  <c r="K61" i="1"/>
  <c r="K92" i="1"/>
  <c r="K42" i="1"/>
  <c r="K66" i="1"/>
  <c r="K17" i="1"/>
  <c r="K121" i="1"/>
  <c r="K105" i="1"/>
  <c r="K62" i="1"/>
  <c r="K74" i="1"/>
  <c r="K78" i="1"/>
  <c r="K114" i="1"/>
  <c r="K109" i="1"/>
  <c r="K30" i="1"/>
  <c r="K122" i="1"/>
  <c r="K18" i="1"/>
  <c r="K64" i="1"/>
  <c r="K12" i="1"/>
  <c r="K73" i="1"/>
  <c r="K45" i="1"/>
  <c r="K69" i="1"/>
  <c r="K111" i="1"/>
  <c r="K15" i="1"/>
  <c r="K2" i="1"/>
  <c r="K7" i="1"/>
  <c r="K31" i="1"/>
  <c r="K63" i="1"/>
  <c r="K28" i="1"/>
  <c r="K108" i="1"/>
  <c r="K84" i="1"/>
  <c r="K22" i="1"/>
  <c r="K20" i="1"/>
  <c r="K52" i="1"/>
  <c r="K117" i="1"/>
  <c r="K79" i="1"/>
  <c r="K10" i="1"/>
  <c r="K39" i="1"/>
  <c r="K93" i="1"/>
  <c r="K85" i="1"/>
  <c r="K11" i="1"/>
  <c r="K89" i="1"/>
  <c r="K68" i="1"/>
  <c r="K32" i="1"/>
  <c r="K56" i="1"/>
  <c r="K51" i="1"/>
  <c r="K87" i="1"/>
  <c r="K101" i="1"/>
  <c r="K33" i="1"/>
  <c r="K4" i="1"/>
  <c r="K55" i="1"/>
  <c r="K60" i="1"/>
  <c r="K77" i="1"/>
  <c r="K95" i="1"/>
  <c r="K90" i="1"/>
  <c r="K83" i="1"/>
  <c r="K27" i="1"/>
  <c r="K116" i="1"/>
  <c r="K67" i="1"/>
  <c r="K46" i="1"/>
  <c r="K76" i="1"/>
  <c r="K50" i="1"/>
  <c r="K57" i="1"/>
  <c r="K75" i="1"/>
  <c r="K29" i="1"/>
  <c r="K103" i="1"/>
  <c r="K98" i="1"/>
  <c r="K38" i="1"/>
  <c r="P8" i="7"/>
  <c r="Q8" i="7" s="1"/>
  <c r="R8" i="7" s="1"/>
  <c r="S3" i="7"/>
  <c r="H3" i="1" s="1"/>
  <c r="P3" i="7"/>
  <c r="Q3" i="7" s="1"/>
  <c r="R3" i="7" s="1"/>
  <c r="S34" i="7"/>
  <c r="H34" i="1" s="1"/>
  <c r="P34" i="7"/>
  <c r="Q34" i="7" s="1"/>
  <c r="R34" i="7" s="1"/>
  <c r="S40" i="7"/>
  <c r="H40" i="1" s="1"/>
  <c r="D40" i="1" s="1"/>
  <c r="L40" i="1" s="1"/>
  <c r="P40" i="7"/>
  <c r="Q40" i="7" s="1"/>
  <c r="R40" i="7" s="1"/>
  <c r="P86" i="7"/>
  <c r="Q86" i="7" s="1"/>
  <c r="R86" i="7" s="1"/>
  <c r="P81" i="7"/>
  <c r="Q81" i="7" s="1"/>
  <c r="R81" i="7" s="1"/>
  <c r="C17" i="1"/>
  <c r="B17" i="10" s="1"/>
  <c r="C12" i="1"/>
  <c r="B12" i="10" s="1"/>
  <c r="C108" i="1"/>
  <c r="B108" i="10" s="1"/>
  <c r="C57" i="1"/>
  <c r="B57" i="10" s="1"/>
  <c r="C68" i="1"/>
  <c r="B68" i="10" s="1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75" i="1"/>
  <c r="B75" i="10" s="1"/>
  <c r="C32" i="1"/>
  <c r="B32" i="10" s="1"/>
  <c r="C98" i="1"/>
  <c r="B98" i="10" s="1"/>
  <c r="C64" i="1"/>
  <c r="B64" i="10" s="1"/>
  <c r="C23" i="1"/>
  <c r="B23" i="10" s="1"/>
  <c r="C18" i="1"/>
  <c r="B18" i="10" s="1"/>
  <c r="C42" i="1"/>
  <c r="B42" i="10" s="1"/>
  <c r="C45" i="1"/>
  <c r="B45" i="10" s="1"/>
  <c r="C4" i="1"/>
  <c r="B4" i="10" s="1"/>
  <c r="C105" i="1"/>
  <c r="B105" i="10" s="1"/>
  <c r="C31" i="1"/>
  <c r="B31" i="10" s="1"/>
  <c r="C39" i="1"/>
  <c r="B39" i="10" s="1"/>
  <c r="C33" i="1"/>
  <c r="B33" i="10" s="1"/>
  <c r="C93" i="1"/>
  <c r="B93" i="10" s="1"/>
  <c r="C20" i="1"/>
  <c r="B20" i="10" s="1"/>
  <c r="C61" i="1"/>
  <c r="B61" i="10" s="1"/>
  <c r="C101" i="1"/>
  <c r="B101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1" i="1"/>
  <c r="B121" i="10" s="1"/>
  <c r="C49" i="1"/>
  <c r="B49" i="10" s="1"/>
  <c r="C56" i="1"/>
  <c r="B56" i="10" s="1"/>
  <c r="C79" i="1"/>
  <c r="B79" i="10" s="1"/>
  <c r="C109" i="1"/>
  <c r="B109" i="10" s="1"/>
  <c r="C83" i="1"/>
  <c r="B83" i="10" s="1"/>
  <c r="C117" i="1"/>
  <c r="B117" i="10" s="1"/>
  <c r="C77" i="1"/>
  <c r="B77" i="10" s="1"/>
  <c r="C89" i="1"/>
  <c r="B89" i="10" s="1"/>
  <c r="C11" i="1"/>
  <c r="B11" i="10" s="1"/>
  <c r="C103" i="1"/>
  <c r="B103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S43" i="7"/>
  <c r="H43" i="1" s="1"/>
  <c r="D43" i="1" s="1"/>
  <c r="L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L16" i="1" s="1"/>
  <c r="P72" i="7"/>
  <c r="Q72" i="7" s="1"/>
  <c r="R72" i="7" s="1"/>
  <c r="S72" i="7"/>
  <c r="H72" i="1" s="1"/>
  <c r="D72" i="1" s="1"/>
  <c r="L72" i="1" s="1"/>
  <c r="P91" i="7"/>
  <c r="Q91" i="7" s="1"/>
  <c r="R91" i="7" s="1"/>
  <c r="S91" i="7"/>
  <c r="H91" i="1" s="1"/>
  <c r="D91" i="1" s="1"/>
  <c r="L91" i="1" s="1"/>
  <c r="P80" i="7"/>
  <c r="Q80" i="7" s="1"/>
  <c r="R80" i="7" s="1"/>
  <c r="S80" i="7"/>
  <c r="H80" i="1" s="1"/>
  <c r="D80" i="1" s="1"/>
  <c r="L80" i="1" s="1"/>
  <c r="P115" i="7"/>
  <c r="Q115" i="7" s="1"/>
  <c r="R115" i="7" s="1"/>
  <c r="S115" i="7"/>
  <c r="H115" i="1" s="1"/>
  <c r="D115" i="1" s="1"/>
  <c r="L115" i="1" s="1"/>
  <c r="P48" i="7"/>
  <c r="Q48" i="7" s="1"/>
  <c r="R48" i="7" s="1"/>
  <c r="S48" i="7"/>
  <c r="H48" i="1" s="1"/>
  <c r="D48" i="1" s="1"/>
  <c r="L48" i="1" s="1"/>
  <c r="P107" i="7"/>
  <c r="Q107" i="7" s="1"/>
  <c r="R107" i="7" s="1"/>
  <c r="S107" i="7"/>
  <c r="H107" i="1" s="1"/>
  <c r="D107" i="1" s="1"/>
  <c r="L107" i="1" s="1"/>
  <c r="D9" i="1" l="1"/>
  <c r="L9" i="1" s="1"/>
  <c r="K9" i="1"/>
  <c r="K81" i="1"/>
  <c r="D81" i="1"/>
  <c r="L81" i="1" s="1"/>
  <c r="K100" i="1"/>
  <c r="D100" i="1"/>
  <c r="L100" i="1" s="1"/>
  <c r="D86" i="1"/>
  <c r="L86" i="1" s="1"/>
  <c r="K86" i="1"/>
  <c r="D44" i="1"/>
  <c r="L44" i="1" s="1"/>
  <c r="K44" i="1"/>
  <c r="K5" i="1"/>
  <c r="D5" i="1"/>
  <c r="L5" i="1" s="1"/>
  <c r="D82" i="1"/>
  <c r="L82" i="1" s="1"/>
  <c r="K82" i="1"/>
  <c r="K36" i="1"/>
  <c r="C110" i="1"/>
  <c r="B110" i="10" s="1"/>
  <c r="D41" i="1"/>
  <c r="L41" i="1" s="1"/>
  <c r="K41" i="1"/>
  <c r="D26" i="1"/>
  <c r="L26" i="1" s="1"/>
  <c r="K26" i="1"/>
  <c r="D71" i="1"/>
  <c r="L71" i="1" s="1"/>
  <c r="K71" i="1"/>
  <c r="D88" i="1"/>
  <c r="L88" i="1" s="1"/>
  <c r="K88" i="1"/>
  <c r="D97" i="1"/>
  <c r="L97" i="1" s="1"/>
  <c r="K97" i="1"/>
  <c r="D113" i="1"/>
  <c r="L113" i="1" s="1"/>
  <c r="K113" i="1"/>
  <c r="K8" i="1"/>
  <c r="D8" i="1"/>
  <c r="L8" i="1" s="1"/>
  <c r="D35" i="1"/>
  <c r="L35" i="1" s="1"/>
  <c r="K35" i="1"/>
  <c r="D14" i="1"/>
  <c r="K14" i="1"/>
  <c r="D96" i="1"/>
  <c r="L96" i="1" s="1"/>
  <c r="K96" i="1"/>
  <c r="D25" i="1"/>
  <c r="L25" i="1" s="1"/>
  <c r="K25" i="1"/>
  <c r="D19" i="1"/>
  <c r="L19" i="1" s="1"/>
  <c r="K19" i="1"/>
  <c r="K106" i="1"/>
  <c r="D106" i="1"/>
  <c r="L106" i="1" s="1"/>
  <c r="D58" i="1"/>
  <c r="L58" i="1" s="1"/>
  <c r="K58" i="1"/>
  <c r="D24" i="1"/>
  <c r="L24" i="1" s="1"/>
  <c r="K24" i="1"/>
  <c r="K59" i="1"/>
  <c r="K37" i="1"/>
  <c r="D65" i="1"/>
  <c r="L65" i="1" s="1"/>
  <c r="L6" i="1"/>
  <c r="C6" i="1"/>
  <c r="B6" i="10" s="1"/>
  <c r="C112" i="1"/>
  <c r="B112" i="10" s="1"/>
  <c r="C113" i="1"/>
  <c r="B113" i="10" s="1"/>
  <c r="C8" i="1"/>
  <c r="B8" i="10" s="1"/>
  <c r="C60" i="1"/>
  <c r="B60" i="10" s="1"/>
  <c r="C118" i="1"/>
  <c r="B118" i="10" s="1"/>
  <c r="C36" i="1"/>
  <c r="B36" i="10" s="1"/>
  <c r="K54" i="1"/>
  <c r="C52" i="1"/>
  <c r="B52" i="10" s="1"/>
  <c r="C26" i="1"/>
  <c r="B26" i="10" s="1"/>
  <c r="C70" i="1"/>
  <c r="B70" i="10" s="1"/>
  <c r="C54" i="1"/>
  <c r="B54" i="10" s="1"/>
  <c r="C59" i="1"/>
  <c r="B59" i="10" s="1"/>
  <c r="L2" i="1"/>
  <c r="D34" i="1"/>
  <c r="L34" i="1" s="1"/>
  <c r="C99" i="1"/>
  <c r="B99" i="10" s="1"/>
  <c r="C69" i="1"/>
  <c r="K3" i="1"/>
  <c r="D3" i="1"/>
  <c r="L3" i="1" s="1"/>
  <c r="K34" i="1"/>
  <c r="K48" i="1"/>
  <c r="K107" i="1"/>
  <c r="K91" i="1"/>
  <c r="K80" i="1"/>
  <c r="K16" i="1"/>
  <c r="K40" i="1"/>
  <c r="K43" i="1"/>
  <c r="K72" i="1"/>
  <c r="K115" i="1"/>
  <c r="C80" i="1"/>
  <c r="B80" i="10" s="1"/>
  <c r="C40" i="1"/>
  <c r="B40" i="10" s="1"/>
  <c r="C16" i="1"/>
  <c r="B16" i="10" s="1"/>
  <c r="C48" i="1"/>
  <c r="B48" i="10" s="1"/>
  <c r="C81" i="1"/>
  <c r="C9" i="1"/>
  <c r="C91" i="1"/>
  <c r="B91" i="10" s="1"/>
  <c r="C97" i="1"/>
  <c r="B97" i="10" s="1"/>
  <c r="C72" i="1"/>
  <c r="B72" i="10" s="1"/>
  <c r="C115" i="1"/>
  <c r="B115" i="10" s="1"/>
  <c r="C43" i="1"/>
  <c r="B43" i="10" s="1"/>
  <c r="C107" i="1"/>
  <c r="B107" i="10" s="1"/>
  <c r="C37" i="1"/>
  <c r="C44" i="1"/>
  <c r="C82" i="1" l="1"/>
  <c r="B82" i="10" s="1"/>
  <c r="C65" i="1"/>
  <c r="B65" i="10" s="1"/>
  <c r="C100" i="1"/>
  <c r="C86" i="1"/>
  <c r="B86" i="10" s="1"/>
  <c r="C5" i="1"/>
  <c r="B5" i="10" s="1"/>
  <c r="C41" i="1"/>
  <c r="B41" i="10" s="1"/>
  <c r="C106" i="1"/>
  <c r="B106" i="10" s="1"/>
  <c r="C96" i="1"/>
  <c r="B96" i="10" s="1"/>
  <c r="C58" i="1"/>
  <c r="B58" i="10" s="1"/>
  <c r="C88" i="1"/>
  <c r="B88" i="10" s="1"/>
  <c r="C71" i="1"/>
  <c r="B71" i="10" s="1"/>
  <c r="C19" i="1"/>
  <c r="C24" i="1"/>
  <c r="B24" i="10" s="1"/>
  <c r="C35" i="1"/>
  <c r="B35" i="10" s="1"/>
  <c r="C25" i="1"/>
  <c r="B25" i="10" s="1"/>
  <c r="L14" i="1"/>
  <c r="C14" i="1"/>
  <c r="B14" i="10" s="1"/>
  <c r="B69" i="10"/>
  <c r="C3" i="1"/>
  <c r="B3" i="10" s="1"/>
  <c r="C34" i="1"/>
  <c r="B19" i="10"/>
  <c r="B37" i="10"/>
  <c r="B9" i="10"/>
  <c r="B100" i="10"/>
  <c r="B44" i="10"/>
  <c r="B81" i="10"/>
  <c r="B34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706A8F6-46D2-ED48-A608-EEB40DE35A64}" name="T1-VLM2-10mps_LinusHStab-LaminarN9" type="6" refreshedVersion="8" background="1" saveData="1">
    <textPr sourceFile="/Users/williamkemp/Records/Masters/Projects/0_LinusProject/2-XFLR5_Models/Exports/T1-VLM2-10mps_LinusHStab-LaminarN9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6D42B5F-1042-FD4E-B2C9-FF35B00EBEA7}" name="T2-VLM2-Linus-WingN9-1_78kg_0_035xcg" type="6" refreshedVersion="8" background="1" saveData="1">
    <textPr sourceFile="/Users/williamkemp/Records/Masters/Projects/0_LinusProject/2-XFLR5_Models/Exports/T2-VLM2-Linus-WingN9-1_78kg_0_035xc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<sst xmlns="http://schemas.openxmlformats.org/spreadsheetml/2006/main" count="224" uniqueCount="109">
  <si>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</si>
  <si>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</si>
  <si>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</si>
  <si>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</si>
  <si>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</si>
  <si>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</si>
  <si>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</si>
  <si>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</si>
  <si>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</si>
  <si>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</si>
  <si>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</si>
  <si>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</si>
  <si>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</si>
  <si>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</si>
  <si>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</si>
  <si>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</si>
  <si>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</si>
  <si>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</si>
  <si>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</si>
  <si>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</si>
  <si>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</si>
  <si>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</si>
  <si>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</si>
  <si>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</si>
  <si>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</si>
  <si>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</si>
  <si>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</si>
  <si>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</si>
  <si>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</si>
  <si>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</si>
  <si>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</si>
  <si>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</si>
  <si>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</si>
  <si>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</si>
  <si>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</si>
  <si>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</si>
  <si>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</si>
  <si>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</si>
  <si>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</si>
  <si>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</si>
  <si>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</si>
  <si>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</si>
  <si>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</si>
  <si>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</si>
  <si>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</si>
  <si>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</si>
  <si>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</si>
  <si>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</si>
  <si>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</si>
  <si>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</si>
  <si>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</si>
  <si>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</si>
  <si>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</si>
  <si>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</si>
  <si>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</si>
  <si>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</si>
  <si>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</si>
  <si>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</si>
  <si>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</si>
  <si>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</si>
  <si>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</si>
  <si>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</si>
  <si>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</si>
  <si>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</si>
  <si>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</si>
  <si>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</si>
  <si>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</si>
  <si>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</si>
  <si>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</si>
  <si>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</si>
  <si>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</si>
  <si>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</si>
  <si>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</si>
  <si>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</si>
  <si>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</si>
  <si>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</si>
  <si>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</si>
  <si>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</si>
  <si>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</si>
  <si>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</si>
  <si>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</si>
  <si>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</si>
  <si>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</si>
  <si>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</si>
  <si>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</si>
  <si>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</si>
  <si>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</si>
  <si>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</si>
  <si>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</si>
  <si>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</si>
  <si>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</si>
  <si>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</si>
  <si>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</si>
  <si>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</si>
  <si>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</si>
  <si>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</si>
  <si>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</si>
  <si>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 xml:space="preserve"> CREATeV-LaminarW-LaminarVstab-LaminarHstab</t>
  </si>
  <si>
    <t xml:space="preserve"> Linus-Tailless-Laminar-N9</t>
  </si>
  <si>
    <t xml:space="preserve"> T2-VLM2-1.78kg_0.035xcg</t>
  </si>
  <si>
    <t xml:space="preserve"> T1-10.0 m/s-VLM2-1.8kg-x0.1m</t>
  </si>
  <si>
    <t xml:space="preserve"> Linus-HTail-LaminarN9</t>
  </si>
  <si>
    <t>NACA0012</t>
  </si>
  <si>
    <t xml:space="preserve"> Linus-Laminar-VStab-Wing</t>
  </si>
  <si>
    <t xml:space="preserve"> T2-VLM2-1.78kg-x0.035mxcg</t>
  </si>
  <si>
    <t>Body LHS</t>
  </si>
  <si>
    <t>Canopy LHS</t>
  </si>
  <si>
    <t>Nose LHS</t>
  </si>
  <si>
    <t>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</si>
</sst>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13.848984327159462</c:v>
                </c:pt>
                <c:pt idx="1">
                  <c:v>8.2605657973637818</c:v>
                </c:pt>
                <c:pt idx="2">
                  <c:v>5.9477025527989689</c:v>
                </c:pt>
                <c:pt idx="3">
                  <c:v>4.6746788183891699</c:v>
                </c:pt>
                <c:pt idx="4">
                  <c:v>3.870333100127183</c:v>
                </c:pt>
                <c:pt idx="5">
                  <c:v>3.3177995434884577</c:v>
                </c:pt>
                <c:pt idx="6">
                  <c:v>2.9219815050837283</c:v>
                </c:pt>
                <c:pt idx="7">
                  <c:v>2.6235961958349461</c:v>
                </c:pt>
                <c:pt idx="8">
                  <c:v>2.3838262195429483</c:v>
                </c:pt>
                <c:pt idx="9">
                  <c:v>2.189751602164927</c:v>
                </c:pt>
                <c:pt idx="10">
                  <c:v>2.0327142948437364</c:v>
                </c:pt>
                <c:pt idx="11">
                  <c:v>1.9066148014942559</c:v>
                </c:pt>
                <c:pt idx="12">
                  <c:v>1.8002522313208944</c:v>
                </c:pt>
                <c:pt idx="13">
                  <c:v>1.7100884299784684</c:v>
                </c:pt>
                <c:pt idx="14">
                  <c:v>1.6335552979332464</c:v>
                </c:pt>
                <c:pt idx="15">
                  <c:v>1.5665372393919115</c:v>
                </c:pt>
                <c:pt idx="16">
                  <c:v>1.5064543419790621</c:v>
                </c:pt>
                <c:pt idx="17">
                  <c:v>1.4525536987218901</c:v>
                </c:pt>
                <c:pt idx="18">
                  <c:v>1.4036252627891432</c:v>
                </c:pt>
                <c:pt idx="19">
                  <c:v>1.3592971653385677</c:v>
                </c:pt>
                <c:pt idx="20">
                  <c:v>1.3190044422741232</c:v>
                </c:pt>
                <c:pt idx="21">
                  <c:v>1.281652517380516</c:v>
                </c:pt>
                <c:pt idx="22">
                  <c:v>1.2468270786517659</c:v>
                </c:pt>
                <c:pt idx="23">
                  <c:v>1.2147007815939501</c:v>
                </c:pt>
                <c:pt idx="24">
                  <c:v>1.1849094348335965</c:v>
                </c:pt>
                <c:pt idx="25">
                  <c:v>1.1570192991909267</c:v>
                </c:pt>
                <c:pt idx="26">
                  <c:v>1.1304387295087222</c:v>
                </c:pt>
                <c:pt idx="27">
                  <c:v>1.1054015132429922</c:v>
                </c:pt>
                <c:pt idx="28">
                  <c:v>1.0818366576099778</c:v>
                </c:pt>
                <c:pt idx="29">
                  <c:v>1.0594203844153711</c:v>
                </c:pt>
                <c:pt idx="30">
                  <c:v>1.0385701796960634</c:v>
                </c:pt>
                <c:pt idx="31">
                  <c:v>1.0190554512353245</c:v>
                </c:pt>
                <c:pt idx="32">
                  <c:v>1.000012762706441</c:v>
                </c:pt>
                <c:pt idx="33">
                  <c:v>0.98162061968775005</c:v>
                </c:pt>
                <c:pt idx="34">
                  <c:v>0.96420974906645418</c:v>
                </c:pt>
                <c:pt idx="35">
                  <c:v>0.94764742916022793</c:v>
                </c:pt>
                <c:pt idx="36">
                  <c:v>0.93354023708145051</c:v>
                </c:pt>
                <c:pt idx="37">
                  <c:v>0.92060398261209297</c:v>
                </c:pt>
                <c:pt idx="38">
                  <c:v>0.90847363996909547</c:v>
                </c:pt>
                <c:pt idx="39">
                  <c:v>0.89738797768191381</c:v>
                </c:pt>
                <c:pt idx="40">
                  <c:v>0.88716092531910229</c:v>
                </c:pt>
                <c:pt idx="41">
                  <c:v>0.8776508687008695</c:v>
                </c:pt>
                <c:pt idx="42">
                  <c:v>0.86877948300718688</c:v>
                </c:pt>
                <c:pt idx="43">
                  <c:v>0.86027415039540212</c:v>
                </c:pt>
                <c:pt idx="44">
                  <c:v>0.85217295234625445</c:v>
                </c:pt>
                <c:pt idx="45">
                  <c:v>0.84512431090850715</c:v>
                </c:pt>
                <c:pt idx="46">
                  <c:v>0.83884990939797777</c:v>
                </c:pt>
                <c:pt idx="47">
                  <c:v>0.83297458430001958</c:v>
                </c:pt>
                <c:pt idx="48">
                  <c:v>0.82767162155204377</c:v>
                </c:pt>
                <c:pt idx="49">
                  <c:v>0.82299359787329884</c:v>
                </c:pt>
                <c:pt idx="50">
                  <c:v>0.81891288767066373</c:v>
                </c:pt>
                <c:pt idx="51">
                  <c:v>0.81488026669792035</c:v>
                </c:pt>
                <c:pt idx="52">
                  <c:v>0.81114500423707636</c:v>
                </c:pt>
                <c:pt idx="53">
                  <c:v>0.80745986021204008</c:v>
                </c:pt>
                <c:pt idx="54">
                  <c:v>0.80409771632681459</c:v>
                </c:pt>
                <c:pt idx="55">
                  <c:v>0.80111032187249243</c:v>
                </c:pt>
                <c:pt idx="56">
                  <c:v>0.79831188371747375</c:v>
                </c:pt>
                <c:pt idx="57">
                  <c:v>0.79575211674321289</c:v>
                </c:pt>
                <c:pt idx="58">
                  <c:v>0.79336392903636754</c:v>
                </c:pt>
                <c:pt idx="59">
                  <c:v>0.79121015067669209</c:v>
                </c:pt>
                <c:pt idx="60">
                  <c:v>0.78940809327573203</c:v>
                </c:pt>
                <c:pt idx="61">
                  <c:v>0.78795337779793351</c:v>
                </c:pt>
                <c:pt idx="62">
                  <c:v>0.78691635437299612</c:v>
                </c:pt>
                <c:pt idx="63">
                  <c:v>0.78612739903259321</c:v>
                </c:pt>
                <c:pt idx="64">
                  <c:v>0.78560101401110261</c:v>
                </c:pt>
                <c:pt idx="65">
                  <c:v>0.78510403579166654</c:v>
                </c:pt>
                <c:pt idx="66">
                  <c:v>0.78471786638039487</c:v>
                </c:pt>
                <c:pt idx="67">
                  <c:v>0.78450727289391697</c:v>
                </c:pt>
                <c:pt idx="68">
                  <c:v>0.78436702910241052</c:v>
                </c:pt>
                <c:pt idx="69">
                  <c:v>0.78433212053402923</c:v>
                </c:pt>
                <c:pt idx="70">
                  <c:v>0.78436247332183573</c:v>
                </c:pt>
                <c:pt idx="71">
                  <c:v>0.78445990712246216</c:v>
                </c:pt>
                <c:pt idx="72">
                  <c:v>0.78462143245811</c:v>
                </c:pt>
                <c:pt idx="73">
                  <c:v>0.78479161318052304</c:v>
                </c:pt>
                <c:pt idx="74">
                  <c:v>0.78484798600431993</c:v>
                </c:pt>
                <c:pt idx="75">
                  <c:v>0.78496546138849044</c:v>
                </c:pt>
                <c:pt idx="76">
                  <c:v>0.78526723783409247</c:v>
                </c:pt>
                <c:pt idx="77">
                  <c:v>0.78555772796780354</c:v>
                </c:pt>
                <c:pt idx="78">
                  <c:v>0.78595542195599222</c:v>
                </c:pt>
                <c:pt idx="79">
                  <c:v>0.78645582959232874</c:v>
                </c:pt>
                <c:pt idx="80">
                  <c:v>0.7869719819051052</c:v>
                </c:pt>
                <c:pt idx="81">
                  <c:v>0.78742941016904222</c:v>
                </c:pt>
                <c:pt idx="82">
                  <c:v>0.78792225412303019</c:v>
                </c:pt>
                <c:pt idx="83">
                  <c:v>0.78846183984188545</c:v>
                </c:pt>
                <c:pt idx="84">
                  <c:v>0.78915449700782703</c:v>
                </c:pt>
                <c:pt idx="85">
                  <c:v>0.7899876420980172</c:v>
                </c:pt>
                <c:pt idx="86">
                  <c:v>0.79081880991635722</c:v>
                </c:pt>
                <c:pt idx="87">
                  <c:v>0.79184109278693315</c:v>
                </c:pt>
                <c:pt idx="88">
                  <c:v>0.79306008688359775</c:v>
                </c:pt>
                <c:pt idx="89">
                  <c:v>0.79429953019203214</c:v>
                </c:pt>
                <c:pt idx="90">
                  <c:v>0.795498192525676</c:v>
                </c:pt>
                <c:pt idx="91">
                  <c:v>0.79669340920738385</c:v>
                </c:pt>
                <c:pt idx="92">
                  <c:v>0.79799782866774827</c:v>
                </c:pt>
                <c:pt idx="93">
                  <c:v>0.79954616471662976</c:v>
                </c:pt>
                <c:pt idx="94">
                  <c:v>0.80112698798741844</c:v>
                </c:pt>
                <c:pt idx="95">
                  <c:v>0.8028600980006142</c:v>
                </c:pt>
                <c:pt idx="96">
                  <c:v>0.80520484699183514</c:v>
                </c:pt>
                <c:pt idx="97">
                  <c:v>0.80821935252507593</c:v>
                </c:pt>
                <c:pt idx="98">
                  <c:v>0.81156516314160199</c:v>
                </c:pt>
                <c:pt idx="99">
                  <c:v>0.81596379704749811</c:v>
                </c:pt>
                <c:pt idx="100">
                  <c:v>0.82286955765220882</c:v>
                </c:pt>
                <c:pt idx="101">
                  <c:v>0.83166554379341318</c:v>
                </c:pt>
                <c:pt idx="102">
                  <c:v>0.84213757250807841</c:v>
                </c:pt>
                <c:pt idx="103">
                  <c:v>0.85456243429251999</c:v>
                </c:pt>
                <c:pt idx="104">
                  <c:v>0.86808956972468765</c:v>
                </c:pt>
                <c:pt idx="105">
                  <c:v>0.8817316895460805</c:v>
                </c:pt>
                <c:pt idx="106">
                  <c:v>0.89522422295397686</c:v>
                </c:pt>
                <c:pt idx="107">
                  <c:v>0.90848887474225481</c:v>
                </c:pt>
                <c:pt idx="108">
                  <c:v>0.92158536603890739</c:v>
                </c:pt>
                <c:pt idx="109">
                  <c:v>0.93448213410048864</c:v>
                </c:pt>
                <c:pt idx="110">
                  <c:v>0.94711431098990084</c:v>
                </c:pt>
                <c:pt idx="111">
                  <c:v>0.95957516591807268</c:v>
                </c:pt>
                <c:pt idx="112">
                  <c:v>0.97191104802008665</c:v>
                </c:pt>
                <c:pt idx="113">
                  <c:v>0.98408519287359686</c:v>
                </c:pt>
                <c:pt idx="114">
                  <c:v>0.99626624467151215</c:v>
                </c:pt>
                <c:pt idx="115">
                  <c:v>1.0085444497762379</c:v>
                </c:pt>
                <c:pt idx="116">
                  <c:v>1.0210167589215544</c:v>
                </c:pt>
                <c:pt idx="117">
                  <c:v>1.0338440771949358</c:v>
                </c:pt>
                <c:pt idx="118">
                  <c:v>1.0477984340688864</c:v>
                </c:pt>
                <c:pt idx="119">
                  <c:v>1.0637639533029617</c:v>
                </c:pt>
                <c:pt idx="120">
                  <c:v>1.0818550438034076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1"/>
          <c:order val="1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1905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1.7914253696240945E-2</c:v>
                </c:pt>
                <c:pt idx="1">
                  <c:v>1.8520210414609679E-2</c:v>
                </c:pt>
                <c:pt idx="2">
                  <c:v>2.1022964974566169E-2</c:v>
                </c:pt>
                <c:pt idx="3">
                  <c:v>2.3670604034483428E-2</c:v>
                </c:pt>
                <c:pt idx="4">
                  <c:v>2.670820855738169E-2</c:v>
                </c:pt>
                <c:pt idx="5">
                  <c:v>2.960142304000259E-2</c:v>
                </c:pt>
                <c:pt idx="6">
                  <c:v>3.2628844729472764E-2</c:v>
                </c:pt>
                <c:pt idx="7">
                  <c:v>3.5697229640949291E-2</c:v>
                </c:pt>
                <c:pt idx="8">
                  <c:v>3.8739430649399692E-2</c:v>
                </c:pt>
                <c:pt idx="9">
                  <c:v>4.1801111559662901E-2</c:v>
                </c:pt>
                <c:pt idx="10">
                  <c:v>4.4918674597114613E-2</c:v>
                </c:pt>
                <c:pt idx="11">
                  <c:v>4.8057679274759332E-2</c:v>
                </c:pt>
                <c:pt idx="12">
                  <c:v>5.1214922714878201E-2</c:v>
                </c:pt>
                <c:pt idx="13">
                  <c:v>5.4332082283498145E-2</c:v>
                </c:pt>
                <c:pt idx="14">
                  <c:v>5.7466739490845589E-2</c:v>
                </c:pt>
                <c:pt idx="15">
                  <c:v>6.0627163536295776E-2</c:v>
                </c:pt>
                <c:pt idx="16">
                  <c:v>6.3730109943794147E-2</c:v>
                </c:pt>
                <c:pt idx="17">
                  <c:v>6.6885320091202224E-2</c:v>
                </c:pt>
                <c:pt idx="18">
                  <c:v>7.0018319909555926E-2</c:v>
                </c:pt>
                <c:pt idx="19">
                  <c:v>7.3146209038943158E-2</c:v>
                </c:pt>
                <c:pt idx="20">
                  <c:v>7.6334344950763744E-2</c:v>
                </c:pt>
                <c:pt idx="21">
                  <c:v>7.9460088629145192E-2</c:v>
                </c:pt>
                <c:pt idx="22">
                  <c:v>8.2646879041561941E-2</c:v>
                </c:pt>
                <c:pt idx="23">
                  <c:v>8.579233778352513E-2</c:v>
                </c:pt>
                <c:pt idx="24">
                  <c:v>8.8947483145861816E-2</c:v>
                </c:pt>
                <c:pt idx="25">
                  <c:v>9.2096060881689895E-2</c:v>
                </c:pt>
                <c:pt idx="26">
                  <c:v>9.5273709342650323E-2</c:v>
                </c:pt>
                <c:pt idx="27">
                  <c:v>9.8387549118597345E-2</c:v>
                </c:pt>
                <c:pt idx="28">
                  <c:v>0.10157268238741829</c:v>
                </c:pt>
                <c:pt idx="29">
                  <c:v>0.10470584269085594</c:v>
                </c:pt>
                <c:pt idx="30">
                  <c:v>0.10786042545945504</c:v>
                </c:pt>
                <c:pt idx="31">
                  <c:v>0.11100257482038407</c:v>
                </c:pt>
                <c:pt idx="32">
                  <c:v>0.11417661906976484</c:v>
                </c:pt>
                <c:pt idx="33">
                  <c:v>0.11733616834816939</c:v>
                </c:pt>
                <c:pt idx="34">
                  <c:v>0.12047708031354182</c:v>
                </c:pt>
                <c:pt idx="35">
                  <c:v>0.12360055583077635</c:v>
                </c:pt>
                <c:pt idx="36">
                  <c:v>0.12676001979587603</c:v>
                </c:pt>
                <c:pt idx="37">
                  <c:v>0.12990441257728044</c:v>
                </c:pt>
                <c:pt idx="38">
                  <c:v>0.13307963689649691</c:v>
                </c:pt>
                <c:pt idx="39">
                  <c:v>0.1362393387732504</c:v>
                </c:pt>
                <c:pt idx="40">
                  <c:v>0.13938224566404139</c:v>
                </c:pt>
                <c:pt idx="41">
                  <c:v>0.14251529753970166</c:v>
                </c:pt>
                <c:pt idx="42">
                  <c:v>0.14567322382803893</c:v>
                </c:pt>
                <c:pt idx="43">
                  <c:v>0.14881953440196946</c:v>
                </c:pt>
                <c:pt idx="44">
                  <c:v>0.15195594902860945</c:v>
                </c:pt>
                <c:pt idx="45">
                  <c:v>0.15511585910091844</c:v>
                </c:pt>
                <c:pt idx="46">
                  <c:v>0.15826171240009182</c:v>
                </c:pt>
                <c:pt idx="47">
                  <c:v>0.16139376274833336</c:v>
                </c:pt>
                <c:pt idx="48">
                  <c:v>0.16452702967231572</c:v>
                </c:pt>
                <c:pt idx="49">
                  <c:v>0.16767381304110321</c:v>
                </c:pt>
                <c:pt idx="50">
                  <c:v>0.17081120028980237</c:v>
                </c:pt>
                <c:pt idx="51">
                  <c:v>0.17394723958664307</c:v>
                </c:pt>
                <c:pt idx="52">
                  <c:v>0.1770856930794881</c:v>
                </c:pt>
                <c:pt idx="53">
                  <c:v>0.18020463262933106</c:v>
                </c:pt>
                <c:pt idx="54">
                  <c:v>0.18334549732976788</c:v>
                </c:pt>
                <c:pt idx="55">
                  <c:v>0.18648642360030532</c:v>
                </c:pt>
                <c:pt idx="56">
                  <c:v>0.18960986714725364</c:v>
                </c:pt>
                <c:pt idx="57">
                  <c:v>0.1927468595979045</c:v>
                </c:pt>
                <c:pt idx="58">
                  <c:v>0.1958720136354867</c:v>
                </c:pt>
                <c:pt idx="59">
                  <c:v>0.19898667909404807</c:v>
                </c:pt>
                <c:pt idx="60">
                  <c:v>0.20211215277133329</c:v>
                </c:pt>
                <c:pt idx="61">
                  <c:v>0.20522660774205856</c:v>
                </c:pt>
                <c:pt idx="62">
                  <c:v>0.20833830577826726</c:v>
                </c:pt>
                <c:pt idx="63">
                  <c:v>0.21145238882417702</c:v>
                </c:pt>
                <c:pt idx="64">
                  <c:v>0.21457877315995302</c:v>
                </c:pt>
                <c:pt idx="65">
                  <c:v>0.21769108412295701</c:v>
                </c:pt>
                <c:pt idx="66">
                  <c:v>0.22080336373819526</c:v>
                </c:pt>
                <c:pt idx="67">
                  <c:v>0.22391905731426334</c:v>
                </c:pt>
                <c:pt idx="68">
                  <c:v>0.22702693153509992</c:v>
                </c:pt>
                <c:pt idx="69">
                  <c:v>0.23013346170380045</c:v>
                </c:pt>
                <c:pt idx="70">
                  <c:v>0.23322868393781948</c:v>
                </c:pt>
                <c:pt idx="71">
                  <c:v>0.23631977075635999</c:v>
                </c:pt>
                <c:pt idx="72">
                  <c:v>0.23942346523401326</c:v>
                </c:pt>
                <c:pt idx="73">
                  <c:v>0.24253079699412203</c:v>
                </c:pt>
                <c:pt idx="74">
                  <c:v>0.24561284911060047</c:v>
                </c:pt>
                <c:pt idx="75">
                  <c:v>0.24870486409976894</c:v>
                </c:pt>
                <c:pt idx="76">
                  <c:v>0.25179689829958402</c:v>
                </c:pt>
                <c:pt idx="77">
                  <c:v>0.25488044293385198</c:v>
                </c:pt>
                <c:pt idx="78">
                  <c:v>0.25796233189729734</c:v>
                </c:pt>
                <c:pt idx="79">
                  <c:v>0.26105927813900631</c:v>
                </c:pt>
                <c:pt idx="80">
                  <c:v>0.26413767106944647</c:v>
                </c:pt>
                <c:pt idx="81">
                  <c:v>0.26720759445695907</c:v>
                </c:pt>
                <c:pt idx="82">
                  <c:v>0.27029548587358426</c:v>
                </c:pt>
                <c:pt idx="83">
                  <c:v>0.27335603856002083</c:v>
                </c:pt>
                <c:pt idx="84">
                  <c:v>0.27643762543714584</c:v>
                </c:pt>
                <c:pt idx="85">
                  <c:v>0.2794953444767877</c:v>
                </c:pt>
                <c:pt idx="86">
                  <c:v>0.28256732278881697</c:v>
                </c:pt>
                <c:pt idx="87">
                  <c:v>0.28561987981845016</c:v>
                </c:pt>
                <c:pt idx="88">
                  <c:v>0.28869372319639347</c:v>
                </c:pt>
                <c:pt idx="89">
                  <c:v>0.2917418644668594</c:v>
                </c:pt>
                <c:pt idx="90">
                  <c:v>0.29480725649041717</c:v>
                </c:pt>
                <c:pt idx="91">
                  <c:v>0.29786516872935553</c:v>
                </c:pt>
                <c:pt idx="92">
                  <c:v>0.30090430886453851</c:v>
                </c:pt>
                <c:pt idx="93">
                  <c:v>0.30396226673287924</c:v>
                </c:pt>
                <c:pt idx="94">
                  <c:v>0.306995749359396</c:v>
                </c:pt>
                <c:pt idx="95">
                  <c:v>0.31003531863108225</c:v>
                </c:pt>
                <c:pt idx="96">
                  <c:v>0.31308024428254855</c:v>
                </c:pt>
                <c:pt idx="97">
                  <c:v>0.31611526409469909</c:v>
                </c:pt>
                <c:pt idx="98">
                  <c:v>0.31914082404494404</c:v>
                </c:pt>
                <c:pt idx="99">
                  <c:v>0.32217331371373009</c:v>
                </c:pt>
                <c:pt idx="100">
                  <c:v>0.32520047020651038</c:v>
                </c:pt>
                <c:pt idx="101">
                  <c:v>0.32823011505974292</c:v>
                </c:pt>
                <c:pt idx="102">
                  <c:v>0.33124250870762745</c:v>
                </c:pt>
                <c:pt idx="103">
                  <c:v>0.33426271272144087</c:v>
                </c:pt>
                <c:pt idx="104">
                  <c:v>0.33727850336444504</c:v>
                </c:pt>
                <c:pt idx="105">
                  <c:v>0.34028327129709923</c:v>
                </c:pt>
                <c:pt idx="106">
                  <c:v>0.3432903411643054</c:v>
                </c:pt>
                <c:pt idx="107">
                  <c:v>0.34629920125000996</c:v>
                </c:pt>
                <c:pt idx="108">
                  <c:v>0.34929630202102002</c:v>
                </c:pt>
                <c:pt idx="109">
                  <c:v>0.35228981371761919</c:v>
                </c:pt>
                <c:pt idx="110">
                  <c:v>0.35528904442369214</c:v>
                </c:pt>
                <c:pt idx="111">
                  <c:v>0.35827923968192499</c:v>
                </c:pt>
                <c:pt idx="112">
                  <c:v>0.36126948939869863</c:v>
                </c:pt>
                <c:pt idx="113">
                  <c:v>0.3642512604348957</c:v>
                </c:pt>
                <c:pt idx="114">
                  <c:v>0.36722788441843141</c:v>
                </c:pt>
                <c:pt idx="115">
                  <c:v>0.37019980835138439</c:v>
                </c:pt>
                <c:pt idx="116">
                  <c:v>0.37318424118681132</c:v>
                </c:pt>
                <c:pt idx="117">
                  <c:v>0.37614568040777729</c:v>
                </c:pt>
                <c:pt idx="118">
                  <c:v>0.37910836118084384</c:v>
                </c:pt>
                <c:pt idx="119">
                  <c:v>0.38207787627316592</c:v>
                </c:pt>
                <c:pt idx="120">
                  <c:v>0.38503536036838465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2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3.1143136162905827</c:v>
                </c:pt>
                <c:pt idx="1">
                  <c:v>1.8033174413548294</c:v>
                </c:pt>
                <c:pt idx="2">
                  <c:v>1.2703843562591772</c:v>
                </c:pt>
                <c:pt idx="3">
                  <c:v>0.98135196673746916</c:v>
                </c:pt>
                <c:pt idx="4">
                  <c:v>0.79996460492633914</c:v>
                </c:pt>
                <c:pt idx="5">
                  <c:v>0.67553887501046828</c:v>
                </c:pt>
                <c:pt idx="6">
                  <c:v>0.58491689269851876</c:v>
                </c:pt>
                <c:pt idx="7">
                  <c:v>0.51594980583614869</c:v>
                </c:pt>
                <c:pt idx="8">
                  <c:v>0.46170159315473935</c:v>
                </c:pt>
                <c:pt idx="9">
                  <c:v>0.41787975530526694</c:v>
                </c:pt>
                <c:pt idx="10">
                  <c:v>0.38173974983742248</c:v>
                </c:pt>
                <c:pt idx="11">
                  <c:v>0.35144461955044093</c:v>
                </c:pt>
                <c:pt idx="12">
                  <c:v>0.32567960127889567</c:v>
                </c:pt>
                <c:pt idx="13">
                  <c:v>0.30350229036718185</c:v>
                </c:pt>
                <c:pt idx="14">
                  <c:v>0.284212092096497</c:v>
                </c:pt>
                <c:pt idx="15">
                  <c:v>0.26727920927608523</c:v>
                </c:pt>
                <c:pt idx="16">
                  <c:v>0.25229821192624013</c:v>
                </c:pt>
                <c:pt idx="17">
                  <c:v>0.23895972449865677</c:v>
                </c:pt>
                <c:pt idx="18">
                  <c:v>0.22699909781196173</c:v>
                </c:pt>
                <c:pt idx="19">
                  <c:v>0.21621146881438802</c:v>
                </c:pt>
                <c:pt idx="20">
                  <c:v>0.20644466906123024</c:v>
                </c:pt>
                <c:pt idx="21">
                  <c:v>0.197555436822451</c:v>
                </c:pt>
                <c:pt idx="22">
                  <c:v>0.18942649116719526</c:v>
                </c:pt>
                <c:pt idx="23">
                  <c:v>0.18196685895593509</c:v>
                </c:pt>
                <c:pt idx="24">
                  <c:v>0.17510316841846804</c:v>
                </c:pt>
                <c:pt idx="25">
                  <c:v>0.16876231192677307</c:v>
                </c:pt>
                <c:pt idx="26">
                  <c:v>0.16288421628745178</c:v>
                </c:pt>
                <c:pt idx="27">
                  <c:v>0.15742356469204927</c:v>
                </c:pt>
                <c:pt idx="28">
                  <c:v>0.15234298733944857</c:v>
                </c:pt>
                <c:pt idx="29">
                  <c:v>0.14759894923559419</c:v>
                </c:pt>
                <c:pt idx="30">
                  <c:v>0.14315687656940587</c:v>
                </c:pt>
                <c:pt idx="31">
                  <c:v>0.13899346146313757</c:v>
                </c:pt>
                <c:pt idx="32">
                  <c:v>0.13508334894919816</c:v>
                </c:pt>
                <c:pt idx="33">
                  <c:v>0.13140191457193864</c:v>
                </c:pt>
                <c:pt idx="34">
                  <c:v>0.12792839682385138</c:v>
                </c:pt>
                <c:pt idx="35">
                  <c:v>0.12465243561254594</c:v>
                </c:pt>
                <c:pt idx="36">
                  <c:v>0.12155408376735669</c:v>
                </c:pt>
                <c:pt idx="37">
                  <c:v>0.11861635839908398</c:v>
                </c:pt>
                <c:pt idx="38">
                  <c:v>0.11582966255573246</c:v>
                </c:pt>
                <c:pt idx="39">
                  <c:v>0.11318977649520888</c:v>
                </c:pt>
                <c:pt idx="40">
                  <c:v>0.11067617875146754</c:v>
                </c:pt>
                <c:pt idx="41">
                  <c:v>0.10828099814612169</c:v>
                </c:pt>
                <c:pt idx="42">
                  <c:v>0.10599986543188547</c:v>
                </c:pt>
                <c:pt idx="43">
                  <c:v>0.10382578304670122</c:v>
                </c:pt>
                <c:pt idx="44">
                  <c:v>0.10174569179376516</c:v>
                </c:pt>
                <c:pt idx="45">
                  <c:v>9.9757488309434691E-2</c:v>
                </c:pt>
                <c:pt idx="46">
                  <c:v>9.7857045746181134E-2</c:v>
                </c:pt>
                <c:pt idx="47">
                  <c:v>9.603575434486962E-2</c:v>
                </c:pt>
                <c:pt idx="48">
                  <c:v>9.4290627745900787E-2</c:v>
                </c:pt>
                <c:pt idx="49">
                  <c:v>9.2613674370765273E-2</c:v>
                </c:pt>
                <c:pt idx="50">
                  <c:v>9.1008339972138766E-2</c:v>
                </c:pt>
                <c:pt idx="51">
                  <c:v>8.9463496202032755E-2</c:v>
                </c:pt>
                <c:pt idx="52">
                  <c:v>8.7976821185440146E-2</c:v>
                </c:pt>
                <c:pt idx="53">
                  <c:v>8.6546595469508672E-2</c:v>
                </c:pt>
                <c:pt idx="54">
                  <c:v>8.5167935930105035E-2</c:v>
                </c:pt>
                <c:pt idx="55">
                  <c:v>8.3838958578500808E-2</c:v>
                </c:pt>
                <c:pt idx="56">
                  <c:v>8.2556034305895962E-2</c:v>
                </c:pt>
                <c:pt idx="57">
                  <c:v>8.131803643719554E-2</c:v>
                </c:pt>
                <c:pt idx="58">
                  <c:v>8.0120390447157061E-2</c:v>
                </c:pt>
                <c:pt idx="59">
                  <c:v>7.8961403827537927E-2</c:v>
                </c:pt>
                <c:pt idx="60">
                  <c:v>7.7841887438130961E-2</c:v>
                </c:pt>
                <c:pt idx="61">
                  <c:v>7.675883785624886E-2</c:v>
                </c:pt>
                <c:pt idx="62">
                  <c:v>7.5711596543035442E-2</c:v>
                </c:pt>
                <c:pt idx="63">
                  <c:v>7.4695532352419811E-2</c:v>
                </c:pt>
                <c:pt idx="64">
                  <c:v>7.3712209834030332E-2</c:v>
                </c:pt>
                <c:pt idx="65">
                  <c:v>7.2759573360040436E-2</c:v>
                </c:pt>
                <c:pt idx="66">
                  <c:v>7.1835603493581493E-2</c:v>
                </c:pt>
                <c:pt idx="67">
                  <c:v>7.0938691697640527E-2</c:v>
                </c:pt>
                <c:pt idx="68">
                  <c:v>7.00685649756905E-2</c:v>
                </c:pt>
                <c:pt idx="69">
                  <c:v>6.9226153121058759E-2</c:v>
                </c:pt>
                <c:pt idx="70">
                  <c:v>6.8405758137839209E-2</c:v>
                </c:pt>
                <c:pt idx="71">
                  <c:v>6.7608614774443007E-2</c:v>
                </c:pt>
                <c:pt idx="72">
                  <c:v>6.6835181845757E-2</c:v>
                </c:pt>
                <c:pt idx="73">
                  <c:v>6.6083624481171069E-2</c:v>
                </c:pt>
                <c:pt idx="74">
                  <c:v>6.5351977305295211E-2</c:v>
                </c:pt>
                <c:pt idx="75">
                  <c:v>6.4639874624676991E-2</c:v>
                </c:pt>
                <c:pt idx="76">
                  <c:v>6.3945346386828597E-2</c:v>
                </c:pt>
                <c:pt idx="77">
                  <c:v>6.3267651904200806E-2</c:v>
                </c:pt>
                <c:pt idx="78">
                  <c:v>6.2607763266799371E-2</c:v>
                </c:pt>
                <c:pt idx="79">
                  <c:v>6.1962679440118067E-2</c:v>
                </c:pt>
                <c:pt idx="80">
                  <c:v>6.1330158413126869E-2</c:v>
                </c:pt>
                <c:pt idx="81">
                  <c:v>6.0712617198157598E-2</c:v>
                </c:pt>
                <c:pt idx="82">
                  <c:v>6.0110076189729002E-2</c:v>
                </c:pt>
                <c:pt idx="83">
                  <c:v>5.9521690603879511E-2</c:v>
                </c:pt>
                <c:pt idx="84">
                  <c:v>5.894843795266002E-2</c:v>
                </c:pt>
                <c:pt idx="85">
                  <c:v>5.8388553554466649E-2</c:v>
                </c:pt>
                <c:pt idx="86">
                  <c:v>5.7840733030408625E-2</c:v>
                </c:pt>
                <c:pt idx="87">
                  <c:v>5.7307992957681471E-2</c:v>
                </c:pt>
                <c:pt idx="88">
                  <c:v>5.6788896461087951E-2</c:v>
                </c:pt>
                <c:pt idx="89">
                  <c:v>5.6280180828031962E-2</c:v>
                </c:pt>
                <c:pt idx="90">
                  <c:v>5.5783057079747428E-2</c:v>
                </c:pt>
                <c:pt idx="91">
                  <c:v>5.5297756596024948E-2</c:v>
                </c:pt>
                <c:pt idx="92">
                  <c:v>5.4822561776171216E-2</c:v>
                </c:pt>
                <c:pt idx="93">
                  <c:v>5.4358614645314905E-2</c:v>
                </c:pt>
                <c:pt idx="94">
                  <c:v>5.3904144464974484E-2</c:v>
                </c:pt>
                <c:pt idx="95">
                  <c:v>5.3462031281021165E-2</c:v>
                </c:pt>
                <c:pt idx="96">
                  <c:v>5.3028530182947599E-2</c:v>
                </c:pt>
                <c:pt idx="97">
                  <c:v>5.260487656048863E-2</c:v>
                </c:pt>
                <c:pt idx="98">
                  <c:v>5.2189583931029251E-2</c:v>
                </c:pt>
                <c:pt idx="99">
                  <c:v>5.1785395722315837E-2</c:v>
                </c:pt>
                <c:pt idx="100">
                  <c:v>5.1388562269084767E-2</c:v>
                </c:pt>
                <c:pt idx="101">
                  <c:v>5.1000178844212221E-2</c:v>
                </c:pt>
                <c:pt idx="102">
                  <c:v>5.0619257982420472E-2</c:v>
                </c:pt>
                <c:pt idx="103">
                  <c:v>5.0248885575585128E-2</c:v>
                </c:pt>
                <c:pt idx="104">
                  <c:v>4.988442573318428E-2</c:v>
                </c:pt>
                <c:pt idx="105">
                  <c:v>4.952702210668538E-2</c:v>
                </c:pt>
                <c:pt idx="106">
                  <c:v>4.9178632462720841E-2</c:v>
                </c:pt>
                <c:pt idx="107">
                  <c:v>4.8837710024641635E-2</c:v>
                </c:pt>
                <c:pt idx="108">
                  <c:v>4.850255633839564E-2</c:v>
                </c:pt>
                <c:pt idx="109">
                  <c:v>4.8173065207271874E-2</c:v>
                </c:pt>
                <c:pt idx="110">
                  <c:v>4.7852477910214256E-2</c:v>
                </c:pt>
                <c:pt idx="111">
                  <c:v>4.7537543989877487E-2</c:v>
                </c:pt>
                <c:pt idx="112">
                  <c:v>4.7228092336432791E-2</c:v>
                </c:pt>
                <c:pt idx="113">
                  <c:v>4.6924476944430159E-2</c:v>
                </c:pt>
                <c:pt idx="114">
                  <c:v>4.6628256140630327E-2</c:v>
                </c:pt>
                <c:pt idx="115">
                  <c:v>4.6336284490155914E-2</c:v>
                </c:pt>
                <c:pt idx="116">
                  <c:v>4.6050885615458351E-2</c:v>
                </c:pt>
                <c:pt idx="117">
                  <c:v>4.5769091525757005E-2</c:v>
                </c:pt>
                <c:pt idx="118">
                  <c:v>4.549355948180514E-2</c:v>
                </c:pt>
                <c:pt idx="119">
                  <c:v>4.5223595991414567E-2</c:v>
                </c:pt>
                <c:pt idx="120">
                  <c:v>4.4957986444963835E-2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3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0.55460718333441927</c:v>
                </c:pt>
                <c:pt idx="1">
                  <c:v>0.34421846518422688</c:v>
                </c:pt>
                <c:pt idx="2">
                  <c:v>0.25814910355860848</c:v>
                </c:pt>
                <c:pt idx="3">
                  <c:v>0.20981741189961156</c:v>
                </c:pt>
                <c:pt idx="4">
                  <c:v>0.18049423720343688</c:v>
                </c:pt>
                <c:pt idx="5">
                  <c:v>0.15981069162858247</c:v>
                </c:pt>
                <c:pt idx="6">
                  <c:v>0.14547525567407982</c:v>
                </c:pt>
                <c:pt idx="7">
                  <c:v>0.13607529324056136</c:v>
                </c:pt>
                <c:pt idx="8">
                  <c:v>0.12579183215294756</c:v>
                </c:pt>
                <c:pt idx="9">
                  <c:v>0.11766617318279908</c:v>
                </c:pt>
                <c:pt idx="10">
                  <c:v>0.11001749280575554</c:v>
                </c:pt>
                <c:pt idx="11">
                  <c:v>0.10477342280787025</c:v>
                </c:pt>
                <c:pt idx="12">
                  <c:v>0.10044842128060688</c:v>
                </c:pt>
                <c:pt idx="13">
                  <c:v>9.685159620568469E-2</c:v>
                </c:pt>
                <c:pt idx="14">
                  <c:v>9.4428015545205871E-2</c:v>
                </c:pt>
                <c:pt idx="15">
                  <c:v>9.1970056695977756E-2</c:v>
                </c:pt>
                <c:pt idx="16">
                  <c:v>8.8859541120703114E-2</c:v>
                </c:pt>
                <c:pt idx="17">
                  <c:v>8.5891485736611248E-2</c:v>
                </c:pt>
                <c:pt idx="18">
                  <c:v>8.3137113274517838E-2</c:v>
                </c:pt>
                <c:pt idx="19">
                  <c:v>8.0741336602291588E-2</c:v>
                </c:pt>
                <c:pt idx="20">
                  <c:v>7.8655594510600751E-2</c:v>
                </c:pt>
                <c:pt idx="21">
                  <c:v>7.6594433724271577E-2</c:v>
                </c:pt>
                <c:pt idx="22">
                  <c:v>7.4400480181108675E-2</c:v>
                </c:pt>
                <c:pt idx="23">
                  <c:v>7.2461663993890216E-2</c:v>
                </c:pt>
                <c:pt idx="24">
                  <c:v>7.0817796657438328E-2</c:v>
                </c:pt>
                <c:pt idx="25">
                  <c:v>6.9299114233237535E-2</c:v>
                </c:pt>
                <c:pt idx="26">
                  <c:v>6.7627338203425799E-2</c:v>
                </c:pt>
                <c:pt idx="27">
                  <c:v>6.5946501026587959E-2</c:v>
                </c:pt>
                <c:pt idx="28">
                  <c:v>6.4441024717782305E-2</c:v>
                </c:pt>
                <c:pt idx="29">
                  <c:v>6.3035638724318777E-2</c:v>
                </c:pt>
                <c:pt idx="30">
                  <c:v>6.1777305873551777E-2</c:v>
                </c:pt>
                <c:pt idx="31">
                  <c:v>6.0875809459048864E-2</c:v>
                </c:pt>
                <c:pt idx="32">
                  <c:v>5.9812112060918091E-2</c:v>
                </c:pt>
                <c:pt idx="33">
                  <c:v>5.8495446037904499E-2</c:v>
                </c:pt>
                <c:pt idx="34">
                  <c:v>5.7355406448774085E-2</c:v>
                </c:pt>
                <c:pt idx="35">
                  <c:v>5.6128866385120386E-2</c:v>
                </c:pt>
                <c:pt idx="36">
                  <c:v>5.5113616723499133E-2</c:v>
                </c:pt>
                <c:pt idx="37">
                  <c:v>5.4245006395212542E-2</c:v>
                </c:pt>
                <c:pt idx="38">
                  <c:v>5.346671708325372E-2</c:v>
                </c:pt>
                <c:pt idx="39">
                  <c:v>5.2951545574758063E-2</c:v>
                </c:pt>
                <c:pt idx="40">
                  <c:v>5.2329705656578032E-2</c:v>
                </c:pt>
                <c:pt idx="41">
                  <c:v>5.1438710036747083E-2</c:v>
                </c:pt>
                <c:pt idx="42">
                  <c:v>5.063089730446424E-2</c:v>
                </c:pt>
                <c:pt idx="43">
                  <c:v>4.9819392805518066E-2</c:v>
                </c:pt>
                <c:pt idx="44">
                  <c:v>4.9002993193504533E-2</c:v>
                </c:pt>
                <c:pt idx="45">
                  <c:v>4.8222980365222587E-2</c:v>
                </c:pt>
                <c:pt idx="46">
                  <c:v>4.7551661784213099E-2</c:v>
                </c:pt>
                <c:pt idx="47">
                  <c:v>4.694518099659091E-2</c:v>
                </c:pt>
                <c:pt idx="48">
                  <c:v>4.6547686840564324E-2</c:v>
                </c:pt>
                <c:pt idx="49">
                  <c:v>4.6237009580747022E-2</c:v>
                </c:pt>
                <c:pt idx="50">
                  <c:v>4.5939039552172392E-2</c:v>
                </c:pt>
                <c:pt idx="51">
                  <c:v>4.5410463397040787E-2</c:v>
                </c:pt>
                <c:pt idx="52">
                  <c:v>4.4901879127065031E-2</c:v>
                </c:pt>
                <c:pt idx="53">
                  <c:v>4.4279529656120219E-2</c:v>
                </c:pt>
                <c:pt idx="54">
                  <c:v>4.3679134003218663E-2</c:v>
                </c:pt>
                <c:pt idx="55">
                  <c:v>4.3068398058281041E-2</c:v>
                </c:pt>
                <c:pt idx="56">
                  <c:v>4.2447359717856493E-2</c:v>
                </c:pt>
                <c:pt idx="57">
                  <c:v>4.1879397133642873E-2</c:v>
                </c:pt>
                <c:pt idx="58">
                  <c:v>4.1330064020336593E-2</c:v>
                </c:pt>
                <c:pt idx="59">
                  <c:v>4.0768489052144002E-2</c:v>
                </c:pt>
                <c:pt idx="60">
                  <c:v>4.0226149971475042E-2</c:v>
                </c:pt>
                <c:pt idx="61">
                  <c:v>3.9816805781514308E-2</c:v>
                </c:pt>
                <c:pt idx="62">
                  <c:v>3.95355023470211E-2</c:v>
                </c:pt>
                <c:pt idx="63">
                  <c:v>3.9262336885686609E-2</c:v>
                </c:pt>
                <c:pt idx="64">
                  <c:v>3.8998171491813068E-2</c:v>
                </c:pt>
                <c:pt idx="65">
                  <c:v>3.8605342687091884E-2</c:v>
                </c:pt>
                <c:pt idx="66">
                  <c:v>3.8224437277627372E-2</c:v>
                </c:pt>
                <c:pt idx="67">
                  <c:v>3.7907701923036372E-2</c:v>
                </c:pt>
                <c:pt idx="68">
                  <c:v>3.7573801153727757E-2</c:v>
                </c:pt>
                <c:pt idx="69">
                  <c:v>3.7250319325128164E-2</c:v>
                </c:pt>
                <c:pt idx="70">
                  <c:v>3.6935175316279205E-2</c:v>
                </c:pt>
                <c:pt idx="71">
                  <c:v>3.6629076804943796E-2</c:v>
                </c:pt>
                <c:pt idx="72">
                  <c:v>3.6306642528531906E-2</c:v>
                </c:pt>
                <c:pt idx="73">
                  <c:v>3.5968873266194364E-2</c:v>
                </c:pt>
                <c:pt idx="74">
                  <c:v>3.5567928622725953E-2</c:v>
                </c:pt>
                <c:pt idx="75">
                  <c:v>3.5225263412298383E-2</c:v>
                </c:pt>
                <c:pt idx="76">
                  <c:v>3.4938261007466241E-2</c:v>
                </c:pt>
                <c:pt idx="77">
                  <c:v>3.4611863067365606E-2</c:v>
                </c:pt>
                <c:pt idx="78">
                  <c:v>3.4294177363460625E-2</c:v>
                </c:pt>
                <c:pt idx="79">
                  <c:v>3.3939342435139304E-2</c:v>
                </c:pt>
                <c:pt idx="80">
                  <c:v>3.3593543835343923E-2</c:v>
                </c:pt>
                <c:pt idx="81">
                  <c:v>3.3211976623497882E-2</c:v>
                </c:pt>
                <c:pt idx="82">
                  <c:v>3.2839658298336363E-2</c:v>
                </c:pt>
                <c:pt idx="83">
                  <c:v>3.2475812333892976E-2</c:v>
                </c:pt>
                <c:pt idx="84">
                  <c:v>3.2099741101682323E-2</c:v>
                </c:pt>
                <c:pt idx="85">
                  <c:v>3.1774453202219347E-2</c:v>
                </c:pt>
                <c:pt idx="86">
                  <c:v>3.14146470027852E-2</c:v>
                </c:pt>
                <c:pt idx="87">
                  <c:v>3.1186655219728847E-2</c:v>
                </c:pt>
                <c:pt idx="88">
                  <c:v>3.0944061879509707E-2</c:v>
                </c:pt>
                <c:pt idx="89">
                  <c:v>3.0706319496209587E-2</c:v>
                </c:pt>
                <c:pt idx="90">
                  <c:v>3.0434302466270963E-2</c:v>
                </c:pt>
                <c:pt idx="91">
                  <c:v>3.0167951282093073E-2</c:v>
                </c:pt>
                <c:pt idx="92">
                  <c:v>2.9848848701796937E-2</c:v>
                </c:pt>
                <c:pt idx="93">
                  <c:v>2.9556442045413672E-2</c:v>
                </c:pt>
                <c:pt idx="94">
                  <c:v>2.9269717249511475E-2</c:v>
                </c:pt>
                <c:pt idx="95">
                  <c:v>2.8989249502220073E-2</c:v>
                </c:pt>
                <c:pt idx="96">
                  <c:v>2.873301323802752E-2</c:v>
                </c:pt>
                <c:pt idx="97">
                  <c:v>2.8482536426321169E-2</c:v>
                </c:pt>
                <c:pt idx="98">
                  <c:v>2.8218216818012756E-2</c:v>
                </c:pt>
                <c:pt idx="99">
                  <c:v>2.7959923780148867E-2</c:v>
                </c:pt>
                <c:pt idx="100">
                  <c:v>2.7742244596131314E-2</c:v>
                </c:pt>
                <c:pt idx="101">
                  <c:v>2.7475857152788018E-2</c:v>
                </c:pt>
                <c:pt idx="102">
                  <c:v>2.7266638252379998E-2</c:v>
                </c:pt>
                <c:pt idx="103">
                  <c:v>2.7045141549754514E-2</c:v>
                </c:pt>
                <c:pt idx="104">
                  <c:v>2.6792708130046462E-2</c:v>
                </c:pt>
                <c:pt idx="105">
                  <c:v>2.6579338474133647E-2</c:v>
                </c:pt>
                <c:pt idx="106">
                  <c:v>2.6404042296383479E-2</c:v>
                </c:pt>
                <c:pt idx="107">
                  <c:v>2.6249061905513214E-2</c:v>
                </c:pt>
                <c:pt idx="108">
                  <c:v>2.6063364083098943E-2</c:v>
                </c:pt>
                <c:pt idx="109">
                  <c:v>2.5831331022357511E-2</c:v>
                </c:pt>
                <c:pt idx="110">
                  <c:v>2.5603936767055309E-2</c:v>
                </c:pt>
                <c:pt idx="111">
                  <c:v>2.5396753418578524E-2</c:v>
                </c:pt>
                <c:pt idx="112">
                  <c:v>2.5209320946183392E-2</c:v>
                </c:pt>
                <c:pt idx="113">
                  <c:v>2.5025255203820512E-2</c:v>
                </c:pt>
                <c:pt idx="114">
                  <c:v>2.4891945950320311E-2</c:v>
                </c:pt>
                <c:pt idx="115">
                  <c:v>2.482325195995818E-2</c:v>
                </c:pt>
                <c:pt idx="116">
                  <c:v>2.4756631247388285E-2</c:v>
                </c:pt>
                <c:pt idx="117">
                  <c:v>2.4736561907772091E-2</c:v>
                </c:pt>
                <c:pt idx="118">
                  <c:v>2.4701980495052844E-2</c:v>
                </c:pt>
                <c:pt idx="119">
                  <c:v>2.4759441032693511E-2</c:v>
                </c:pt>
                <c:pt idx="120">
                  <c:v>2.4891146838389406E-2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4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0.42321690322957695</c:v>
                </c:pt>
                <c:pt idx="1">
                  <c:v>0.2805803521382827</c:v>
                </c:pt>
                <c:pt idx="2">
                  <c:v>0.21547810446592086</c:v>
                </c:pt>
                <c:pt idx="3">
                  <c:v>0.17732453074493182</c:v>
                </c:pt>
                <c:pt idx="4">
                  <c:v>0.15193304788550713</c:v>
                </c:pt>
                <c:pt idx="5">
                  <c:v>0.13366894012020095</c:v>
                </c:pt>
                <c:pt idx="6">
                  <c:v>0.11982225051703697</c:v>
                </c:pt>
                <c:pt idx="7">
                  <c:v>0.1089175588267994</c:v>
                </c:pt>
                <c:pt idx="8">
                  <c:v>0.1000782967044421</c:v>
                </c:pt>
                <c:pt idx="9">
                  <c:v>9.275005144666286E-2</c:v>
                </c:pt>
                <c:pt idx="10">
                  <c:v>8.6562908633243105E-2</c:v>
                </c:pt>
                <c:pt idx="11">
                  <c:v>8.1260684254397669E-2</c:v>
                </c:pt>
                <c:pt idx="12">
                  <c:v>7.6658990192622345E-2</c:v>
                </c:pt>
                <c:pt idx="13">
                  <c:v>7.262309654536582E-2</c:v>
                </c:pt>
                <c:pt idx="14">
                  <c:v>6.9050856479316011E-2</c:v>
                </c:pt>
                <c:pt idx="15">
                  <c:v>6.5863645040799432E-2</c:v>
                </c:pt>
                <c:pt idx="16">
                  <c:v>6.2999764028753596E-2</c:v>
                </c:pt>
                <c:pt idx="17">
                  <c:v>6.0410783877531161E-2</c:v>
                </c:pt>
                <c:pt idx="18">
                  <c:v>5.8057458965892469E-2</c:v>
                </c:pt>
                <c:pt idx="19">
                  <c:v>5.5907313965094997E-2</c:v>
                </c:pt>
                <c:pt idx="20">
                  <c:v>5.3934966327704975E-2</c:v>
                </c:pt>
                <c:pt idx="21">
                  <c:v>5.211751584907752E-2</c:v>
                </c:pt>
                <c:pt idx="22">
                  <c:v>5.0436802679348865E-2</c:v>
                </c:pt>
                <c:pt idx="23">
                  <c:v>4.8877900756082358E-2</c:v>
                </c:pt>
                <c:pt idx="24">
                  <c:v>4.7426923810516955E-2</c:v>
                </c:pt>
                <c:pt idx="25">
                  <c:v>4.6072930581746656E-2</c:v>
                </c:pt>
                <c:pt idx="26">
                  <c:v>4.4805804609619734E-2</c:v>
                </c:pt>
                <c:pt idx="27">
                  <c:v>4.36173685574568E-2</c:v>
                </c:pt>
                <c:pt idx="28">
                  <c:v>4.2499745124302032E-2</c:v>
                </c:pt>
                <c:pt idx="29">
                  <c:v>4.1447245983371267E-2</c:v>
                </c:pt>
                <c:pt idx="30">
                  <c:v>4.0453620055817666E-2</c:v>
                </c:pt>
                <c:pt idx="31">
                  <c:v>3.951395109611712E-2</c:v>
                </c:pt>
                <c:pt idx="32">
                  <c:v>3.8623853789855944E-2</c:v>
                </c:pt>
                <c:pt idx="33">
                  <c:v>3.7779449783266895E-2</c:v>
                </c:pt>
                <c:pt idx="34">
                  <c:v>3.6976977863495582E-2</c:v>
                </c:pt>
                <c:pt idx="35">
                  <c:v>3.6213152191261734E-2</c:v>
                </c:pt>
                <c:pt idx="36">
                  <c:v>3.5485506170431981E-2</c:v>
                </c:pt>
                <c:pt idx="37">
                  <c:v>3.4790920815294495E-2</c:v>
                </c:pt>
                <c:pt idx="38">
                  <c:v>3.412743547645955E-2</c:v>
                </c:pt>
                <c:pt idx="39">
                  <c:v>3.3493141287061774E-2</c:v>
                </c:pt>
                <c:pt idx="40">
                  <c:v>3.2885470863756136E-2</c:v>
                </c:pt>
                <c:pt idx="41">
                  <c:v>3.2302975651055145E-2</c:v>
                </c:pt>
                <c:pt idx="42">
                  <c:v>3.1744242555736685E-2</c:v>
                </c:pt>
                <c:pt idx="43">
                  <c:v>3.1207892331637909E-2</c:v>
                </c:pt>
                <c:pt idx="44">
                  <c:v>3.0691886385285916E-2</c:v>
                </c:pt>
                <c:pt idx="45">
                  <c:v>3.0195951588212137E-2</c:v>
                </c:pt>
                <c:pt idx="46">
                  <c:v>2.9718111070996051E-2</c:v>
                </c:pt>
                <c:pt idx="47">
                  <c:v>2.925745144752466E-2</c:v>
                </c:pt>
                <c:pt idx="48">
                  <c:v>2.8813755999172366E-2</c:v>
                </c:pt>
                <c:pt idx="49">
                  <c:v>2.8385128549000334E-2</c:v>
                </c:pt>
                <c:pt idx="50">
                  <c:v>2.7971387437775844E-2</c:v>
                </c:pt>
                <c:pt idx="51">
                  <c:v>2.7571354031628005E-2</c:v>
                </c:pt>
                <c:pt idx="52">
                  <c:v>2.7184536825145912E-2</c:v>
                </c:pt>
                <c:pt idx="53">
                  <c:v>2.681045391613537E-2</c:v>
                </c:pt>
                <c:pt idx="54">
                  <c:v>2.6447974544300677E-2</c:v>
                </c:pt>
                <c:pt idx="55">
                  <c:v>2.6096971487724364E-2</c:v>
                </c:pt>
                <c:pt idx="56">
                  <c:v>2.5756667736487899E-2</c:v>
                </c:pt>
                <c:pt idx="57">
                  <c:v>2.5426949667454454E-2</c:v>
                </c:pt>
                <c:pt idx="58">
                  <c:v>2.5106735687310398E-2</c:v>
                </c:pt>
                <c:pt idx="59">
                  <c:v>2.4795606749725949E-2</c:v>
                </c:pt>
                <c:pt idx="60">
                  <c:v>2.4493792408154233E-2</c:v>
                </c:pt>
                <c:pt idx="61">
                  <c:v>2.4200240846944363E-2</c:v>
                </c:pt>
                <c:pt idx="62">
                  <c:v>2.3915190114252242E-2</c:v>
                </c:pt>
                <c:pt idx="63">
                  <c:v>2.3637606812615609E-2</c:v>
                </c:pt>
                <c:pt idx="64">
                  <c:v>2.3367736760348493E-2</c:v>
                </c:pt>
                <c:pt idx="65">
                  <c:v>2.3104878454621371E-2</c:v>
                </c:pt>
                <c:pt idx="66">
                  <c:v>2.2848967891617715E-2</c:v>
                </c:pt>
                <c:pt idx="67">
                  <c:v>2.2599629878426241E-2</c:v>
                </c:pt>
                <c:pt idx="68">
                  <c:v>2.2356494814199275E-2</c:v>
                </c:pt>
                <c:pt idx="69">
                  <c:v>2.2119818589593908E-2</c:v>
                </c:pt>
                <c:pt idx="70">
                  <c:v>2.1888617786329782E-2</c:v>
                </c:pt>
                <c:pt idx="71">
                  <c:v>2.1663154359360632E-2</c:v>
                </c:pt>
                <c:pt idx="72">
                  <c:v>2.1443073046770945E-2</c:v>
                </c:pt>
                <c:pt idx="73">
                  <c:v>2.1228329319350588E-2</c:v>
                </c:pt>
                <c:pt idx="74">
                  <c:v>2.1018574530563303E-2</c:v>
                </c:pt>
                <c:pt idx="75">
                  <c:v>2.0813768533888426E-2</c:v>
                </c:pt>
                <c:pt idx="76">
                  <c:v>2.0613568950085277E-2</c:v>
                </c:pt>
                <c:pt idx="77">
                  <c:v>2.041763786312626E-2</c:v>
                </c:pt>
                <c:pt idx="78">
                  <c:v>2.0226243541405998E-2</c:v>
                </c:pt>
                <c:pt idx="79">
                  <c:v>2.0039050964321039E-2</c:v>
                </c:pt>
                <c:pt idx="80">
                  <c:v>1.9856028405481941E-2</c:v>
                </c:pt>
                <c:pt idx="81">
                  <c:v>1.967684641069227E-2</c:v>
                </c:pt>
                <c:pt idx="82">
                  <c:v>1.9501476837961256E-2</c:v>
                </c:pt>
                <c:pt idx="83">
                  <c:v>1.9329595507505726E-2</c:v>
                </c:pt>
                <c:pt idx="84">
                  <c:v>1.9161473194228215E-2</c:v>
                </c:pt>
                <c:pt idx="85">
                  <c:v>1.8996788171356971E-2</c:v>
                </c:pt>
                <c:pt idx="86">
                  <c:v>1.8835222454956637E-2</c:v>
                </c:pt>
                <c:pt idx="87">
                  <c:v>1.8677047778572993E-2</c:v>
                </c:pt>
                <c:pt idx="88">
                  <c:v>1.8522240644391293E-2</c:v>
                </c:pt>
                <c:pt idx="89">
                  <c:v>1.8370195018160465E-2</c:v>
                </c:pt>
                <c:pt idx="90">
                  <c:v>1.8221183446196245E-2</c:v>
                </c:pt>
                <c:pt idx="91">
                  <c:v>1.8074895829636364E-2</c:v>
                </c:pt>
                <c:pt idx="92">
                  <c:v>1.7931314507453684E-2</c:v>
                </c:pt>
                <c:pt idx="93">
                  <c:v>1.7790710360166512E-2</c:v>
                </c:pt>
                <c:pt idx="94">
                  <c:v>1.7652488723390113E-2</c:v>
                </c:pt>
                <c:pt idx="95">
                  <c:v>1.7516921657995111E-2</c:v>
                </c:pt>
                <c:pt idx="96">
                  <c:v>1.7383706224341246E-2</c:v>
                </c:pt>
                <c:pt idx="97">
                  <c:v>1.725311337712112E-2</c:v>
                </c:pt>
                <c:pt idx="98">
                  <c:v>1.7124557317317518E-2</c:v>
                </c:pt>
                <c:pt idx="99">
                  <c:v>1.6998594032558056E-2</c:v>
                </c:pt>
                <c:pt idx="100">
                  <c:v>1.6874640889711592E-2</c:v>
                </c:pt>
                <c:pt idx="101">
                  <c:v>1.6752968787336849E-2</c:v>
                </c:pt>
                <c:pt idx="102">
                  <c:v>1.6633000215582998E-2</c:v>
                </c:pt>
                <c:pt idx="103">
                  <c:v>1.6515569539440778E-2</c:v>
                </c:pt>
                <c:pt idx="104">
                  <c:v>1.6399819594065768E-2</c:v>
                </c:pt>
                <c:pt idx="105">
                  <c:v>1.6286021101605819E-2</c:v>
                </c:pt>
                <c:pt idx="106">
                  <c:v>1.6174162964922797E-2</c:v>
                </c:pt>
                <c:pt idx="107">
                  <c:v>1.6064234210560139E-2</c:v>
                </c:pt>
                <c:pt idx="108">
                  <c:v>1.5955945927244333E-2</c:v>
                </c:pt>
                <c:pt idx="109">
                  <c:v>1.5849289251156022E-2</c:v>
                </c:pt>
                <c:pt idx="110">
                  <c:v>1.574453222897117E-2</c:v>
                </c:pt>
                <c:pt idx="111">
                  <c:v>1.5641388122234992E-2</c:v>
                </c:pt>
                <c:pt idx="112">
                  <c:v>1.5539848338589858E-2</c:v>
                </c:pt>
                <c:pt idx="113">
                  <c:v>1.5439904371397065E-2</c:v>
                </c:pt>
                <c:pt idx="114">
                  <c:v>1.5341547800672308E-2</c:v>
                </c:pt>
                <c:pt idx="115">
                  <c:v>1.5244496426853967E-2</c:v>
                </c:pt>
                <c:pt idx="116">
                  <c:v>1.5149290311728304E-2</c:v>
                </c:pt>
                <c:pt idx="117">
                  <c:v>1.5055101397160875E-2</c:v>
                </c:pt>
                <c:pt idx="118">
                  <c:v>1.4962469312736525E-2</c:v>
                </c:pt>
                <c:pt idx="119">
                  <c:v>1.4871386043059232E-2</c:v>
                </c:pt>
                <c:pt idx="120">
                  <c:v>1.4781572598168036E-2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ser>
          <c:idx val="4"/>
          <c:order val="5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9.7389323706086444</c:v>
                </c:pt>
                <c:pt idx="1">
                  <c:v>5.8139293282718318</c:v>
                </c:pt>
                <c:pt idx="2">
                  <c:v>4.1826680235406961</c:v>
                </c:pt>
                <c:pt idx="3">
                  <c:v>3.2825143049726737</c:v>
                </c:pt>
                <c:pt idx="4">
                  <c:v>2.7112330015545183</c:v>
                </c:pt>
                <c:pt idx="5">
                  <c:v>2.3191796136892036</c:v>
                </c:pt>
                <c:pt idx="6">
                  <c:v>2.0391382614646196</c:v>
                </c:pt>
                <c:pt idx="7">
                  <c:v>1.8269563082904874</c:v>
                </c:pt>
                <c:pt idx="8">
                  <c:v>1.6575150668814196</c:v>
                </c:pt>
                <c:pt idx="9">
                  <c:v>1.519654510670535</c:v>
                </c:pt>
                <c:pt idx="10">
                  <c:v>1.4094754689702009</c:v>
                </c:pt>
                <c:pt idx="11">
                  <c:v>1.3210783956067875</c:v>
                </c:pt>
                <c:pt idx="12">
                  <c:v>1.2462502958538915</c:v>
                </c:pt>
                <c:pt idx="13">
                  <c:v>1.1827793645767382</c:v>
                </c:pt>
                <c:pt idx="14">
                  <c:v>1.1283975943213818</c:v>
                </c:pt>
                <c:pt idx="15">
                  <c:v>1.0807971648427532</c:v>
                </c:pt>
                <c:pt idx="16">
                  <c:v>1.0385667149595712</c:v>
                </c:pt>
                <c:pt idx="17">
                  <c:v>1.0004063845178885</c:v>
                </c:pt>
                <c:pt idx="18">
                  <c:v>0.96541327282721523</c:v>
                </c:pt>
                <c:pt idx="19">
                  <c:v>0.93329083691784998</c:v>
                </c:pt>
                <c:pt idx="20">
                  <c:v>0.90363486742382371</c:v>
                </c:pt>
                <c:pt idx="21">
                  <c:v>0.87592504235557078</c:v>
                </c:pt>
                <c:pt idx="22">
                  <c:v>0.84991642558255098</c:v>
                </c:pt>
                <c:pt idx="23">
                  <c:v>0.82560202010451722</c:v>
                </c:pt>
                <c:pt idx="24">
                  <c:v>0.8026140628013112</c:v>
                </c:pt>
                <c:pt idx="25">
                  <c:v>0.7807888815674795</c:v>
                </c:pt>
                <c:pt idx="26">
                  <c:v>0.75984766106557433</c:v>
                </c:pt>
                <c:pt idx="27">
                  <c:v>0.74002652984830064</c:v>
                </c:pt>
                <c:pt idx="28">
                  <c:v>0.72098021804102663</c:v>
                </c:pt>
                <c:pt idx="29">
                  <c:v>0.7026327077812311</c:v>
                </c:pt>
                <c:pt idx="30">
                  <c:v>0.68532195173783295</c:v>
                </c:pt>
                <c:pt idx="31">
                  <c:v>0.66866965439663673</c:v>
                </c:pt>
                <c:pt idx="32">
                  <c:v>0.65231682883670394</c:v>
                </c:pt>
                <c:pt idx="33">
                  <c:v>0.63660764094647071</c:v>
                </c:pt>
                <c:pt idx="34">
                  <c:v>0.62147188761679129</c:v>
                </c:pt>
                <c:pt idx="35">
                  <c:v>0.60705241914052355</c:v>
                </c:pt>
                <c:pt idx="36">
                  <c:v>0.59462701062428669</c:v>
                </c:pt>
                <c:pt idx="37">
                  <c:v>0.58304728442522147</c:v>
                </c:pt>
                <c:pt idx="38">
                  <c:v>0.57197018795715282</c:v>
                </c:pt>
                <c:pt idx="39">
                  <c:v>0.56151417555163463</c:v>
                </c:pt>
                <c:pt idx="40">
                  <c:v>0.55188732438325916</c:v>
                </c:pt>
                <c:pt idx="41">
                  <c:v>0.54311288732724405</c:v>
                </c:pt>
                <c:pt idx="42">
                  <c:v>0.53473125388706155</c:v>
                </c:pt>
                <c:pt idx="43">
                  <c:v>0.52660154780957547</c:v>
                </c:pt>
                <c:pt idx="44">
                  <c:v>0.51877643194508938</c:v>
                </c:pt>
                <c:pt idx="45">
                  <c:v>0.51183203154471946</c:v>
                </c:pt>
                <c:pt idx="46">
                  <c:v>0.50546137839649563</c:v>
                </c:pt>
                <c:pt idx="47">
                  <c:v>0.49934243476270096</c:v>
                </c:pt>
                <c:pt idx="48">
                  <c:v>0.4934925212940906</c:v>
                </c:pt>
                <c:pt idx="49">
                  <c:v>0.48808397233168299</c:v>
                </c:pt>
                <c:pt idx="50">
                  <c:v>0.48318292041877436</c:v>
                </c:pt>
                <c:pt idx="51">
                  <c:v>0.47848771348057567</c:v>
                </c:pt>
                <c:pt idx="52">
                  <c:v>0.47399607401993726</c:v>
                </c:pt>
                <c:pt idx="53">
                  <c:v>0.46961864854094476</c:v>
                </c:pt>
                <c:pt idx="54">
                  <c:v>0.46545717451942231</c:v>
                </c:pt>
                <c:pt idx="55">
                  <c:v>0.4616195701476809</c:v>
                </c:pt>
                <c:pt idx="56">
                  <c:v>0.45794195480997968</c:v>
                </c:pt>
                <c:pt idx="57">
                  <c:v>0.45438087390701565</c:v>
                </c:pt>
                <c:pt idx="58">
                  <c:v>0.45093472524607686</c:v>
                </c:pt>
                <c:pt idx="59">
                  <c:v>0.44769797195323618</c:v>
                </c:pt>
                <c:pt idx="60">
                  <c:v>0.44473411068663865</c:v>
                </c:pt>
                <c:pt idx="61">
                  <c:v>0.44195088557116752</c:v>
                </c:pt>
                <c:pt idx="62">
                  <c:v>0.43941575959042006</c:v>
                </c:pt>
                <c:pt idx="63">
                  <c:v>0.43707953415769418</c:v>
                </c:pt>
                <c:pt idx="64">
                  <c:v>0.43494412276495764</c:v>
                </c:pt>
                <c:pt idx="65">
                  <c:v>0.43294315716695575</c:v>
                </c:pt>
                <c:pt idx="66">
                  <c:v>0.43100549397937304</c:v>
                </c:pt>
                <c:pt idx="67">
                  <c:v>0.42914219208055043</c:v>
                </c:pt>
                <c:pt idx="68">
                  <c:v>0.427341236623693</c:v>
                </c:pt>
                <c:pt idx="69">
                  <c:v>0.42560236779444799</c:v>
                </c:pt>
                <c:pt idx="70">
                  <c:v>0.42390423814356809</c:v>
                </c:pt>
                <c:pt idx="71">
                  <c:v>0.42223929042735475</c:v>
                </c:pt>
                <c:pt idx="72">
                  <c:v>0.42061306980303692</c:v>
                </c:pt>
                <c:pt idx="73">
                  <c:v>0.41897998911968493</c:v>
                </c:pt>
                <c:pt idx="74">
                  <c:v>0.41729665643513503</c:v>
                </c:pt>
                <c:pt idx="75">
                  <c:v>0.41558169071785778</c:v>
                </c:pt>
                <c:pt idx="76">
                  <c:v>0.41397316319012833</c:v>
                </c:pt>
                <c:pt idx="77">
                  <c:v>0.4123801321992589</c:v>
                </c:pt>
                <c:pt idx="78">
                  <c:v>0.41086490588702884</c:v>
                </c:pt>
                <c:pt idx="79">
                  <c:v>0.40945547861374409</c:v>
                </c:pt>
                <c:pt idx="80">
                  <c:v>0.40805458018170598</c:v>
                </c:pt>
                <c:pt idx="81">
                  <c:v>0.40662037547973551</c:v>
                </c:pt>
                <c:pt idx="82">
                  <c:v>0.40517555692341944</c:v>
                </c:pt>
                <c:pt idx="83">
                  <c:v>0.40377870283658657</c:v>
                </c:pt>
                <c:pt idx="84">
                  <c:v>0.40250721932211059</c:v>
                </c:pt>
                <c:pt idx="85">
                  <c:v>0.40133250269318643</c:v>
                </c:pt>
                <c:pt idx="86">
                  <c:v>0.40016088463938992</c:v>
                </c:pt>
                <c:pt idx="87">
                  <c:v>0.39904951701249958</c:v>
                </c:pt>
                <c:pt idx="88">
                  <c:v>0.39811116470221525</c:v>
                </c:pt>
                <c:pt idx="89">
                  <c:v>0.39720097038277064</c:v>
                </c:pt>
                <c:pt idx="90">
                  <c:v>0.3962523930430441</c:v>
                </c:pt>
                <c:pt idx="91">
                  <c:v>0.3952876367702739</c:v>
                </c:pt>
                <c:pt idx="92">
                  <c:v>0.39449079481778793</c:v>
                </c:pt>
                <c:pt idx="93">
                  <c:v>0.39387813093285545</c:v>
                </c:pt>
                <c:pt idx="94">
                  <c:v>0.39330488819014636</c:v>
                </c:pt>
                <c:pt idx="95">
                  <c:v>0.39285657692829573</c:v>
                </c:pt>
                <c:pt idx="96">
                  <c:v>0.39297935306397019</c:v>
                </c:pt>
                <c:pt idx="97">
                  <c:v>0.39376356206644592</c:v>
                </c:pt>
                <c:pt idx="98">
                  <c:v>0.39489198103029843</c:v>
                </c:pt>
                <c:pt idx="99">
                  <c:v>0.3970465697987452</c:v>
                </c:pt>
                <c:pt idx="100">
                  <c:v>0.40166363969077085</c:v>
                </c:pt>
                <c:pt idx="101">
                  <c:v>0.4082064239493331</c:v>
                </c:pt>
                <c:pt idx="102">
                  <c:v>0.41637616735006749</c:v>
                </c:pt>
                <c:pt idx="103">
                  <c:v>0.42649012490629856</c:v>
                </c:pt>
                <c:pt idx="104">
                  <c:v>0.43773411290294612</c:v>
                </c:pt>
                <c:pt idx="105">
                  <c:v>0.4490560365665564</c:v>
                </c:pt>
                <c:pt idx="106">
                  <c:v>0.46017704406564436</c:v>
                </c:pt>
                <c:pt idx="107">
                  <c:v>0.47103866735152988</c:v>
                </c:pt>
                <c:pt idx="108">
                  <c:v>0.48176719766914849</c:v>
                </c:pt>
                <c:pt idx="109">
                  <c:v>0.49233863490208418</c:v>
                </c:pt>
                <c:pt idx="110">
                  <c:v>0.5026243196599679</c:v>
                </c:pt>
                <c:pt idx="111">
                  <c:v>0.51272024070545663</c:v>
                </c:pt>
                <c:pt idx="112">
                  <c:v>0.52266429700018191</c:v>
                </c:pt>
                <c:pt idx="113">
                  <c:v>0.5324442959190534</c:v>
                </c:pt>
                <c:pt idx="114">
                  <c:v>0.5421766103614577</c:v>
                </c:pt>
                <c:pt idx="115">
                  <c:v>0.55194060854788551</c:v>
                </c:pt>
                <c:pt idx="116">
                  <c:v>0.56187571056016816</c:v>
                </c:pt>
                <c:pt idx="117">
                  <c:v>0.57213764195646843</c:v>
                </c:pt>
                <c:pt idx="118">
                  <c:v>0.583532063598448</c:v>
                </c:pt>
                <c:pt idx="119">
                  <c:v>0.59683165396262872</c:v>
                </c:pt>
                <c:pt idx="120">
                  <c:v>0.61218897755350155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ax val="3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1.0512706248556623E-2</c:v>
                </c:pt>
                <c:pt idx="1">
                  <c:v>1.0847110536066394E-2</c:v>
                </c:pt>
                <c:pt idx="2">
                  <c:v>1.1105181427826455E-2</c:v>
                </c:pt>
                <c:pt idx="3">
                  <c:v>1.1318111391431657E-2</c:v>
                </c:pt>
                <c:pt idx="4">
                  <c:v>1.151487663523431E-2</c:v>
                </c:pt>
                <c:pt idx="5">
                  <c:v>1.1709097329210333E-2</c:v>
                </c:pt>
                <c:pt idx="6">
                  <c:v>1.1930943210770305E-2</c:v>
                </c:pt>
                <c:pt idx="7">
                  <c:v>1.2165979290929692E-2</c:v>
                </c:pt>
                <c:pt idx="8">
                  <c:v>1.2374718570509887E-2</c:v>
                </c:pt>
                <c:pt idx="9">
                  <c:v>1.2580268763936328E-2</c:v>
                </c:pt>
                <c:pt idx="10">
                  <c:v>1.2804063884766306E-2</c:v>
                </c:pt>
                <c:pt idx="11">
                  <c:v>1.3065808014912389E-2</c:v>
                </c:pt>
                <c:pt idx="12">
                  <c:v>1.333408373199923E-2</c:v>
                </c:pt>
                <c:pt idx="13">
                  <c:v>1.3613386161579985E-2</c:v>
                </c:pt>
                <c:pt idx="14">
                  <c:v>1.3908779634467414E-2</c:v>
                </c:pt>
                <c:pt idx="15">
                  <c:v>1.4205624141036245E-2</c:v>
                </c:pt>
                <c:pt idx="16">
                  <c:v>1.4494993403606566E-2</c:v>
                </c:pt>
                <c:pt idx="17">
                  <c:v>1.4780649348364849E-2</c:v>
                </c:pt>
                <c:pt idx="18">
                  <c:v>1.5059865384954066E-2</c:v>
                </c:pt>
                <c:pt idx="19">
                  <c:v>1.5336874143204235E-2</c:v>
                </c:pt>
                <c:pt idx="20">
                  <c:v>1.5612279627378651E-2</c:v>
                </c:pt>
                <c:pt idx="21">
                  <c:v>1.5879590459178333E-2</c:v>
                </c:pt>
                <c:pt idx="22">
                  <c:v>1.6138262465764622E-2</c:v>
                </c:pt>
                <c:pt idx="23">
                  <c:v>1.6394563675753433E-2</c:v>
                </c:pt>
                <c:pt idx="24">
                  <c:v>1.6648144157357023E-2</c:v>
                </c:pt>
                <c:pt idx="25">
                  <c:v>1.6896370808439934E-2</c:v>
                </c:pt>
                <c:pt idx="26">
                  <c:v>1.7133599052220925E-2</c:v>
                </c:pt>
                <c:pt idx="27">
                  <c:v>1.7365530390430033E-2</c:v>
                </c:pt>
                <c:pt idx="28">
                  <c:v>1.7593835947527978E-2</c:v>
                </c:pt>
                <c:pt idx="29">
                  <c:v>1.7815090482252108E-2</c:v>
                </c:pt>
                <c:pt idx="30">
                  <c:v>1.8038756903624838E-2</c:v>
                </c:pt>
                <c:pt idx="31">
                  <c:v>1.8263239654261014E-2</c:v>
                </c:pt>
                <c:pt idx="32">
                  <c:v>1.8474754773166523E-2</c:v>
                </c:pt>
                <c:pt idx="33">
                  <c:v>1.8677415486403972E-2</c:v>
                </c:pt>
                <c:pt idx="34">
                  <c:v>1.8878909857760601E-2</c:v>
                </c:pt>
                <c:pt idx="35">
                  <c:v>1.9078268704085844E-2</c:v>
                </c:pt>
                <c:pt idx="36">
                  <c:v>1.9309853599556774E-2</c:v>
                </c:pt>
                <c:pt idx="37">
                  <c:v>1.9550846399434295E-2</c:v>
                </c:pt>
                <c:pt idx="38">
                  <c:v>1.9794964948305901E-2</c:v>
                </c:pt>
                <c:pt idx="39">
                  <c:v>2.0048706153419107E-2</c:v>
                </c:pt>
                <c:pt idx="40">
                  <c:v>2.0310047136653138E-2</c:v>
                </c:pt>
                <c:pt idx="41">
                  <c:v>2.0576856357733469E-2</c:v>
                </c:pt>
                <c:pt idx="42">
                  <c:v>2.0848278976889886E-2</c:v>
                </c:pt>
                <c:pt idx="43">
                  <c:v>2.1118589101251382E-2</c:v>
                </c:pt>
                <c:pt idx="44">
                  <c:v>2.1389973613383878E-2</c:v>
                </c:pt>
                <c:pt idx="45">
                  <c:v>2.1678850304900681E-2</c:v>
                </c:pt>
                <c:pt idx="46">
                  <c:v>2.1980451321616714E-2</c:v>
                </c:pt>
                <c:pt idx="47">
                  <c:v>2.2285909984174877E-2</c:v>
                </c:pt>
                <c:pt idx="48">
                  <c:v>2.2599847648624747E-2</c:v>
                </c:pt>
                <c:pt idx="49">
                  <c:v>2.2925698778369905E-2</c:v>
                </c:pt>
                <c:pt idx="50">
                  <c:v>2.3263031374361361E-2</c:v>
                </c:pt>
                <c:pt idx="51">
                  <c:v>2.3597370970180307E-2</c:v>
                </c:pt>
                <c:pt idx="52">
                  <c:v>2.393590538989937E-2</c:v>
                </c:pt>
                <c:pt idx="53">
                  <c:v>2.4271465444386842E-2</c:v>
                </c:pt>
                <c:pt idx="54">
                  <c:v>2.4613094358732671E-2</c:v>
                </c:pt>
                <c:pt idx="55">
                  <c:v>2.4962387746534025E-2</c:v>
                </c:pt>
                <c:pt idx="56">
                  <c:v>2.5314361190566442E-2</c:v>
                </c:pt>
                <c:pt idx="57">
                  <c:v>2.5670405576503765E-2</c:v>
                </c:pt>
                <c:pt idx="58">
                  <c:v>2.6029514187153508E-2</c:v>
                </c:pt>
                <c:pt idx="59">
                  <c:v>2.6394056535772266E-2</c:v>
                </c:pt>
                <c:pt idx="60">
                  <c:v>2.6767479363340452E-2</c:v>
                </c:pt>
                <c:pt idx="61">
                  <c:v>2.7151149197424417E-2</c:v>
                </c:pt>
                <c:pt idx="62">
                  <c:v>2.7547196059196831E-2</c:v>
                </c:pt>
                <c:pt idx="63">
                  <c:v>2.795131253253488E-2</c:v>
                </c:pt>
                <c:pt idx="64">
                  <c:v>2.8363540787030041E-2</c:v>
                </c:pt>
                <c:pt idx="65">
                  <c:v>2.8776385166415237E-2</c:v>
                </c:pt>
                <c:pt idx="66">
                  <c:v>2.9192550249681124E-2</c:v>
                </c:pt>
                <c:pt idx="67">
                  <c:v>2.961482365220822E-2</c:v>
                </c:pt>
                <c:pt idx="68">
                  <c:v>3.0039658491309986E-2</c:v>
                </c:pt>
                <c:pt idx="69">
                  <c:v>3.0467620116403821E-2</c:v>
                </c:pt>
                <c:pt idx="70">
                  <c:v>3.0898659310824136E-2</c:v>
                </c:pt>
                <c:pt idx="71">
                  <c:v>3.1332071245794055E-2</c:v>
                </c:pt>
                <c:pt idx="72">
                  <c:v>3.1768112537726843E-2</c:v>
                </c:pt>
                <c:pt idx="73">
                  <c:v>3.2204300993301828E-2</c:v>
                </c:pt>
                <c:pt idx="74">
                  <c:v>3.2635866530577387E-2</c:v>
                </c:pt>
                <c:pt idx="75">
                  <c:v>3.3069695776747988E-2</c:v>
                </c:pt>
                <c:pt idx="76">
                  <c:v>3.3511497648965029E-2</c:v>
                </c:pt>
                <c:pt idx="77">
                  <c:v>3.3953513532413312E-2</c:v>
                </c:pt>
                <c:pt idx="78">
                  <c:v>3.4399982126788013E-2</c:v>
                </c:pt>
                <c:pt idx="79">
                  <c:v>3.4851281222296505E-2</c:v>
                </c:pt>
                <c:pt idx="80">
                  <c:v>3.5303413731635869E-2</c:v>
                </c:pt>
                <c:pt idx="81">
                  <c:v>3.5753474236001476E-2</c:v>
                </c:pt>
                <c:pt idx="82">
                  <c:v>3.6205452281818824E-2</c:v>
                </c:pt>
                <c:pt idx="83">
                  <c:v>3.6660434107716341E-2</c:v>
                </c:pt>
                <c:pt idx="84">
                  <c:v>3.7122520294076915E-2</c:v>
                </c:pt>
                <c:pt idx="85">
                  <c:v>3.7591876318072072E-2</c:v>
                </c:pt>
                <c:pt idx="86">
                  <c:v>3.8062437578481163E-2</c:v>
                </c:pt>
                <c:pt idx="87">
                  <c:v>3.8542600044206163E-2</c:v>
                </c:pt>
                <c:pt idx="88">
                  <c:v>3.9032707374577542E-2</c:v>
                </c:pt>
                <c:pt idx="89">
                  <c:v>3.9525729623286356E-2</c:v>
                </c:pt>
                <c:pt idx="90">
                  <c:v>4.0017599683993703E-2</c:v>
                </c:pt>
                <c:pt idx="91">
                  <c:v>4.051079499221915E-2</c:v>
                </c:pt>
                <c:pt idx="92">
                  <c:v>4.1010917419492705E-2</c:v>
                </c:pt>
                <c:pt idx="93">
                  <c:v>4.1524056276945248E-2</c:v>
                </c:pt>
                <c:pt idx="94">
                  <c:v>4.2041098076176835E-2</c:v>
                </c:pt>
                <c:pt idx="95">
                  <c:v>4.2567365206624075E-2</c:v>
                </c:pt>
                <c:pt idx="96">
                  <c:v>4.3128447728565097E-2</c:v>
                </c:pt>
                <c:pt idx="97">
                  <c:v>4.372735642638139E-2</c:v>
                </c:pt>
                <c:pt idx="98">
                  <c:v>4.4348425332301961E-2</c:v>
                </c:pt>
                <c:pt idx="99">
                  <c:v>4.5029884514141139E-2</c:v>
                </c:pt>
                <c:pt idx="100">
                  <c:v>4.5856287212885351E-2</c:v>
                </c:pt>
                <c:pt idx="101">
                  <c:v>4.6795807808825876E-2</c:v>
                </c:pt>
                <c:pt idx="102">
                  <c:v>4.7841288234391967E-2</c:v>
                </c:pt>
                <c:pt idx="103">
                  <c:v>4.9007927473751101E-2</c:v>
                </c:pt>
                <c:pt idx="104">
                  <c:v>5.025273727865795E-2</c:v>
                </c:pt>
                <c:pt idx="105">
                  <c:v>5.1518562630806841E-2</c:v>
                </c:pt>
                <c:pt idx="106">
                  <c:v>5.2789800118228869E-2</c:v>
                </c:pt>
                <c:pt idx="107">
                  <c:v>5.4061346171359798E-2</c:v>
                </c:pt>
                <c:pt idx="108">
                  <c:v>5.5337488025429364E-2</c:v>
                </c:pt>
                <c:pt idx="109">
                  <c:v>5.6615918808112425E-2</c:v>
                </c:pt>
                <c:pt idx="110">
                  <c:v>5.78908591356306E-2</c:v>
                </c:pt>
                <c:pt idx="111">
                  <c:v>5.9168771892254474E-2</c:v>
                </c:pt>
                <c:pt idx="112">
                  <c:v>6.0452105256973129E-2</c:v>
                </c:pt>
                <c:pt idx="113">
                  <c:v>6.1738181697970351E-2</c:v>
                </c:pt>
                <c:pt idx="114">
                  <c:v>6.3037230535905139E-2</c:v>
                </c:pt>
                <c:pt idx="115">
                  <c:v>6.4356370834188423E-2</c:v>
                </c:pt>
                <c:pt idx="116">
                  <c:v>6.5698748780031485E-2</c:v>
                </c:pt>
                <c:pt idx="117">
                  <c:v>6.707964308396977E-2</c:v>
                </c:pt>
                <c:pt idx="118">
                  <c:v>6.8546822381081216E-2</c:v>
                </c:pt>
                <c:pt idx="119">
                  <c:v>7.0160167729552428E-2</c:v>
                </c:pt>
                <c:pt idx="120">
                  <c:v>7.193200494616088E-2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  <c:pt idx="107">
                  <c:v>1.0463662115190173</c:v>
                </c:pt>
                <c:pt idx="108">
                  <c:v>1.0558454091828064</c:v>
                </c:pt>
                <c:pt idx="109">
                  <c:v>1.0653296685014779</c:v>
                </c:pt>
                <c:pt idx="110">
                  <c:v>1.0747910981567728</c:v>
                </c:pt>
                <c:pt idx="111">
                  <c:v>1.0842514715229818</c:v>
                </c:pt>
                <c:pt idx="112">
                  <c:v>1.0937079672578112</c:v>
                </c:pt>
                <c:pt idx="113">
                  <c:v>1.1031577038936811</c:v>
                </c:pt>
                <c:pt idx="114">
                  <c:v>1.1125977406617189</c:v>
                </c:pt>
                <c:pt idx="115">
                  <c:v>1.1220519547128249</c:v>
                </c:pt>
                <c:pt idx="116">
                  <c:v>1.1314638758031803</c:v>
                </c:pt>
                <c:pt idx="117">
                  <c:v>1.1409120418683878</c:v>
                </c:pt>
                <c:pt idx="118">
                  <c:v>1.1503395374185037</c:v>
                </c:pt>
                <c:pt idx="119">
                  <c:v>1.159743143840928</c:v>
                </c:pt>
                <c:pt idx="120">
                  <c:v>1.1691481752105195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1.0191732799502088E-2</c:v>
                </c:pt>
                <c:pt idx="1">
                  <c:v>1.047905795135589E-2</c:v>
                </c:pt>
                <c:pt idx="2">
                  <c:v>1.0702182370122128E-2</c:v>
                </c:pt>
                <c:pt idx="3">
                  <c:v>1.0888781619403369E-2</c:v>
                </c:pt>
                <c:pt idx="4">
                  <c:v>1.1062850864336379E-2</c:v>
                </c:pt>
                <c:pt idx="5">
                  <c:v>1.1237356161835835E-2</c:v>
                </c:pt>
                <c:pt idx="6">
                  <c:v>1.1441688756620537E-2</c:v>
                </c:pt>
                <c:pt idx="7">
                  <c:v>1.1660486029247463E-2</c:v>
                </c:pt>
                <c:pt idx="8">
                  <c:v>1.185509501067915E-2</c:v>
                </c:pt>
                <c:pt idx="9">
                  <c:v>1.2047946465105272E-2</c:v>
                </c:pt>
                <c:pt idx="10">
                  <c:v>1.22588042705634E-2</c:v>
                </c:pt>
                <c:pt idx="11">
                  <c:v>1.2508938059430938E-2</c:v>
                </c:pt>
                <c:pt idx="12">
                  <c:v>1.2766286966493245E-2</c:v>
                </c:pt>
                <c:pt idx="13">
                  <c:v>1.303526035229993E-2</c:v>
                </c:pt>
                <c:pt idx="14">
                  <c:v>1.3320851483178534E-2</c:v>
                </c:pt>
                <c:pt idx="15">
                  <c:v>1.3608361489066721E-2</c:v>
                </c:pt>
                <c:pt idx="16">
                  <c:v>1.3888814285807422E-2</c:v>
                </c:pt>
                <c:pt idx="17">
                  <c:v>1.4165305074056731E-2</c:v>
                </c:pt>
                <c:pt idx="18">
                  <c:v>1.443659796330583E-2</c:v>
                </c:pt>
                <c:pt idx="19">
                  <c:v>1.4706075036260096E-2</c:v>
                </c:pt>
                <c:pt idx="20">
                  <c:v>1.4973883160305653E-2</c:v>
                </c:pt>
                <c:pt idx="21">
                  <c:v>1.5233857863010555E-2</c:v>
                </c:pt>
                <c:pt idx="22">
                  <c:v>1.548543548317015E-2</c:v>
                </c:pt>
                <c:pt idx="23">
                  <c:v>1.5734868820505843E-2</c:v>
                </c:pt>
                <c:pt idx="24">
                  <c:v>1.5981023004725418E-2</c:v>
                </c:pt>
                <c:pt idx="25">
                  <c:v>1.622333745732232E-2</c:v>
                </c:pt>
                <c:pt idx="26">
                  <c:v>1.6454495734762042E-2</c:v>
                </c:pt>
                <c:pt idx="27">
                  <c:v>1.668031444838472E-2</c:v>
                </c:pt>
                <c:pt idx="28">
                  <c:v>1.6901819107177359E-2</c:v>
                </c:pt>
                <c:pt idx="29">
                  <c:v>1.7117984948642782E-2</c:v>
                </c:pt>
                <c:pt idx="30">
                  <c:v>1.7336124542013939E-2</c:v>
                </c:pt>
                <c:pt idx="31">
                  <c:v>1.7555081175072929E-2</c:v>
                </c:pt>
                <c:pt idx="32">
                  <c:v>1.7761197652924349E-2</c:v>
                </c:pt>
                <c:pt idx="33">
                  <c:v>1.7958581278668739E-2</c:v>
                </c:pt>
                <c:pt idx="34">
                  <c:v>1.815491278910077E-2</c:v>
                </c:pt>
                <c:pt idx="35">
                  <c:v>1.8349216709781291E-2</c:v>
                </c:pt>
                <c:pt idx="36">
                  <c:v>1.8576844842981742E-2</c:v>
                </c:pt>
                <c:pt idx="37">
                  <c:v>1.881199238424228E-2</c:v>
                </c:pt>
                <c:pt idx="38">
                  <c:v>1.9051353511153942E-2</c:v>
                </c:pt>
                <c:pt idx="39">
                  <c:v>1.9300429862094341E-2</c:v>
                </c:pt>
                <c:pt idx="40">
                  <c:v>1.9557277861424586E-2</c:v>
                </c:pt>
                <c:pt idx="41">
                  <c:v>1.9820392770760052E-2</c:v>
                </c:pt>
                <c:pt idx="42">
                  <c:v>2.0086505894471706E-2</c:v>
                </c:pt>
                <c:pt idx="43">
                  <c:v>2.0352625295400901E-2</c:v>
                </c:pt>
                <c:pt idx="44">
                  <c:v>2.0620422921106038E-2</c:v>
                </c:pt>
                <c:pt idx="45">
                  <c:v>2.0904084798201307E-2</c:v>
                </c:pt>
                <c:pt idx="46">
                  <c:v>2.1200954525853577E-2</c:v>
                </c:pt>
                <c:pt idx="47">
                  <c:v>2.1503138286676056E-2</c:v>
                </c:pt>
                <c:pt idx="48">
                  <c:v>2.1813078501526483E-2</c:v>
                </c:pt>
                <c:pt idx="49">
                  <c:v>2.2134719154638754E-2</c:v>
                </c:pt>
                <c:pt idx="50">
                  <c:v>2.2468023039247623E-2</c:v>
                </c:pt>
                <c:pt idx="51">
                  <c:v>2.2799646638420708E-2</c:v>
                </c:pt>
                <c:pt idx="52">
                  <c:v>2.3134053772235416E-2</c:v>
                </c:pt>
                <c:pt idx="53">
                  <c:v>2.3466217569162909E-2</c:v>
                </c:pt>
                <c:pt idx="54">
                  <c:v>2.3803532933748275E-2</c:v>
                </c:pt>
                <c:pt idx="55">
                  <c:v>2.4149212952125979E-2</c:v>
                </c:pt>
                <c:pt idx="56">
                  <c:v>2.4497620761862487E-2</c:v>
                </c:pt>
                <c:pt idx="57">
                  <c:v>2.4849717101406422E-2</c:v>
                </c:pt>
                <c:pt idx="58">
                  <c:v>2.5205239395881054E-2</c:v>
                </c:pt>
                <c:pt idx="59">
                  <c:v>2.5566897473377384E-2</c:v>
                </c:pt>
                <c:pt idx="60">
                  <c:v>2.5936936722088098E-2</c:v>
                </c:pt>
                <c:pt idx="61">
                  <c:v>2.6317776549726904E-2</c:v>
                </c:pt>
                <c:pt idx="62">
                  <c:v>2.6711008692065288E-2</c:v>
                </c:pt>
                <c:pt idx="63">
                  <c:v>2.7111860798689116E-2</c:v>
                </c:pt>
                <c:pt idx="64">
                  <c:v>2.7519713741592629E-2</c:v>
                </c:pt>
                <c:pt idx="65">
                  <c:v>2.79291196176027E-2</c:v>
                </c:pt>
                <c:pt idx="66">
                  <c:v>2.8342538198335702E-2</c:v>
                </c:pt>
                <c:pt idx="67">
                  <c:v>2.8761059347118836E-2</c:v>
                </c:pt>
                <c:pt idx="68">
                  <c:v>2.9183108579720302E-2</c:v>
                </c:pt>
                <c:pt idx="69">
                  <c:v>2.9608369025969507E-2</c:v>
                </c:pt>
                <c:pt idx="70">
                  <c:v>3.0036393500349617E-2</c:v>
                </c:pt>
                <c:pt idx="71">
                  <c:v>3.0467544335871063E-2</c:v>
                </c:pt>
                <c:pt idx="72">
                  <c:v>3.0900174972152857E-2</c:v>
                </c:pt>
                <c:pt idx="73">
                  <c:v>3.1332425007427119E-2</c:v>
                </c:pt>
                <c:pt idx="74">
                  <c:v>3.1761645584901334E-2</c:v>
                </c:pt>
                <c:pt idx="75">
                  <c:v>3.2192835548826834E-2</c:v>
                </c:pt>
                <c:pt idx="76">
                  <c:v>3.2631807864232781E-2</c:v>
                </c:pt>
                <c:pt idx="77">
                  <c:v>3.3071018817124875E-2</c:v>
                </c:pt>
                <c:pt idx="78">
                  <c:v>3.3515577202439716E-2</c:v>
                </c:pt>
                <c:pt idx="79">
                  <c:v>3.3962493146684779E-2</c:v>
                </c:pt>
                <c:pt idx="80">
                  <c:v>3.441258212368576E-2</c:v>
                </c:pt>
                <c:pt idx="81">
                  <c:v>3.4860040980772396E-2</c:v>
                </c:pt>
                <c:pt idx="82">
                  <c:v>3.5308401309203881E-2</c:v>
                </c:pt>
                <c:pt idx="83">
                  <c:v>3.5761650793960605E-2</c:v>
                </c:pt>
                <c:pt idx="84">
                  <c:v>3.6220158647250741E-2</c:v>
                </c:pt>
                <c:pt idx="85">
                  <c:v>3.6687896738941586E-2</c:v>
                </c:pt>
                <c:pt idx="86">
                  <c:v>3.715492118774251E-2</c:v>
                </c:pt>
                <c:pt idx="87">
                  <c:v>3.7633500997574863E-2</c:v>
                </c:pt>
                <c:pt idx="88">
                  <c:v>3.8121155088911923E-2</c:v>
                </c:pt>
                <c:pt idx="89">
                  <c:v>3.8612503276147063E-2</c:v>
                </c:pt>
                <c:pt idx="90">
                  <c:v>3.9100981605197795E-2</c:v>
                </c:pt>
                <c:pt idx="91">
                  <c:v>3.9591710698314166E-2</c:v>
                </c:pt>
                <c:pt idx="92">
                  <c:v>4.0089230471715434E-2</c:v>
                </c:pt>
                <c:pt idx="93">
                  <c:v>4.0599281143720439E-2</c:v>
                </c:pt>
                <c:pt idx="94">
                  <c:v>4.1114740556287235E-2</c:v>
                </c:pt>
                <c:pt idx="95">
                  <c:v>4.1638624068076266E-2</c:v>
                </c:pt>
                <c:pt idx="96">
                  <c:v>4.2197340237066311E-2</c:v>
                </c:pt>
                <c:pt idx="97">
                  <c:v>4.2793905580705505E-2</c:v>
                </c:pt>
                <c:pt idx="98">
                  <c:v>4.341264446586366E-2</c:v>
                </c:pt>
                <c:pt idx="99">
                  <c:v>4.4091797887064597E-2</c:v>
                </c:pt>
                <c:pt idx="100">
                  <c:v>4.4915909273202263E-2</c:v>
                </c:pt>
                <c:pt idx="101">
                  <c:v>4.5852813588064263E-2</c:v>
                </c:pt>
                <c:pt idx="102">
                  <c:v>4.6895744690722677E-2</c:v>
                </c:pt>
                <c:pt idx="103">
                  <c:v>4.8060783295986356E-2</c:v>
                </c:pt>
                <c:pt idx="104">
                  <c:v>4.9303370008020958E-2</c:v>
                </c:pt>
                <c:pt idx="105">
                  <c:v>5.0567419251586934E-2</c:v>
                </c:pt>
                <c:pt idx="106">
                  <c:v>5.1836586787507341E-2</c:v>
                </c:pt>
                <c:pt idx="107">
                  <c:v>5.3105413577379197E-2</c:v>
                </c:pt>
                <c:pt idx="108">
                  <c:v>5.4379891749082344E-2</c:v>
                </c:pt>
                <c:pt idx="109">
                  <c:v>5.5656168832749119E-2</c:v>
                </c:pt>
                <c:pt idx="110">
                  <c:v>5.692849959059202E-2</c:v>
                </c:pt>
                <c:pt idx="111">
                  <c:v>5.8204301615455166E-2</c:v>
                </c:pt>
                <c:pt idx="112">
                  <c:v>5.9484959090459581E-2</c:v>
                </c:pt>
                <c:pt idx="113">
                  <c:v>6.0769135559824251E-2</c:v>
                </c:pt>
                <c:pt idx="114">
                  <c:v>6.2067140218577128E-2</c:v>
                </c:pt>
                <c:pt idx="115">
                  <c:v>6.3383957742962085E-2</c:v>
                </c:pt>
                <c:pt idx="116">
                  <c:v>6.4723280589606538E-2</c:v>
                </c:pt>
                <c:pt idx="117">
                  <c:v>6.6102499802466089E-2</c:v>
                </c:pt>
                <c:pt idx="118">
                  <c:v>6.7567979797417715E-2</c:v>
                </c:pt>
                <c:pt idx="119">
                  <c:v>6.9179330828741628E-2</c:v>
                </c:pt>
                <c:pt idx="120">
                  <c:v>7.0949185520089345E-2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  <c:pt idx="107">
                  <c:v>1.0463662115190173</c:v>
                </c:pt>
                <c:pt idx="108">
                  <c:v>1.0558454091828064</c:v>
                </c:pt>
                <c:pt idx="109">
                  <c:v>1.0653296685014779</c:v>
                </c:pt>
                <c:pt idx="110">
                  <c:v>1.0747910981567728</c:v>
                </c:pt>
                <c:pt idx="111">
                  <c:v>1.0842514715229818</c:v>
                </c:pt>
                <c:pt idx="112">
                  <c:v>1.0937079672578112</c:v>
                </c:pt>
                <c:pt idx="113">
                  <c:v>1.1031577038936811</c:v>
                </c:pt>
                <c:pt idx="114">
                  <c:v>1.1125977406617189</c:v>
                </c:pt>
                <c:pt idx="115">
                  <c:v>1.1220519547128249</c:v>
                </c:pt>
                <c:pt idx="116">
                  <c:v>1.1314638758031803</c:v>
                </c:pt>
                <c:pt idx="117">
                  <c:v>1.1409120418683878</c:v>
                </c:pt>
                <c:pt idx="118">
                  <c:v>1.1503395374185037</c:v>
                </c:pt>
                <c:pt idx="119">
                  <c:v>1.159743143840928</c:v>
                </c:pt>
                <c:pt idx="120">
                  <c:v>1.1691481752105195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  <c:pt idx="107">
                  <c:v>8.6463000000000001</c:v>
                </c:pt>
                <c:pt idx="108">
                  <c:v>8.6074000000000002</c:v>
                </c:pt>
                <c:pt idx="109">
                  <c:v>8.5690000000000008</c:v>
                </c:pt>
                <c:pt idx="110">
                  <c:v>8.5312000000000001</c:v>
                </c:pt>
                <c:pt idx="111">
                  <c:v>8.4939</c:v>
                </c:pt>
                <c:pt idx="112">
                  <c:v>8.4571000000000005</c:v>
                </c:pt>
                <c:pt idx="113">
                  <c:v>8.4207999999999998</c:v>
                </c:pt>
                <c:pt idx="114">
                  <c:v>8.3849999999999998</c:v>
                </c:pt>
                <c:pt idx="115">
                  <c:v>8.3496000000000006</c:v>
                </c:pt>
                <c:pt idx="116">
                  <c:v>8.3148</c:v>
                </c:pt>
                <c:pt idx="117">
                  <c:v>8.2803000000000004</c:v>
                </c:pt>
                <c:pt idx="118">
                  <c:v>8.2462999999999997</c:v>
                </c:pt>
                <c:pt idx="119">
                  <c:v>8.2127999999999997</c:v>
                </c:pt>
                <c:pt idx="120">
                  <c:v>8.1797000000000004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1060.1896065876347</c:v>
                </c:pt>
                <c:pt idx="1">
                  <c:v>480.8078843487184</c:v>
                </c:pt>
                <c:pt idx="2">
                  <c:v>290.31866223696801</c:v>
                </c:pt>
                <c:pt idx="3">
                  <c:v>200.38010755025178</c:v>
                </c:pt>
                <c:pt idx="4">
                  <c:v>149.66036251557799</c:v>
                </c:pt>
                <c:pt idx="5">
                  <c:v>117.79515499201419</c:v>
                </c:pt>
                <c:pt idx="6">
                  <c:v>96.447888925352174</c:v>
                </c:pt>
                <c:pt idx="7">
                  <c:v>81.261694412074121</c:v>
                </c:pt>
                <c:pt idx="8">
                  <c:v>69.784367133522224</c:v>
                </c:pt>
                <c:pt idx="9">
                  <c:v>60.934217833443427</c:v>
                </c:pt>
                <c:pt idx="10">
                  <c:v>54.019992199760743</c:v>
                </c:pt>
                <c:pt idx="11">
                  <c:v>48.578066542831699</c:v>
                </c:pt>
                <c:pt idx="12">
                  <c:v>44.119681559096819</c:v>
                </c:pt>
                <c:pt idx="13">
                  <c:v>40.425806449319005</c:v>
                </c:pt>
                <c:pt idx="14">
                  <c:v>37.339643644628353</c:v>
                </c:pt>
                <c:pt idx="15">
                  <c:v>34.697233315291449</c:v>
                </c:pt>
                <c:pt idx="16">
                  <c:v>32.392082552102188</c:v>
                </c:pt>
                <c:pt idx="17">
                  <c:v>30.371445286575998</c:v>
                </c:pt>
                <c:pt idx="18">
                  <c:v>28.581179051017653</c:v>
                </c:pt>
                <c:pt idx="19">
                  <c:v>26.990884163545271</c:v>
                </c:pt>
                <c:pt idx="20">
                  <c:v>25.571143421035746</c:v>
                </c:pt>
                <c:pt idx="21">
                  <c:v>24.285649056088182</c:v>
                </c:pt>
                <c:pt idx="22">
                  <c:v>23.115051893832955</c:v>
                </c:pt>
                <c:pt idx="23">
                  <c:v>22.053014159916327</c:v>
                </c:pt>
                <c:pt idx="24">
                  <c:v>21.084278483429017</c:v>
                </c:pt>
                <c:pt idx="25">
                  <c:v>20.19426774228868</c:v>
                </c:pt>
                <c:pt idx="26">
                  <c:v>19.36690240168933</c:v>
                </c:pt>
                <c:pt idx="27">
                  <c:v>18.601586124701747</c:v>
                </c:pt>
                <c:pt idx="28">
                  <c:v>17.892712847542946</c:v>
                </c:pt>
                <c:pt idx="29">
                  <c:v>17.231472552516014</c:v>
                </c:pt>
                <c:pt idx="30">
                  <c:v>16.6212771558558</c:v>
                </c:pt>
                <c:pt idx="31">
                  <c:v>16.055422445302785</c:v>
                </c:pt>
                <c:pt idx="32">
                  <c:v>15.517898047849739</c:v>
                </c:pt>
                <c:pt idx="33">
                  <c:v>15.009666409459479</c:v>
                </c:pt>
                <c:pt idx="34">
                  <c:v>14.53391923157829</c:v>
                </c:pt>
                <c:pt idx="35">
                  <c:v>14.086873799209704</c:v>
                </c:pt>
                <c:pt idx="36">
                  <c:v>13.690647638870596</c:v>
                </c:pt>
                <c:pt idx="37">
                  <c:v>13.324177621539606</c:v>
                </c:pt>
                <c:pt idx="38">
                  <c:v>12.980907299426415</c:v>
                </c:pt>
                <c:pt idx="39">
                  <c:v>12.663131491867254</c:v>
                </c:pt>
                <c:pt idx="40">
                  <c:v>12.366934582855754</c:v>
                </c:pt>
                <c:pt idx="41">
                  <c:v>12.089465186180737</c:v>
                </c:pt>
                <c:pt idx="42">
                  <c:v>11.828867050884353</c:v>
                </c:pt>
                <c:pt idx="43">
                  <c:v>11.580752530377785</c:v>
                </c:pt>
                <c:pt idx="44">
                  <c:v>11.344893297290451</c:v>
                </c:pt>
                <c:pt idx="45">
                  <c:v>11.129526562785221</c:v>
                </c:pt>
                <c:pt idx="46">
                  <c:v>10.93004654947377</c:v>
                </c:pt>
                <c:pt idx="47">
                  <c:v>10.741040669631893</c:v>
                </c:pt>
                <c:pt idx="48">
                  <c:v>10.564483344652441</c:v>
                </c:pt>
                <c:pt idx="49">
                  <c:v>10.400334695044451</c:v>
                </c:pt>
                <c:pt idx="50">
                  <c:v>10.247957767599452</c:v>
                </c:pt>
                <c:pt idx="51">
                  <c:v>10.100033465587375</c:v>
                </c:pt>
                <c:pt idx="52">
                  <c:v>9.9594817055240945</c:v>
                </c:pt>
                <c:pt idx="53">
                  <c:v>9.8230721834235517</c:v>
                </c:pt>
                <c:pt idx="54">
                  <c:v>9.6938000191779139</c:v>
                </c:pt>
                <c:pt idx="55">
                  <c:v>9.5721467919256629</c:v>
                </c:pt>
                <c:pt idx="56">
                  <c:v>9.4556051066916176</c:v>
                </c:pt>
                <c:pt idx="57">
                  <c:v>9.3446762573388966</c:v>
                </c:pt>
                <c:pt idx="58">
                  <c:v>9.2382469352710768</c:v>
                </c:pt>
                <c:pt idx="59">
                  <c:v>9.1368948200144402</c:v>
                </c:pt>
                <c:pt idx="60">
                  <c:v>9.0419592411895628</c:v>
                </c:pt>
                <c:pt idx="61">
                  <c:v>8.9530414598912387</c:v>
                </c:pt>
                <c:pt idx="62">
                  <c:v>8.8709080628467856</c:v>
                </c:pt>
                <c:pt idx="63">
                  <c:v>8.7933066346189754</c:v>
                </c:pt>
                <c:pt idx="64">
                  <c:v>8.7204069358274428</c:v>
                </c:pt>
                <c:pt idx="65">
                  <c:v>8.6494126519132113</c:v>
                </c:pt>
                <c:pt idx="66">
                  <c:v>8.5812037560161691</c:v>
                </c:pt>
                <c:pt idx="67">
                  <c:v>8.5163756023544952</c:v>
                </c:pt>
                <c:pt idx="68">
                  <c:v>8.4536725295570498</c:v>
                </c:pt>
                <c:pt idx="69">
                  <c:v>8.393530187894914</c:v>
                </c:pt>
                <c:pt idx="70">
                  <c:v>8.3352631314964842</c:v>
                </c:pt>
                <c:pt idx="71">
                  <c:v>8.2789545217983278</c:v>
                </c:pt>
                <c:pt idx="72">
                  <c:v>8.2244803171691547</c:v>
                </c:pt>
                <c:pt idx="73">
                  <c:v>8.1712502764356056</c:v>
                </c:pt>
                <c:pt idx="74">
                  <c:v>8.1179181736384809</c:v>
                </c:pt>
                <c:pt idx="75">
                  <c:v>8.0663050812281281</c:v>
                </c:pt>
                <c:pt idx="76">
                  <c:v>8.0175784982860847</c:v>
                </c:pt>
                <c:pt idx="77">
                  <c:v>7.9696402617789612</c:v>
                </c:pt>
                <c:pt idx="78">
                  <c:v>7.9237667775337268</c:v>
                </c:pt>
                <c:pt idx="79">
                  <c:v>7.8798155390173781</c:v>
                </c:pt>
                <c:pt idx="80">
                  <c:v>7.8369030874056085</c:v>
                </c:pt>
                <c:pt idx="81">
                  <c:v>7.7942125306762309</c:v>
                </c:pt>
                <c:pt idx="82">
                  <c:v>7.752682227218143</c:v>
                </c:pt>
                <c:pt idx="83">
                  <c:v>7.7123394864134021</c:v>
                </c:pt>
                <c:pt idx="84">
                  <c:v>7.6742907370520159</c:v>
                </c:pt>
                <c:pt idx="85">
                  <c:v>7.6383115126815193</c:v>
                </c:pt>
                <c:pt idx="86">
                  <c:v>7.602932038535859</c:v>
                </c:pt>
                <c:pt idx="87">
                  <c:v>7.5700800311523597</c:v>
                </c:pt>
                <c:pt idx="88">
                  <c:v>7.5397808580197401</c:v>
                </c:pt>
                <c:pt idx="89">
                  <c:v>7.5101814879186826</c:v>
                </c:pt>
                <c:pt idx="90">
                  <c:v>7.4807854526922046</c:v>
                </c:pt>
                <c:pt idx="91">
                  <c:v>7.4518718030212652</c:v>
                </c:pt>
                <c:pt idx="92">
                  <c:v>7.4244919981418631</c:v>
                </c:pt>
                <c:pt idx="93">
                  <c:v>7.399959663685352</c:v>
                </c:pt>
                <c:pt idx="94">
                  <c:v>7.3761364037977595</c:v>
                </c:pt>
                <c:pt idx="95">
                  <c:v>7.3541984976856263</c:v>
                </c:pt>
                <c:pt idx="96">
                  <c:v>7.3382343730600894</c:v>
                </c:pt>
                <c:pt idx="97">
                  <c:v>7.3287714448268835</c:v>
                </c:pt>
                <c:pt idx="98">
                  <c:v>7.3225089974777324</c:v>
                </c:pt>
                <c:pt idx="99">
                  <c:v>7.3260493554112571</c:v>
                </c:pt>
                <c:pt idx="100">
                  <c:v>7.3520926367551898</c:v>
                </c:pt>
                <c:pt idx="101">
                  <c:v>7.3949205157478923</c:v>
                </c:pt>
                <c:pt idx="102">
                  <c:v>7.4522438066384868</c:v>
                </c:pt>
                <c:pt idx="103">
                  <c:v>7.5265586400313689</c:v>
                </c:pt>
                <c:pt idx="104">
                  <c:v>7.6099335950775284</c:v>
                </c:pt>
                <c:pt idx="105">
                  <c:v>7.6937262034722345</c:v>
                </c:pt>
                <c:pt idx="106">
                  <c:v>7.7756490333113577</c:v>
                </c:pt>
                <c:pt idx="107">
                  <c:v>7.855067357683958</c:v>
                </c:pt>
                <c:pt idx="108">
                  <c:v>7.9324538796432913</c:v>
                </c:pt>
                <c:pt idx="109">
                  <c:v>8.0075774071070871</c:v>
                </c:pt>
                <c:pt idx="110">
                  <c:v>8.0800216099170417</c:v>
                </c:pt>
                <c:pt idx="111">
                  <c:v>8.1505355017915182</c:v>
                </c:pt>
                <c:pt idx="112">
                  <c:v>8.2195489242106756</c:v>
                </c:pt>
                <c:pt idx="113">
                  <c:v>8.286784592149985</c:v>
                </c:pt>
                <c:pt idx="114">
                  <c:v>8.3536924615706294</c:v>
                </c:pt>
                <c:pt idx="115">
                  <c:v>8.4209427378516768</c:v>
                </c:pt>
                <c:pt idx="116">
                  <c:v>8.4895501470809407</c:v>
                </c:pt>
                <c:pt idx="117">
                  <c:v>8.5605391123972279</c:v>
                </c:pt>
                <c:pt idx="118">
                  <c:v>8.6404602268622579</c:v>
                </c:pt>
                <c:pt idx="119">
                  <c:v>8.7364805956865634</c:v>
                </c:pt>
                <c:pt idx="120">
                  <c:v>8.8492497017987333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487326</xdr:colOff>
      <xdr:row>0</xdr:row>
      <xdr:rowOff>48584</xdr:rowOff>
    </xdr:from>
    <xdr:to>
      <xdr:col>23</xdr:col>
      <xdr:colOff>276859</xdr:colOff>
      <xdr:row>23</xdr:row>
      <xdr:rowOff>59070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8" xr16:uid="{CA0AB38D-D41C-8440-826F-9B8BCECB35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7" xr16:uid="{B490DBE0-0D1F-ED49-BFB8-AEC756A31D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9" xr16:uid="{E92D5F59-09B1-4247-9652-A1CBED25FCC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Linus-WingN9-1_78kg_0_035xcg" connectionId="6" xr16:uid="{B4B0B839-D1C1-9545-8446-8828D49C509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LinusHStab-LaminarN9" connectionId="3" xr16:uid="{8DD88B28-3974-8E4E-92DD-9C138D0CF0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22"/>
  <sheetViews>
    <sheetView topLeftCell="A95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82</v>
      </c>
      <c r="B1" t="s">
        <v>4</v>
      </c>
    </row>
    <row r="2" spans="1:2" x14ac:dyDescent="0.2">
      <c r="A2">
        <f>Totals!B2</f>
        <v>1.3347903874040177E-2</v>
      </c>
      <c r="B2">
        <f>Totals!C2</f>
        <v>1.0512706248556623E-2</v>
      </c>
    </row>
    <row r="3" spans="1:2" x14ac:dyDescent="0.2">
      <c r="A3">
        <f>Totals!B3</f>
        <v>2.3089830023343562E-2</v>
      </c>
      <c r="B3">
        <f>Totals!C3</f>
        <v>1.0847110536066394E-2</v>
      </c>
    </row>
    <row r="4" spans="1:2" x14ac:dyDescent="0.2">
      <c r="A4">
        <f>Totals!B4</f>
        <v>3.2831663039557285E-2</v>
      </c>
      <c r="B4">
        <f>Totals!C4</f>
        <v>1.1105181427826455E-2</v>
      </c>
    </row>
    <row r="5" spans="1:2" x14ac:dyDescent="0.2">
      <c r="A5">
        <f>Totals!B5</f>
        <v>4.2573430999491561E-2</v>
      </c>
      <c r="B5">
        <f>Totals!C5</f>
        <v>1.1318111391431657E-2</v>
      </c>
    </row>
    <row r="6" spans="1:2" x14ac:dyDescent="0.2">
      <c r="A6">
        <f>Totals!B6</f>
        <v>5.2315142207876461E-2</v>
      </c>
      <c r="B6">
        <f>Totals!C6</f>
        <v>1.151487663523431E-2</v>
      </c>
    </row>
    <row r="7" spans="1:2" x14ac:dyDescent="0.2">
      <c r="A7">
        <f>Totals!B7</f>
        <v>6.2056851534370468E-2</v>
      </c>
      <c r="B7">
        <f>Totals!C7</f>
        <v>1.1709097329210333E-2</v>
      </c>
    </row>
    <row r="8" spans="1:2" x14ac:dyDescent="0.2">
      <c r="A8">
        <f>Totals!B8</f>
        <v>7.1798237065143961E-2</v>
      </c>
      <c r="B8">
        <f>Totals!C8</f>
        <v>1.1930943210770305E-2</v>
      </c>
    </row>
    <row r="9" spans="1:2" x14ac:dyDescent="0.2">
      <c r="A9">
        <f>Totals!B9</f>
        <v>8.1539218595581775E-2</v>
      </c>
      <c r="B9">
        <f>Totals!C9</f>
        <v>1.2165979290929692E-2</v>
      </c>
    </row>
    <row r="10" spans="1:2" x14ac:dyDescent="0.2">
      <c r="A10">
        <f>Totals!B10</f>
        <v>9.1280330419536926E-2</v>
      </c>
      <c r="B10">
        <f>Totals!C10</f>
        <v>1.2374718570509887E-2</v>
      </c>
    </row>
    <row r="11" spans="1:2" x14ac:dyDescent="0.2">
      <c r="A11">
        <f>Totals!B11</f>
        <v>0.10102096936163166</v>
      </c>
      <c r="B11">
        <f>Totals!C11</f>
        <v>1.2580268763936328E-2</v>
      </c>
    </row>
    <row r="12" spans="1:2" x14ac:dyDescent="0.2">
      <c r="A12">
        <f>Totals!B12</f>
        <v>0.11076127743171518</v>
      </c>
      <c r="B12">
        <f>Totals!C12</f>
        <v>1.2804063884766306E-2</v>
      </c>
    </row>
    <row r="13" spans="1:2" x14ac:dyDescent="0.2">
      <c r="A13">
        <f>Totals!B13</f>
        <v>0.12050075753611465</v>
      </c>
      <c r="B13">
        <f>Totals!C13</f>
        <v>1.3065808014912389E-2</v>
      </c>
    </row>
    <row r="14" spans="1:2" x14ac:dyDescent="0.2">
      <c r="A14">
        <f>Totals!B14</f>
        <v>0.13024056901256417</v>
      </c>
      <c r="B14">
        <f>Totals!C14</f>
        <v>1.333408373199923E-2</v>
      </c>
    </row>
    <row r="15" spans="1:2" x14ac:dyDescent="0.2">
      <c r="A15">
        <f>Totals!B15</f>
        <v>0.13997937826660489</v>
      </c>
      <c r="B15">
        <f>Totals!C15</f>
        <v>1.3613386161579985E-2</v>
      </c>
    </row>
    <row r="16" spans="1:2" x14ac:dyDescent="0.2">
      <c r="A16">
        <f>Totals!B16</f>
        <v>0.14971718427389719</v>
      </c>
      <c r="B16">
        <f>Totals!C16</f>
        <v>1.3908779634467414E-2</v>
      </c>
    </row>
    <row r="17" spans="1:2" x14ac:dyDescent="0.2">
      <c r="A17">
        <f>Totals!B17</f>
        <v>0.15945423609422826</v>
      </c>
      <c r="B17">
        <f>Totals!C17</f>
        <v>1.4205624141036245E-2</v>
      </c>
    </row>
    <row r="18" spans="1:2" x14ac:dyDescent="0.2">
      <c r="A18">
        <f>Totals!B18</f>
        <v>0.16919148934809441</v>
      </c>
      <c r="B18">
        <f>Totals!C18</f>
        <v>1.4494993403606566E-2</v>
      </c>
    </row>
    <row r="19" spans="1:2" x14ac:dyDescent="0.2">
      <c r="A19">
        <f>Totals!B19</f>
        <v>0.17892778361207493</v>
      </c>
      <c r="B19">
        <f>Totals!C19</f>
        <v>1.4780649348364849E-2</v>
      </c>
    </row>
    <row r="20" spans="1:2" x14ac:dyDescent="0.2">
      <c r="A20">
        <f>Totals!B20</f>
        <v>0.18866284471784206</v>
      </c>
      <c r="B20">
        <f>Totals!C20</f>
        <v>1.5059865384954066E-2</v>
      </c>
    </row>
    <row r="21" spans="1:2" x14ac:dyDescent="0.2">
      <c r="A21">
        <f>Totals!B21</f>
        <v>0.19839873892483165</v>
      </c>
      <c r="B21">
        <f>Totals!C21</f>
        <v>1.5336874143204235E-2</v>
      </c>
    </row>
    <row r="22" spans="1:2" x14ac:dyDescent="0.2">
      <c r="A22">
        <f>Totals!B22</f>
        <v>0.20813088354183945</v>
      </c>
      <c r="B22">
        <f>Totals!C22</f>
        <v>1.5612279627378651E-2</v>
      </c>
    </row>
    <row r="23" spans="1:2" x14ac:dyDescent="0.2">
      <c r="A23">
        <f>Totals!B23</f>
        <v>0.21786399725953065</v>
      </c>
      <c r="B23">
        <f>Totals!C23</f>
        <v>1.5879590459178333E-2</v>
      </c>
    </row>
    <row r="24" spans="1:2" x14ac:dyDescent="0.2">
      <c r="A24">
        <f>Totals!B24</f>
        <v>0.22759725168144299</v>
      </c>
      <c r="B24">
        <f>Totals!C24</f>
        <v>1.6138262465764622E-2</v>
      </c>
    </row>
    <row r="25" spans="1:2" x14ac:dyDescent="0.2">
      <c r="A25">
        <f>Totals!B25</f>
        <v>0.23732692751093892</v>
      </c>
      <c r="B25">
        <f>Totals!C25</f>
        <v>1.6394563675753433E-2</v>
      </c>
    </row>
    <row r="26" spans="1:2" x14ac:dyDescent="0.2">
      <c r="A26">
        <f>Totals!B26</f>
        <v>0.24705698384873892</v>
      </c>
      <c r="B26">
        <f>Totals!C26</f>
        <v>1.6648144157357023E-2</v>
      </c>
    </row>
    <row r="27" spans="1:2" x14ac:dyDescent="0.2">
      <c r="A27">
        <f>Totals!B27</f>
        <v>0.25678478879409866</v>
      </c>
      <c r="B27">
        <f>Totals!C27</f>
        <v>1.6896370808439934E-2</v>
      </c>
    </row>
    <row r="28" spans="1:2" x14ac:dyDescent="0.2">
      <c r="A28">
        <f>Totals!B28</f>
        <v>0.26651277802453832</v>
      </c>
      <c r="B28">
        <f>Totals!C28</f>
        <v>1.7133599052220925E-2</v>
      </c>
    </row>
    <row r="29" spans="1:2" x14ac:dyDescent="0.2">
      <c r="A29">
        <f>Totals!B29</f>
        <v>0.27623866243722855</v>
      </c>
      <c r="B29">
        <f>Totals!C29</f>
        <v>1.7365530390430033E-2</v>
      </c>
    </row>
    <row r="30" spans="1:2" x14ac:dyDescent="0.2">
      <c r="A30">
        <f>Totals!B30</f>
        <v>0.28596659858692253</v>
      </c>
      <c r="B30">
        <f>Totals!C30</f>
        <v>1.7593835947527978E-2</v>
      </c>
    </row>
    <row r="31" spans="1:2" x14ac:dyDescent="0.2">
      <c r="A31">
        <f>Totals!B31</f>
        <v>0.29568968344266489</v>
      </c>
      <c r="B31">
        <f>Totals!C31</f>
        <v>1.7815090482252108E-2</v>
      </c>
    </row>
    <row r="32" spans="1:2" x14ac:dyDescent="0.2">
      <c r="A32">
        <f>Totals!B32</f>
        <v>0.30541279125410375</v>
      </c>
      <c r="B32">
        <f>Totals!C32</f>
        <v>1.8038756903624838E-2</v>
      </c>
    </row>
    <row r="33" spans="1:2" x14ac:dyDescent="0.2">
      <c r="A33">
        <f>Totals!B33</f>
        <v>0.31513487395851597</v>
      </c>
      <c r="B33">
        <f>Totals!C33</f>
        <v>1.8263239654261014E-2</v>
      </c>
    </row>
    <row r="34" spans="1:2" x14ac:dyDescent="0.2">
      <c r="A34">
        <f>Totals!B34</f>
        <v>0.32485503663890769</v>
      </c>
      <c r="B34">
        <f>Totals!C34</f>
        <v>1.8474754773166523E-2</v>
      </c>
    </row>
    <row r="35" spans="1:2" x14ac:dyDescent="0.2">
      <c r="A35">
        <f>Totals!B35</f>
        <v>0.33457198446385394</v>
      </c>
      <c r="B35">
        <f>Totals!C35</f>
        <v>1.8677415486403972E-2</v>
      </c>
    </row>
    <row r="36" spans="1:2" x14ac:dyDescent="0.2">
      <c r="A36">
        <f>Totals!B36</f>
        <v>0.34428797903535818</v>
      </c>
      <c r="B36">
        <f>Totals!C36</f>
        <v>1.8878909857760601E-2</v>
      </c>
    </row>
    <row r="37" spans="1:2" x14ac:dyDescent="0.2">
      <c r="A37">
        <f>Totals!B37</f>
        <v>0.35400438151851682</v>
      </c>
      <c r="B37">
        <f>Totals!C37</f>
        <v>1.9078268704085844E-2</v>
      </c>
    </row>
    <row r="38" spans="1:2" x14ac:dyDescent="0.2">
      <c r="A38">
        <f>Totals!B38</f>
        <v>0.36371599854474734</v>
      </c>
      <c r="B38">
        <f>Totals!C38</f>
        <v>1.9309853599556774E-2</v>
      </c>
    </row>
    <row r="39" spans="1:2" x14ac:dyDescent="0.2">
      <c r="A39">
        <f>Totals!B39</f>
        <v>0.37342997813320905</v>
      </c>
      <c r="B39">
        <f>Totals!C39</f>
        <v>1.9550846399434295E-2</v>
      </c>
    </row>
    <row r="40" spans="1:2" x14ac:dyDescent="0.2">
      <c r="A40">
        <f>Totals!B40</f>
        <v>0.38314121443256105</v>
      </c>
      <c r="B40">
        <f>Totals!C40</f>
        <v>1.9794964948305901E-2</v>
      </c>
    </row>
    <row r="41" spans="1:2" x14ac:dyDescent="0.2">
      <c r="A41">
        <f>Totals!B41</f>
        <v>0.39284621076133808</v>
      </c>
      <c r="B41">
        <f>Totals!C41</f>
        <v>2.0048706153419107E-2</v>
      </c>
    </row>
    <row r="42" spans="1:2" x14ac:dyDescent="0.2">
      <c r="A42">
        <f>Totals!B42</f>
        <v>0.40255478286551327</v>
      </c>
      <c r="B42">
        <f>Totals!C42</f>
        <v>2.0310047136653138E-2</v>
      </c>
    </row>
    <row r="43" spans="1:2" x14ac:dyDescent="0.2">
      <c r="A43">
        <f>Totals!B43</f>
        <v>0.412262377708355</v>
      </c>
      <c r="B43">
        <f>Totals!C43</f>
        <v>2.0576856357733469E-2</v>
      </c>
    </row>
    <row r="44" spans="1:2" x14ac:dyDescent="0.2">
      <c r="A44">
        <f>Totals!B44</f>
        <v>0.42196566923407569</v>
      </c>
      <c r="B44">
        <f>Totals!C44</f>
        <v>2.0848278976889886E-2</v>
      </c>
    </row>
    <row r="45" spans="1:2" x14ac:dyDescent="0.2">
      <c r="A45">
        <f>Totals!B45</f>
        <v>0.43166266913269219</v>
      </c>
      <c r="B45">
        <f>Totals!C45</f>
        <v>2.1118589101251382E-2</v>
      </c>
    </row>
    <row r="46" spans="1:2" x14ac:dyDescent="0.2">
      <c r="A46">
        <f>Totals!B46</f>
        <v>0.44136609460964216</v>
      </c>
      <c r="B46">
        <f>Totals!C46</f>
        <v>2.1389973613383878E-2</v>
      </c>
    </row>
    <row r="47" spans="1:2" x14ac:dyDescent="0.2">
      <c r="A47">
        <f>Totals!B47</f>
        <v>0.45105771609849848</v>
      </c>
      <c r="B47">
        <f>Totals!C47</f>
        <v>2.1678850304900681E-2</v>
      </c>
    </row>
    <row r="48" spans="1:2" x14ac:dyDescent="0.2">
      <c r="A48">
        <f>Totals!B48</f>
        <v>0.4607536755586914</v>
      </c>
      <c r="B48">
        <f>Totals!C48</f>
        <v>2.1980451321616714E-2</v>
      </c>
    </row>
    <row r="49" spans="1:2" x14ac:dyDescent="0.2">
      <c r="A49">
        <f>Totals!B49</f>
        <v>0.47045174791431216</v>
      </c>
      <c r="B49">
        <f>Totals!C49</f>
        <v>2.2285909984174877E-2</v>
      </c>
    </row>
    <row r="50" spans="1:2" x14ac:dyDescent="0.2">
      <c r="A50">
        <f>Totals!B50</f>
        <v>0.48013560367781039</v>
      </c>
      <c r="B50">
        <f>Totals!C50</f>
        <v>2.2599847648624747E-2</v>
      </c>
    </row>
    <row r="51" spans="1:2" x14ac:dyDescent="0.2">
      <c r="A51">
        <f>Totals!B51</f>
        <v>0.48982685284713218</v>
      </c>
      <c r="B51">
        <f>Totals!C51</f>
        <v>2.2925698778369905E-2</v>
      </c>
    </row>
    <row r="52" spans="1:2" x14ac:dyDescent="0.2">
      <c r="A52">
        <f>Totals!B52</f>
        <v>0.49951101021472738</v>
      </c>
      <c r="B52">
        <f>Totals!C52</f>
        <v>2.3263031374361361E-2</v>
      </c>
    </row>
    <row r="53" spans="1:2" x14ac:dyDescent="0.2">
      <c r="A53">
        <f>Totals!B53</f>
        <v>0.50919752487059688</v>
      </c>
      <c r="B53">
        <f>Totals!C53</f>
        <v>2.3597370970180307E-2</v>
      </c>
    </row>
    <row r="54" spans="1:2" x14ac:dyDescent="0.2">
      <c r="A54">
        <f>Totals!B54</f>
        <v>0.51888106974472836</v>
      </c>
      <c r="B54">
        <f>Totals!C54</f>
        <v>2.393590538989937E-2</v>
      </c>
    </row>
    <row r="55" spans="1:2" x14ac:dyDescent="0.2">
      <c r="A55">
        <f>Totals!B55</f>
        <v>0.52855662566336892</v>
      </c>
      <c r="B55">
        <f>Totals!C55</f>
        <v>2.4271465444386842E-2</v>
      </c>
    </row>
    <row r="56" spans="1:2" x14ac:dyDescent="0.2">
      <c r="A56">
        <f>Totals!B56</f>
        <v>0.53823737634696611</v>
      </c>
      <c r="B56">
        <f>Totals!C56</f>
        <v>2.4613094358732671E-2</v>
      </c>
    </row>
    <row r="57" spans="1:2" x14ac:dyDescent="0.2">
      <c r="A57">
        <f>Totals!B57</f>
        <v>0.54791130633805207</v>
      </c>
      <c r="B57">
        <f>Totals!C57</f>
        <v>2.4962387746534025E-2</v>
      </c>
    </row>
    <row r="58" spans="1:2" x14ac:dyDescent="0.2">
      <c r="A58">
        <f>Totals!B58</f>
        <v>0.55758469321340365</v>
      </c>
      <c r="B58">
        <f>Totals!C58</f>
        <v>2.5314361190566442E-2</v>
      </c>
    </row>
    <row r="59" spans="1:2" x14ac:dyDescent="0.2">
      <c r="A59">
        <f>Totals!B59</f>
        <v>0.56724593539853618</v>
      </c>
      <c r="B59">
        <f>Totals!C59</f>
        <v>2.5670405576503765E-2</v>
      </c>
    </row>
    <row r="60" spans="1:2" x14ac:dyDescent="0.2">
      <c r="A60">
        <f>Totals!B60</f>
        <v>0.57691266929244422</v>
      </c>
      <c r="B60">
        <f>Totals!C60</f>
        <v>2.6029514187153508E-2</v>
      </c>
    </row>
    <row r="61" spans="1:2" x14ac:dyDescent="0.2">
      <c r="A61">
        <f>Totals!B61</f>
        <v>0.58658473531881761</v>
      </c>
      <c r="B61">
        <f>Totals!C61</f>
        <v>2.6394056535772266E-2</v>
      </c>
    </row>
    <row r="62" spans="1:2" x14ac:dyDescent="0.2">
      <c r="A62">
        <f>Totals!B62</f>
        <v>0.59624172785632523</v>
      </c>
      <c r="B62">
        <f>Totals!C62</f>
        <v>2.6767479363340452E-2</v>
      </c>
    </row>
    <row r="63" spans="1:2" x14ac:dyDescent="0.2">
      <c r="A63">
        <f>Totals!B63</f>
        <v>0.6059044742157742</v>
      </c>
      <c r="B63">
        <f>Totals!C63</f>
        <v>2.7151149197424417E-2</v>
      </c>
    </row>
    <row r="64" spans="1:2" x14ac:dyDescent="0.2">
      <c r="A64">
        <f>Totals!B64</f>
        <v>0.61555277508276485</v>
      </c>
      <c r="B64">
        <f>Totals!C64</f>
        <v>2.7547196059196831E-2</v>
      </c>
    </row>
    <row r="65" spans="1:2" x14ac:dyDescent="0.2">
      <c r="A65">
        <f>Totals!B65</f>
        <v>0.6252097440727945</v>
      </c>
      <c r="B65">
        <f>Totals!C65</f>
        <v>2.795131253253488E-2</v>
      </c>
    </row>
    <row r="66" spans="1:2" x14ac:dyDescent="0.2">
      <c r="A66">
        <f>Totals!B66</f>
        <v>0.63485548324227226</v>
      </c>
      <c r="B66">
        <f>Totals!C66</f>
        <v>2.8363540787030041E-2</v>
      </c>
    </row>
    <row r="67" spans="1:2" x14ac:dyDescent="0.2">
      <c r="A67">
        <f>Totals!B67</f>
        <v>0.64450381561615622</v>
      </c>
      <c r="B67">
        <f>Totals!C67</f>
        <v>2.8776385166415237E-2</v>
      </c>
    </row>
    <row r="68" spans="1:2" x14ac:dyDescent="0.2">
      <c r="A68">
        <f>Totals!B68</f>
        <v>0.65414640745110375</v>
      </c>
      <c r="B68">
        <f>Totals!C68</f>
        <v>2.9192550249681124E-2</v>
      </c>
    </row>
    <row r="69" spans="1:2" x14ac:dyDescent="0.2">
      <c r="A69">
        <f>Totals!B69</f>
        <v>0.66378684553570333</v>
      </c>
      <c r="B69">
        <f>Totals!C69</f>
        <v>2.961482365220822E-2</v>
      </c>
    </row>
    <row r="70" spans="1:2" x14ac:dyDescent="0.2">
      <c r="A70">
        <f>Totals!B70</f>
        <v>0.6734294830984825</v>
      </c>
      <c r="B70">
        <f>Totals!C70</f>
        <v>3.0039658491309986E-2</v>
      </c>
    </row>
    <row r="71" spans="1:2" x14ac:dyDescent="0.2">
      <c r="A71">
        <f>Totals!B71</f>
        <v>0.68305393236820167</v>
      </c>
      <c r="B71">
        <f>Totals!C71</f>
        <v>3.0467620116403821E-2</v>
      </c>
    </row>
    <row r="72" spans="1:2" x14ac:dyDescent="0.2">
      <c r="A72">
        <f>Totals!B72</f>
        <v>0.69269059875623695</v>
      </c>
      <c r="B72">
        <f>Totals!C72</f>
        <v>3.0898659310824136E-2</v>
      </c>
    </row>
    <row r="73" spans="1:2" x14ac:dyDescent="0.2">
      <c r="A73">
        <f>Totals!B73</f>
        <v>0.70231964758467125</v>
      </c>
      <c r="B73">
        <f>Totals!C73</f>
        <v>3.1332071245794055E-2</v>
      </c>
    </row>
    <row r="74" spans="1:2" x14ac:dyDescent="0.2">
      <c r="A74">
        <f>Totals!B74</f>
        <v>0.71194707551618897</v>
      </c>
      <c r="B74">
        <f>Totals!C74</f>
        <v>3.1768112537726843E-2</v>
      </c>
    </row>
    <row r="75" spans="1:2" x14ac:dyDescent="0.2">
      <c r="A75">
        <f>Totals!B75</f>
        <v>0.72156587958491769</v>
      </c>
      <c r="B75">
        <f>Totals!C75</f>
        <v>3.2204300993301828E-2</v>
      </c>
    </row>
    <row r="76" spans="1:2" x14ac:dyDescent="0.2">
      <c r="A76">
        <f>Totals!B76</f>
        <v>0.73118296555462414</v>
      </c>
      <c r="B76">
        <f>Totals!C76</f>
        <v>3.2635866530577387E-2</v>
      </c>
    </row>
    <row r="77" spans="1:2" x14ac:dyDescent="0.2">
      <c r="A77">
        <f>Totals!B77</f>
        <v>0.74079171470125738</v>
      </c>
      <c r="B77">
        <f>Totals!C77</f>
        <v>3.3069695776747988E-2</v>
      </c>
    </row>
    <row r="78" spans="1:2" x14ac:dyDescent="0.2">
      <c r="A78">
        <f>Totals!B78</f>
        <v>0.75039999659391521</v>
      </c>
      <c r="B78">
        <f>Totals!C78</f>
        <v>3.3511497648965029E-2</v>
      </c>
    </row>
    <row r="79" spans="1:2" x14ac:dyDescent="0.2">
      <c r="A79">
        <f>Totals!B79</f>
        <v>0.76001660600589549</v>
      </c>
      <c r="B79">
        <f>Totals!C79</f>
        <v>3.3953513532413312E-2</v>
      </c>
    </row>
    <row r="80" spans="1:2" x14ac:dyDescent="0.2">
      <c r="A80">
        <f>Totals!B80</f>
        <v>0.76962074848080309</v>
      </c>
      <c r="B80">
        <f>Totals!C80</f>
        <v>3.4399982126788013E-2</v>
      </c>
    </row>
    <row r="81" spans="1:2" x14ac:dyDescent="0.2">
      <c r="A81">
        <f>Totals!B81</f>
        <v>0.77922141109660026</v>
      </c>
      <c r="B81">
        <f>Totals!C81</f>
        <v>3.4851281222296505E-2</v>
      </c>
    </row>
    <row r="82" spans="1:2" x14ac:dyDescent="0.2">
      <c r="A82">
        <f>Totals!B82</f>
        <v>0.78881270421729766</v>
      </c>
      <c r="B82">
        <f>Totals!C82</f>
        <v>3.5303413731635869E-2</v>
      </c>
    </row>
    <row r="83" spans="1:2" x14ac:dyDescent="0.2">
      <c r="A83">
        <f>Totals!B83</f>
        <v>0.79840469625162758</v>
      </c>
      <c r="B83">
        <f>Totals!C83</f>
        <v>3.5753474236001476E-2</v>
      </c>
    </row>
    <row r="84" spans="1:2" x14ac:dyDescent="0.2">
      <c r="A84">
        <f>Totals!B84</f>
        <v>0.80799202652922264</v>
      </c>
      <c r="B84">
        <f>Totals!C84</f>
        <v>3.6205452281818824E-2</v>
      </c>
    </row>
    <row r="85" spans="1:2" x14ac:dyDescent="0.2">
      <c r="A85">
        <f>Totals!B85</f>
        <v>0.81758589244862512</v>
      </c>
      <c r="B85">
        <f>Totals!C85</f>
        <v>3.6660434107716341E-2</v>
      </c>
    </row>
    <row r="86" spans="1:2" x14ac:dyDescent="0.2">
      <c r="A86">
        <f>Totals!B86</f>
        <v>0.82716449101230904</v>
      </c>
      <c r="B86">
        <f>Totals!C86</f>
        <v>3.7122520294076915E-2</v>
      </c>
    </row>
    <row r="87" spans="1:2" x14ac:dyDescent="0.2">
      <c r="A87">
        <f>Totals!B87</f>
        <v>0.83673930571818345</v>
      </c>
      <c r="B87">
        <f>Totals!C87</f>
        <v>3.7591876318072072E-2</v>
      </c>
    </row>
    <row r="88" spans="1:2" x14ac:dyDescent="0.2">
      <c r="A88">
        <f>Totals!B88</f>
        <v>0.84632286046832916</v>
      </c>
      <c r="B88">
        <f>Totals!C88</f>
        <v>3.8062437578481163E-2</v>
      </c>
    </row>
    <row r="89" spans="1:2" x14ac:dyDescent="0.2">
      <c r="A89">
        <f>Totals!B89</f>
        <v>0.85589292695659747</v>
      </c>
      <c r="B89">
        <f>Totals!C89</f>
        <v>3.8542600044206163E-2</v>
      </c>
    </row>
    <row r="90" spans="1:2" x14ac:dyDescent="0.2">
      <c r="A90">
        <f>Totals!B90</f>
        <v>0.86544415136182462</v>
      </c>
      <c r="B90">
        <f>Totals!C90</f>
        <v>3.9032707374577542E-2</v>
      </c>
    </row>
    <row r="91" spans="1:2" x14ac:dyDescent="0.2">
      <c r="A91">
        <f>Totals!B91</f>
        <v>0.87500806247120144</v>
      </c>
      <c r="B91">
        <f>Totals!C91</f>
        <v>3.9525729623286356E-2</v>
      </c>
    </row>
    <row r="92" spans="1:2" x14ac:dyDescent="0.2">
      <c r="A92">
        <f>Totals!B92</f>
        <v>0.88456205003664878</v>
      </c>
      <c r="B92">
        <f>Totals!C92</f>
        <v>4.0017599683993703E-2</v>
      </c>
    </row>
    <row r="93" spans="1:2" x14ac:dyDescent="0.2">
      <c r="A93">
        <f>Totals!B93</f>
        <v>0.89412040551825478</v>
      </c>
      <c r="B93">
        <f>Totals!C93</f>
        <v>4.051079499221915E-2</v>
      </c>
    </row>
    <row r="94" spans="1:2" x14ac:dyDescent="0.2">
      <c r="A94">
        <f>Totals!B94</f>
        <v>0.90367910345487301</v>
      </c>
      <c r="B94">
        <f>Totals!C94</f>
        <v>4.1010917419492705E-2</v>
      </c>
    </row>
    <row r="95" spans="1:2" x14ac:dyDescent="0.2">
      <c r="A95">
        <f>Totals!B95</f>
        <v>0.91321427469272565</v>
      </c>
      <c r="B95">
        <f>Totals!C95</f>
        <v>4.1524056276945248E-2</v>
      </c>
    </row>
    <row r="96" spans="1:2" x14ac:dyDescent="0.2">
      <c r="A96">
        <f>Totals!B96</f>
        <v>0.92276083522640917</v>
      </c>
      <c r="B96">
        <f>Totals!C96</f>
        <v>4.2041098076176835E-2</v>
      </c>
    </row>
    <row r="97" spans="1:2" x14ac:dyDescent="0.2">
      <c r="A97">
        <f>Totals!B97</f>
        <v>0.93229501111887358</v>
      </c>
      <c r="B97">
        <f>Totals!C97</f>
        <v>4.2567365206624075E-2</v>
      </c>
    </row>
    <row r="98" spans="1:2" x14ac:dyDescent="0.2">
      <c r="A98">
        <f>Totals!B98</f>
        <v>0.94183301851490209</v>
      </c>
      <c r="B98">
        <f>Totals!C98</f>
        <v>4.3128447728565097E-2</v>
      </c>
    </row>
    <row r="99" spans="1:2" x14ac:dyDescent="0.2">
      <c r="A99">
        <f>Totals!B99</f>
        <v>0.9513502619787485</v>
      </c>
      <c r="B99">
        <f>Totals!C99</f>
        <v>4.372735642638139E-2</v>
      </c>
    </row>
    <row r="100" spans="1:2" x14ac:dyDescent="0.2">
      <c r="A100">
        <f>Totals!B100</f>
        <v>0.9608846872525173</v>
      </c>
      <c r="B100">
        <f>Totals!C100</f>
        <v>4.4348425332301961E-2</v>
      </c>
    </row>
    <row r="101" spans="1:2" x14ac:dyDescent="0.2">
      <c r="A101">
        <f>Totals!B101</f>
        <v>0.97039021301851314</v>
      </c>
      <c r="B101">
        <f>Totals!C101</f>
        <v>4.5029884514141139E-2</v>
      </c>
    </row>
    <row r="102" spans="1:2" x14ac:dyDescent="0.2">
      <c r="A102">
        <f>Totals!B102</f>
        <v>0.97990586709018235</v>
      </c>
      <c r="B102">
        <f>Totals!C102</f>
        <v>4.5856287212885351E-2</v>
      </c>
    </row>
    <row r="103" spans="1:2" x14ac:dyDescent="0.2">
      <c r="A103">
        <f>Totals!B103</f>
        <v>0.98940637574400914</v>
      </c>
      <c r="B103">
        <f>Totals!C103</f>
        <v>4.6795807808825876E-2</v>
      </c>
    </row>
    <row r="104" spans="1:2" x14ac:dyDescent="0.2">
      <c r="A104">
        <f>Totals!B104</f>
        <v>0.998932829448546</v>
      </c>
      <c r="B104">
        <f>Totals!C104</f>
        <v>4.7841288234391967E-2</v>
      </c>
    </row>
    <row r="105" spans="1:2" x14ac:dyDescent="0.2">
      <c r="A105">
        <f>Totals!B105</f>
        <v>1.0084143191052226</v>
      </c>
      <c r="B105">
        <f>Totals!C105</f>
        <v>4.9007927473751101E-2</v>
      </c>
    </row>
    <row r="106" spans="1:2" x14ac:dyDescent="0.2">
      <c r="A106">
        <f>Totals!B106</f>
        <v>1.0179153174297895</v>
      </c>
      <c r="B106">
        <f>Totals!C106</f>
        <v>5.025273727865795E-2</v>
      </c>
    </row>
    <row r="107" spans="1:2" x14ac:dyDescent="0.2">
      <c r="A107">
        <f>Totals!B107</f>
        <v>1.0274099157725634</v>
      </c>
      <c r="B107">
        <f>Totals!C107</f>
        <v>5.1518562630806841E-2</v>
      </c>
    </row>
    <row r="108" spans="1:2" x14ac:dyDescent="0.2">
      <c r="A108">
        <f>Totals!B108</f>
        <v>1.0368947072452617</v>
      </c>
      <c r="B108">
        <f>Totals!C108</f>
        <v>5.2789800118228869E-2</v>
      </c>
    </row>
    <row r="109" spans="1:2" x14ac:dyDescent="0.2">
      <c r="A109">
        <f>Totals!B109</f>
        <v>1.0463662115190173</v>
      </c>
      <c r="B109">
        <f>Totals!C109</f>
        <v>5.4061346171359798E-2</v>
      </c>
    </row>
    <row r="110" spans="1:2" x14ac:dyDescent="0.2">
      <c r="A110">
        <f>Totals!B110</f>
        <v>1.0558454091828064</v>
      </c>
      <c r="B110">
        <f>Totals!C110</f>
        <v>5.5337488025429364E-2</v>
      </c>
    </row>
    <row r="111" spans="1:2" x14ac:dyDescent="0.2">
      <c r="A111">
        <f>Totals!B111</f>
        <v>1.0653296685014779</v>
      </c>
      <c r="B111">
        <f>Totals!C111</f>
        <v>5.6615918808112425E-2</v>
      </c>
    </row>
    <row r="112" spans="1:2" x14ac:dyDescent="0.2">
      <c r="A112">
        <f>Totals!B112</f>
        <v>1.0747910981567728</v>
      </c>
      <c r="B112">
        <f>Totals!C112</f>
        <v>5.78908591356306E-2</v>
      </c>
    </row>
    <row r="113" spans="1:2" x14ac:dyDescent="0.2">
      <c r="A113">
        <f>Totals!B113</f>
        <v>1.0842514715229818</v>
      </c>
      <c r="B113">
        <f>Totals!C113</f>
        <v>5.9168771892254474E-2</v>
      </c>
    </row>
    <row r="114" spans="1:2" x14ac:dyDescent="0.2">
      <c r="A114">
        <f>Totals!B114</f>
        <v>1.0937079672578112</v>
      </c>
      <c r="B114">
        <f>Totals!C114</f>
        <v>6.0452105256973129E-2</v>
      </c>
    </row>
    <row r="115" spans="1:2" x14ac:dyDescent="0.2">
      <c r="A115">
        <f>Totals!B115</f>
        <v>1.1031577038936811</v>
      </c>
      <c r="B115">
        <f>Totals!C115</f>
        <v>6.1738181697970351E-2</v>
      </c>
    </row>
    <row r="116" spans="1:2" x14ac:dyDescent="0.2">
      <c r="A116">
        <f>Totals!B116</f>
        <v>1.1125977406617189</v>
      </c>
      <c r="B116">
        <f>Totals!C116</f>
        <v>6.3037230535905139E-2</v>
      </c>
    </row>
    <row r="117" spans="1:2" x14ac:dyDescent="0.2">
      <c r="A117">
        <f>Totals!B117</f>
        <v>1.1220519547128249</v>
      </c>
      <c r="B117">
        <f>Totals!C117</f>
        <v>6.4356370834188423E-2</v>
      </c>
    </row>
    <row r="118" spans="1:2" x14ac:dyDescent="0.2">
      <c r="A118">
        <f>Totals!B118</f>
        <v>1.1314638758031803</v>
      </c>
      <c r="B118">
        <f>Totals!C118</f>
        <v>6.5698748780031485E-2</v>
      </c>
    </row>
    <row r="119" spans="1:2" x14ac:dyDescent="0.2">
      <c r="A119">
        <f>Totals!B119</f>
        <v>1.1409120418683878</v>
      </c>
      <c r="B119">
        <f>Totals!C119</f>
        <v>6.707964308396977E-2</v>
      </c>
    </row>
    <row r="120" spans="1:2" x14ac:dyDescent="0.2">
      <c r="A120">
        <f>Totals!B120</f>
        <v>1.1503395374185037</v>
      </c>
      <c r="B120">
        <f>Totals!C120</f>
        <v>6.8546822381081216E-2</v>
      </c>
    </row>
    <row r="121" spans="1:2" x14ac:dyDescent="0.2">
      <c r="A121">
        <f>Totals!B121</f>
        <v>1.159743143840928</v>
      </c>
      <c r="B121">
        <f>Totals!C121</f>
        <v>7.0160167729552428E-2</v>
      </c>
    </row>
    <row r="122" spans="1:2" x14ac:dyDescent="0.2">
      <c r="A122">
        <f>Totals!B122</f>
        <v>1.1691481752105195</v>
      </c>
      <c r="B122">
        <f>Totals!C122</f>
        <v>7.193200494616088E-2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22"/>
  <sheetViews>
    <sheetView tabSelected="1" topLeftCell="J1" zoomScale="86" zoomScaleNormal="144" workbookViewId="0">
      <selection activeCell="D126" sqref="D126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37</v>
      </c>
      <c r="B1" t="s">
        <v>68</v>
      </c>
      <c r="C1" t="s">
        <v>69</v>
      </c>
      <c r="D1" t="s">
        <v>57</v>
      </c>
      <c r="E1" t="s">
        <v>53</v>
      </c>
      <c r="F1" t="s">
        <v>92</v>
      </c>
      <c r="G1" t="s">
        <v>93</v>
      </c>
      <c r="H1" t="s">
        <v>54</v>
      </c>
      <c r="I1" t="s">
        <v>55</v>
      </c>
      <c r="J1" t="s">
        <v>56</v>
      </c>
      <c r="K1" s="1" t="s">
        <v>90</v>
      </c>
      <c r="L1" t="s">
        <v>96</v>
      </c>
    </row>
    <row r="2" spans="1:12" x14ac:dyDescent="0.2">
      <c r="A2">
        <f>TrimCalc!A2</f>
        <v>76.553600000000003</v>
      </c>
      <c r="B2">
        <f>(9.807*'AC Param'!$B$2)/('AC Param'!$B$8*0.5*1.225*Totals!A2^2)</f>
        <v>1.3347903874040177E-2</v>
      </c>
      <c r="C2">
        <f>(D2)/('AC Param'!$B$8*0.5*1.225*Totals!A2^2)</f>
        <v>1.0512706248556623E-2</v>
      </c>
      <c r="D2">
        <f>SUM(F2:J2)</f>
        <v>13.848984327159462</v>
      </c>
      <c r="E2">
        <f>TrimCalc!T2</f>
        <v>9.7572269942677874</v>
      </c>
      <c r="F2">
        <f>TrimCalc!U2</f>
        <v>1.7914253696240945E-2</v>
      </c>
      <c r="G2">
        <f>TrimCalc!V2</f>
        <v>9.7389323706086444</v>
      </c>
      <c r="H2">
        <f>TrimCalc!S2</f>
        <v>3.1143136162905827</v>
      </c>
      <c r="I2">
        <f>D_VStab!I2</f>
        <v>0.55460718333441927</v>
      </c>
      <c r="J2">
        <f>D_Fuselage!H2</f>
        <v>0.42321690322957695</v>
      </c>
      <c r="K2" s="1">
        <f>SUM(E2,H2,I2) / (0.5*1.225*A2^2*'AC Param'!$B$8)</f>
        <v>1.0191732799502088E-2</v>
      </c>
      <c r="L2">
        <f>D2*A2</f>
        <v>1060.1896065876347</v>
      </c>
    </row>
    <row r="3" spans="1:12" x14ac:dyDescent="0.2">
      <c r="A3">
        <f>TrimCalc!A3</f>
        <v>58.205199999999998</v>
      </c>
      <c r="B3">
        <f>(9.807*'AC Param'!$B$2)/('AC Param'!$B$8*0.5*1.225*Totals!A3^2)</f>
        <v>2.3089830023343562E-2</v>
      </c>
      <c r="C3">
        <f>(D3)/('AC Param'!$B$8*0.5*1.225*Totals!A3^2)</f>
        <v>1.0847110536066394E-2</v>
      </c>
      <c r="D3">
        <f t="shared" ref="D3:D66" si="0">SUM(F3:J3)</f>
        <v>8.2605657973637818</v>
      </c>
      <c r="E3">
        <f>TrimCalc!T3</f>
        <v>5.8327411832668989</v>
      </c>
      <c r="F3">
        <f>TrimCalc!U3</f>
        <v>1.8520210414609679E-2</v>
      </c>
      <c r="G3">
        <f>TrimCalc!V3</f>
        <v>5.8139293282718318</v>
      </c>
      <c r="H3">
        <f>TrimCalc!S3</f>
        <v>1.8033174413548294</v>
      </c>
      <c r="I3">
        <f>D_VStab!I3</f>
        <v>0.34421846518422688</v>
      </c>
      <c r="J3">
        <f>D_Fuselage!H3</f>
        <v>0.2805803521382827</v>
      </c>
      <c r="K3" s="1">
        <f>SUM(E3,H3,I3) / (0.5*1.225*A3^2*'AC Param'!$B$8)</f>
        <v>1.047905795135589E-2</v>
      </c>
      <c r="L3">
        <f t="shared" ref="L3:L66" si="1">D3*A3</f>
        <v>480.8078843487184</v>
      </c>
    </row>
    <row r="4" spans="1:12" x14ac:dyDescent="0.2">
      <c r="A4">
        <f>TrimCalc!A4</f>
        <v>48.811900000000001</v>
      </c>
      <c r="B4">
        <f>(9.807*'AC Param'!$B$2)/('AC Param'!$B$8*0.5*1.225*Totals!A4^2)</f>
        <v>3.2831663039557285E-2</v>
      </c>
      <c r="C4">
        <f>(D4)/('AC Param'!$B$8*0.5*1.225*Totals!A4^2)</f>
        <v>1.1105181427826455E-2</v>
      </c>
      <c r="D4">
        <f t="shared" si="0"/>
        <v>5.9477025527989689</v>
      </c>
      <c r="E4">
        <f>TrimCalc!T4</f>
        <v>4.2033312392854656</v>
      </c>
      <c r="F4">
        <f>TrimCalc!U4</f>
        <v>2.1022964974566169E-2</v>
      </c>
      <c r="G4">
        <f>TrimCalc!V4</f>
        <v>4.1826680235406961</v>
      </c>
      <c r="H4">
        <f>TrimCalc!S4</f>
        <v>1.2703843562591772</v>
      </c>
      <c r="I4">
        <f>D_VStab!I4</f>
        <v>0.25814910355860848</v>
      </c>
      <c r="J4">
        <f>D_Fuselage!H4</f>
        <v>0.21547810446592086</v>
      </c>
      <c r="K4" s="1">
        <f>SUM(E4,H4,I4) / (0.5*1.225*A4^2*'AC Param'!$B$8)</f>
        <v>1.0702182370122128E-2</v>
      </c>
      <c r="L4">
        <f t="shared" si="1"/>
        <v>290.31866223696801</v>
      </c>
    </row>
    <row r="5" spans="1:12" x14ac:dyDescent="0.2">
      <c r="A5">
        <f>TrimCalc!A5</f>
        <v>42.865000000000002</v>
      </c>
      <c r="B5">
        <f>(9.807*'AC Param'!$B$2)/('AC Param'!$B$8*0.5*1.225*Totals!A5^2)</f>
        <v>4.2573430999491561E-2</v>
      </c>
      <c r="C5">
        <f>(D5)/('AC Param'!$B$8*0.5*1.225*Totals!A5^2)</f>
        <v>1.1318111391431657E-2</v>
      </c>
      <c r="D5">
        <f t="shared" si="0"/>
        <v>4.6746788183891699</v>
      </c>
      <c r="E5">
        <f>TrimCalc!T5</f>
        <v>3.3061849090071571</v>
      </c>
      <c r="F5">
        <f>TrimCalc!U5</f>
        <v>2.3670604034483428E-2</v>
      </c>
      <c r="G5">
        <f>TrimCalc!V5</f>
        <v>3.2825143049726737</v>
      </c>
      <c r="H5">
        <f>TrimCalc!S5</f>
        <v>0.98135196673746916</v>
      </c>
      <c r="I5">
        <f>D_VStab!I5</f>
        <v>0.20981741189961156</v>
      </c>
      <c r="J5">
        <f>D_Fuselage!H5</f>
        <v>0.17732453074493182</v>
      </c>
      <c r="K5" s="1">
        <f>SUM(E5,H5,I5) / (0.5*1.225*A5^2*'AC Param'!$B$8)</f>
        <v>1.0888781619403369E-2</v>
      </c>
      <c r="L5">
        <f t="shared" si="1"/>
        <v>200.38010755025178</v>
      </c>
    </row>
    <row r="6" spans="1:12" x14ac:dyDescent="0.2">
      <c r="A6">
        <f>TrimCalc!A6</f>
        <v>38.668599999999998</v>
      </c>
      <c r="B6">
        <f>(9.807*'AC Param'!$B$2)/('AC Param'!$B$8*0.5*1.225*Totals!A6^2)</f>
        <v>5.2315142207876461E-2</v>
      </c>
      <c r="C6">
        <f>(D6)/('AC Param'!$B$8*0.5*1.225*Totals!A6^2)</f>
        <v>1.151487663523431E-2</v>
      </c>
      <c r="D6">
        <f t="shared" si="0"/>
        <v>3.870333100127183</v>
      </c>
      <c r="E6">
        <f>TrimCalc!T6</f>
        <v>2.7379412101118996</v>
      </c>
      <c r="F6">
        <f>TrimCalc!U6</f>
        <v>2.670820855738169E-2</v>
      </c>
      <c r="G6">
        <f>TrimCalc!V6</f>
        <v>2.7112330015545183</v>
      </c>
      <c r="H6">
        <f>TrimCalc!S6</f>
        <v>0.79996460492633914</v>
      </c>
      <c r="I6">
        <f>D_VStab!I6</f>
        <v>0.18049423720343688</v>
      </c>
      <c r="J6">
        <f>D_Fuselage!H6</f>
        <v>0.15193304788550713</v>
      </c>
      <c r="K6" s="1">
        <f>SUM(E6,H6,I6) / (0.5*1.225*A6^2*'AC Param'!$B$8)</f>
        <v>1.1062850864336379E-2</v>
      </c>
      <c r="L6">
        <f t="shared" si="1"/>
        <v>149.66036251557799</v>
      </c>
    </row>
    <row r="7" spans="1:12" x14ac:dyDescent="0.2">
      <c r="A7">
        <f>TrimCalc!A7</f>
        <v>35.503999999999998</v>
      </c>
      <c r="B7">
        <f>(9.807*'AC Param'!$B$2)/('AC Param'!$B$8*0.5*1.225*Totals!A7^2)</f>
        <v>6.2056851534370468E-2</v>
      </c>
      <c r="C7">
        <f>(D7)/('AC Param'!$B$8*0.5*1.225*Totals!A7^2)</f>
        <v>1.1709097329210333E-2</v>
      </c>
      <c r="D7">
        <f t="shared" si="0"/>
        <v>3.3177995434884577</v>
      </c>
      <c r="E7">
        <f>TrimCalc!T7</f>
        <v>2.3487810367292061</v>
      </c>
      <c r="F7">
        <f>TrimCalc!U7</f>
        <v>2.960142304000259E-2</v>
      </c>
      <c r="G7">
        <f>TrimCalc!V7</f>
        <v>2.3191796136892036</v>
      </c>
      <c r="H7">
        <f>TrimCalc!S7</f>
        <v>0.67553887501046828</v>
      </c>
      <c r="I7">
        <f>D_VStab!I7</f>
        <v>0.15981069162858247</v>
      </c>
      <c r="J7">
        <f>D_Fuselage!H7</f>
        <v>0.13366894012020095</v>
      </c>
      <c r="K7" s="1">
        <f>SUM(E7,H7,I7) / (0.5*1.225*A7^2*'AC Param'!$B$8)</f>
        <v>1.1237356161835835E-2</v>
      </c>
      <c r="L7">
        <f t="shared" si="1"/>
        <v>117.79515499201419</v>
      </c>
    </row>
    <row r="8" spans="1:12" x14ac:dyDescent="0.2">
      <c r="A8">
        <f>TrimCalc!A8</f>
        <v>33.0077</v>
      </c>
      <c r="B8">
        <f>(9.807*'AC Param'!$B$2)/('AC Param'!$B$8*0.5*1.225*Totals!A8^2)</f>
        <v>7.1798237065143961E-2</v>
      </c>
      <c r="C8">
        <f>(D8)/('AC Param'!$B$8*0.5*1.225*Totals!A8^2)</f>
        <v>1.1930943210770305E-2</v>
      </c>
      <c r="D8">
        <f t="shared" si="0"/>
        <v>2.9219815050837283</v>
      </c>
      <c r="E8">
        <f>TrimCalc!T8</f>
        <v>2.071767106194093</v>
      </c>
      <c r="F8">
        <f>TrimCalc!U8</f>
        <v>3.2628844729472764E-2</v>
      </c>
      <c r="G8">
        <f>TrimCalc!V8</f>
        <v>2.0391382614646196</v>
      </c>
      <c r="H8">
        <f>TrimCalc!S8</f>
        <v>0.58491689269851876</v>
      </c>
      <c r="I8">
        <f>D_VStab!I8</f>
        <v>0.14547525567407982</v>
      </c>
      <c r="J8">
        <f>D_Fuselage!H8</f>
        <v>0.11982225051703697</v>
      </c>
      <c r="K8" s="1">
        <f>SUM(E8,H8,I8) / (0.5*1.225*A8^2*'AC Param'!$B$8)</f>
        <v>1.1441688756620537E-2</v>
      </c>
      <c r="L8">
        <f t="shared" si="1"/>
        <v>96.447888925352174</v>
      </c>
    </row>
    <row r="9" spans="1:12" x14ac:dyDescent="0.2">
      <c r="A9">
        <f>TrimCalc!A9</f>
        <v>30.973400000000002</v>
      </c>
      <c r="B9">
        <f>(9.807*'AC Param'!$B$2)/('AC Param'!$B$8*0.5*1.225*Totals!A9^2)</f>
        <v>8.1539218595581775E-2</v>
      </c>
      <c r="C9">
        <f>(D9)/('AC Param'!$B$8*0.5*1.225*Totals!A9^2)</f>
        <v>1.2165979290929692E-2</v>
      </c>
      <c r="D9">
        <f t="shared" si="0"/>
        <v>2.6235961958349461</v>
      </c>
      <c r="E9">
        <f>TrimCalc!T9</f>
        <v>1.86256136012664</v>
      </c>
      <c r="F9">
        <f>TrimCalc!U9</f>
        <v>3.5697229640949291E-2</v>
      </c>
      <c r="G9">
        <f>TrimCalc!V9</f>
        <v>1.8269563082904874</v>
      </c>
      <c r="H9">
        <f>TrimCalc!S9</f>
        <v>0.51594980583614869</v>
      </c>
      <c r="I9">
        <f>D_VStab!I9</f>
        <v>0.13607529324056136</v>
      </c>
      <c r="J9">
        <f>D_Fuselage!H9</f>
        <v>0.1089175588267994</v>
      </c>
      <c r="K9" s="1">
        <f>SUM(E9,H9,I9) / (0.5*1.225*A9^2*'AC Param'!$B$8)</f>
        <v>1.1660486029247463E-2</v>
      </c>
      <c r="L9">
        <f t="shared" si="1"/>
        <v>81.261694412074121</v>
      </c>
    </row>
    <row r="10" spans="1:12" x14ac:dyDescent="0.2">
      <c r="A10">
        <f>TrimCalc!A10</f>
        <v>29.274100000000001</v>
      </c>
      <c r="B10">
        <f>(9.807*'AC Param'!$B$2)/('AC Param'!$B$8*0.5*1.225*Totals!A10^2)</f>
        <v>9.1280330419536926E-2</v>
      </c>
      <c r="C10">
        <f>(D10)/('AC Param'!$B$8*0.5*1.225*Totals!A10^2)</f>
        <v>1.2374718570509887E-2</v>
      </c>
      <c r="D10">
        <f t="shared" si="0"/>
        <v>2.3838262195429483</v>
      </c>
      <c r="E10">
        <f>TrimCalc!T10</f>
        <v>1.6962341730699548</v>
      </c>
      <c r="F10">
        <f>TrimCalc!U10</f>
        <v>3.8739430649399692E-2</v>
      </c>
      <c r="G10">
        <f>TrimCalc!V10</f>
        <v>1.6575150668814196</v>
      </c>
      <c r="H10">
        <f>TrimCalc!S10</f>
        <v>0.46170159315473935</v>
      </c>
      <c r="I10">
        <f>D_VStab!I10</f>
        <v>0.12579183215294756</v>
      </c>
      <c r="J10">
        <f>D_Fuselage!H10</f>
        <v>0.1000782967044421</v>
      </c>
      <c r="K10" s="1">
        <f>SUM(E10,H10,I10) / (0.5*1.225*A10^2*'AC Param'!$B$8)</f>
        <v>1.185509501067915E-2</v>
      </c>
      <c r="L10">
        <f t="shared" si="1"/>
        <v>69.784367133522224</v>
      </c>
    </row>
    <row r="11" spans="1:12" x14ac:dyDescent="0.2">
      <c r="A11">
        <f>TrimCalc!A11</f>
        <v>27.827000000000002</v>
      </c>
      <c r="B11">
        <f>(9.807*'AC Param'!$B$2)/('AC Param'!$B$8*0.5*1.225*Totals!A11^2)</f>
        <v>0.10102096936163166</v>
      </c>
      <c r="C11">
        <f>(D11)/('AC Param'!$B$8*0.5*1.225*Totals!A11^2)</f>
        <v>1.2580268763936328E-2</v>
      </c>
      <c r="D11">
        <f t="shared" si="0"/>
        <v>2.189751602164927</v>
      </c>
      <c r="E11">
        <f>TrimCalc!T11</f>
        <v>1.5615483840269782</v>
      </c>
      <c r="F11">
        <f>TrimCalc!U11</f>
        <v>4.1801111559662901E-2</v>
      </c>
      <c r="G11">
        <f>TrimCalc!V11</f>
        <v>1.519654510670535</v>
      </c>
      <c r="H11">
        <f>TrimCalc!S11</f>
        <v>0.41787975530526694</v>
      </c>
      <c r="I11">
        <f>D_VStab!I11</f>
        <v>0.11766617318279908</v>
      </c>
      <c r="J11">
        <f>D_Fuselage!H11</f>
        <v>9.275005144666286E-2</v>
      </c>
      <c r="K11" s="1">
        <f>SUM(E11,H11,I11) / (0.5*1.225*A11^2*'AC Param'!$B$8)</f>
        <v>1.2047946465105272E-2</v>
      </c>
      <c r="L11">
        <f t="shared" si="1"/>
        <v>60.934217833443427</v>
      </c>
    </row>
    <row r="12" spans="1:12" x14ac:dyDescent="0.2">
      <c r="A12">
        <f>TrimCalc!A12</f>
        <v>26.575299999999999</v>
      </c>
      <c r="B12">
        <f>(9.807*'AC Param'!$B$2)/('AC Param'!$B$8*0.5*1.225*Totals!A12^2)</f>
        <v>0.11076127743171518</v>
      </c>
      <c r="C12">
        <f>(D12)/('AC Param'!$B$8*0.5*1.225*Totals!A12^2)</f>
        <v>1.2804063884766306E-2</v>
      </c>
      <c r="D12">
        <f t="shared" si="0"/>
        <v>2.0327142948437364</v>
      </c>
      <c r="E12">
        <f>TrimCalc!T12</f>
        <v>1.4543941435673158</v>
      </c>
      <c r="F12">
        <f>TrimCalc!U12</f>
        <v>4.4918674597114613E-2</v>
      </c>
      <c r="G12">
        <f>TrimCalc!V12</f>
        <v>1.4094754689702009</v>
      </c>
      <c r="H12">
        <f>TrimCalc!S12</f>
        <v>0.38173974983742248</v>
      </c>
      <c r="I12">
        <f>D_VStab!I12</f>
        <v>0.11001749280575554</v>
      </c>
      <c r="J12">
        <f>D_Fuselage!H12</f>
        <v>8.6562908633243105E-2</v>
      </c>
      <c r="K12" s="1">
        <f>SUM(E12,H12,I12) / (0.5*1.225*A12^2*'AC Param'!$B$8)</f>
        <v>1.22588042705634E-2</v>
      </c>
      <c r="L12">
        <f t="shared" si="1"/>
        <v>54.019992199760743</v>
      </c>
    </row>
    <row r="13" spans="1:12" x14ac:dyDescent="0.2">
      <c r="A13">
        <f>TrimCalc!A13</f>
        <v>25.4787</v>
      </c>
      <c r="B13">
        <f>(9.807*'AC Param'!$B$2)/('AC Param'!$B$8*0.5*1.225*Totals!A13^2)</f>
        <v>0.12050075753611465</v>
      </c>
      <c r="C13">
        <f>(D13)/('AC Param'!$B$8*0.5*1.225*Totals!A13^2)</f>
        <v>1.3065808014912389E-2</v>
      </c>
      <c r="D13">
        <f t="shared" si="0"/>
        <v>1.9066148014942559</v>
      </c>
      <c r="E13">
        <f>TrimCalc!T13</f>
        <v>1.3691360748815464</v>
      </c>
      <c r="F13">
        <f>TrimCalc!U13</f>
        <v>4.8057679274759332E-2</v>
      </c>
      <c r="G13">
        <f>TrimCalc!V13</f>
        <v>1.3210783956067875</v>
      </c>
      <c r="H13">
        <f>TrimCalc!S13</f>
        <v>0.35144461955044093</v>
      </c>
      <c r="I13">
        <f>D_VStab!I13</f>
        <v>0.10477342280787025</v>
      </c>
      <c r="J13">
        <f>D_Fuselage!H13</f>
        <v>8.1260684254397669E-2</v>
      </c>
      <c r="K13" s="1">
        <f>SUM(E13,H13,I13) / (0.5*1.225*A13^2*'AC Param'!$B$8)</f>
        <v>1.2508938059430938E-2</v>
      </c>
      <c r="L13">
        <f t="shared" si="1"/>
        <v>48.578066542831699</v>
      </c>
    </row>
    <row r="14" spans="1:12" x14ac:dyDescent="0.2">
      <c r="A14">
        <f>TrimCalc!A14</f>
        <v>24.5075</v>
      </c>
      <c r="B14">
        <f>(9.807*'AC Param'!$B$2)/('AC Param'!$B$8*0.5*1.225*Totals!A14^2)</f>
        <v>0.13024056901256417</v>
      </c>
      <c r="C14">
        <f>(D14)/('AC Param'!$B$8*0.5*1.225*Totals!A14^2)</f>
        <v>1.333408373199923E-2</v>
      </c>
      <c r="D14">
        <f t="shared" si="0"/>
        <v>1.8002522313208944</v>
      </c>
      <c r="E14">
        <f>TrimCalc!T14</f>
        <v>1.2974652185687692</v>
      </c>
      <c r="F14">
        <f>TrimCalc!U14</f>
        <v>5.1214922714878201E-2</v>
      </c>
      <c r="G14">
        <f>TrimCalc!V14</f>
        <v>1.2462502958538915</v>
      </c>
      <c r="H14">
        <f>TrimCalc!S14</f>
        <v>0.32567960127889567</v>
      </c>
      <c r="I14">
        <f>D_VStab!I14</f>
        <v>0.10044842128060688</v>
      </c>
      <c r="J14">
        <f>D_Fuselage!H14</f>
        <v>7.6658990192622345E-2</v>
      </c>
      <c r="K14" s="1">
        <f>SUM(E14,H14,I14) / (0.5*1.225*A14^2*'AC Param'!$B$8)</f>
        <v>1.2766286966493245E-2</v>
      </c>
      <c r="L14">
        <f t="shared" si="1"/>
        <v>44.119681559096819</v>
      </c>
    </row>
    <row r="15" spans="1:12" x14ac:dyDescent="0.2">
      <c r="A15">
        <f>TrimCalc!A15</f>
        <v>23.639600000000002</v>
      </c>
      <c r="B15">
        <f>(9.807*'AC Param'!$B$2)/('AC Param'!$B$8*0.5*1.225*Totals!A15^2)</f>
        <v>0.13997937826660489</v>
      </c>
      <c r="C15">
        <f>(D15)/('AC Param'!$B$8*0.5*1.225*Totals!A15^2)</f>
        <v>1.3613386161579985E-2</v>
      </c>
      <c r="D15">
        <f t="shared" si="0"/>
        <v>1.7100884299784684</v>
      </c>
      <c r="E15">
        <f>TrimCalc!T15</f>
        <v>1.2371114468602369</v>
      </c>
      <c r="F15">
        <f>TrimCalc!U15</f>
        <v>5.4332082283498145E-2</v>
      </c>
      <c r="G15">
        <f>TrimCalc!V15</f>
        <v>1.1827793645767382</v>
      </c>
      <c r="H15">
        <f>TrimCalc!S15</f>
        <v>0.30350229036718185</v>
      </c>
      <c r="I15">
        <f>D_VStab!I15</f>
        <v>9.685159620568469E-2</v>
      </c>
      <c r="J15">
        <f>D_Fuselage!H15</f>
        <v>7.262309654536582E-2</v>
      </c>
      <c r="K15" s="1">
        <f>SUM(E15,H15,I15) / (0.5*1.225*A15^2*'AC Param'!$B$8)</f>
        <v>1.303526035229993E-2</v>
      </c>
      <c r="L15">
        <f t="shared" si="1"/>
        <v>40.425806449319005</v>
      </c>
    </row>
    <row r="16" spans="1:12" x14ac:dyDescent="0.2">
      <c r="A16">
        <f>TrimCalc!A16</f>
        <v>22.857900000000001</v>
      </c>
      <c r="B16">
        <f>(9.807*'AC Param'!$B$2)/('AC Param'!$B$8*0.5*1.225*Totals!A16^2)</f>
        <v>0.14971718427389719</v>
      </c>
      <c r="C16">
        <f>(D16)/('AC Param'!$B$8*0.5*1.225*Totals!A16^2)</f>
        <v>1.3908779634467414E-2</v>
      </c>
      <c r="D16">
        <f t="shared" si="0"/>
        <v>1.6335552979332464</v>
      </c>
      <c r="E16">
        <f>TrimCalc!T16</f>
        <v>1.1858643338122272</v>
      </c>
      <c r="F16">
        <f>TrimCalc!U16</f>
        <v>5.7466739490845589E-2</v>
      </c>
      <c r="G16">
        <f>TrimCalc!V16</f>
        <v>1.1283975943213818</v>
      </c>
      <c r="H16">
        <f>TrimCalc!S16</f>
        <v>0.284212092096497</v>
      </c>
      <c r="I16">
        <f>D_VStab!I16</f>
        <v>9.4428015545205871E-2</v>
      </c>
      <c r="J16">
        <f>D_Fuselage!H16</f>
        <v>6.9050856479316011E-2</v>
      </c>
      <c r="K16" s="1">
        <f>SUM(E16,H16,I16) / (0.5*1.225*A16^2*'AC Param'!$B$8)</f>
        <v>1.3320851483178534E-2</v>
      </c>
      <c r="L16">
        <f t="shared" si="1"/>
        <v>37.339643644628353</v>
      </c>
    </row>
    <row r="17" spans="1:12" x14ac:dyDescent="0.2">
      <c r="A17">
        <f>TrimCalc!A17</f>
        <v>22.149000000000001</v>
      </c>
      <c r="B17">
        <f>(9.807*'AC Param'!$B$2)/('AC Param'!$B$8*0.5*1.225*Totals!A17^2)</f>
        <v>0.15945423609422826</v>
      </c>
      <c r="C17">
        <f>(D17)/('AC Param'!$B$8*0.5*1.225*Totals!A17^2)</f>
        <v>1.4205624141036245E-2</v>
      </c>
      <c r="D17">
        <f t="shared" si="0"/>
        <v>1.5665372393919115</v>
      </c>
      <c r="E17">
        <f>TrimCalc!T17</f>
        <v>1.1414243283790486</v>
      </c>
      <c r="F17">
        <f>TrimCalc!U17</f>
        <v>6.0627163536295776E-2</v>
      </c>
      <c r="G17">
        <f>TrimCalc!V17</f>
        <v>1.0807971648427532</v>
      </c>
      <c r="H17">
        <f>TrimCalc!S17</f>
        <v>0.26727920927608523</v>
      </c>
      <c r="I17">
        <f>D_VStab!I17</f>
        <v>9.1970056695977756E-2</v>
      </c>
      <c r="J17">
        <f>D_Fuselage!H17</f>
        <v>6.5863645040799432E-2</v>
      </c>
      <c r="K17" s="1">
        <f>SUM(E17,H17,I17) / (0.5*1.225*A17^2*'AC Param'!$B$8)</f>
        <v>1.3608361489066721E-2</v>
      </c>
      <c r="L17">
        <f t="shared" si="1"/>
        <v>34.697233315291449</v>
      </c>
    </row>
    <row r="18" spans="1:12" x14ac:dyDescent="0.2">
      <c r="A18">
        <f>TrimCalc!A18</f>
        <v>21.502199999999998</v>
      </c>
      <c r="B18">
        <f>(9.807*'AC Param'!$B$2)/('AC Param'!$B$8*0.5*1.225*Totals!A18^2)</f>
        <v>0.16919148934809441</v>
      </c>
      <c r="C18">
        <f>(D18)/('AC Param'!$B$8*0.5*1.225*Totals!A18^2)</f>
        <v>1.4494993403606566E-2</v>
      </c>
      <c r="D18">
        <f t="shared" si="0"/>
        <v>1.5064543419790621</v>
      </c>
      <c r="E18">
        <f>TrimCalc!T18</f>
        <v>1.1022968249033653</v>
      </c>
      <c r="F18">
        <f>TrimCalc!U18</f>
        <v>6.3730109943794147E-2</v>
      </c>
      <c r="G18">
        <f>TrimCalc!V18</f>
        <v>1.0385667149595712</v>
      </c>
      <c r="H18">
        <f>TrimCalc!S18</f>
        <v>0.25229821192624013</v>
      </c>
      <c r="I18">
        <f>D_VStab!I18</f>
        <v>8.8859541120703114E-2</v>
      </c>
      <c r="J18">
        <f>D_Fuselage!H18</f>
        <v>6.2999764028753596E-2</v>
      </c>
      <c r="K18" s="1">
        <f>SUM(E18,H18,I18) / (0.5*1.225*A18^2*'AC Param'!$B$8)</f>
        <v>1.3888814285807422E-2</v>
      </c>
      <c r="L18">
        <f t="shared" si="1"/>
        <v>32.392082552102188</v>
      </c>
    </row>
    <row r="19" spans="1:12" x14ac:dyDescent="0.2">
      <c r="A19">
        <f>TrimCalc!A19</f>
        <v>20.908999999999999</v>
      </c>
      <c r="B19">
        <f>(9.807*'AC Param'!$B$2)/('AC Param'!$B$8*0.5*1.225*Totals!A19^2)</f>
        <v>0.17892778361207493</v>
      </c>
      <c r="C19">
        <f>(D19)/('AC Param'!$B$8*0.5*1.225*Totals!A19^2)</f>
        <v>1.4780649348364849E-2</v>
      </c>
      <c r="D19">
        <f t="shared" si="0"/>
        <v>1.4525536987218901</v>
      </c>
      <c r="E19">
        <f>TrimCalc!T19</f>
        <v>1.0672301384181542</v>
      </c>
      <c r="F19">
        <f>TrimCalc!U19</f>
        <v>6.6885320091202224E-2</v>
      </c>
      <c r="G19">
        <f>TrimCalc!V19</f>
        <v>1.0004063845178885</v>
      </c>
      <c r="H19">
        <f>TrimCalc!S19</f>
        <v>0.23895972449865677</v>
      </c>
      <c r="I19">
        <f>D_VStab!I19</f>
        <v>8.5891485736611248E-2</v>
      </c>
      <c r="J19">
        <f>D_Fuselage!H19</f>
        <v>6.0410783877531161E-2</v>
      </c>
      <c r="K19" s="1">
        <f>SUM(E19,H19,I19) / (0.5*1.225*A19^2*'AC Param'!$B$8)</f>
        <v>1.4165305074056731E-2</v>
      </c>
      <c r="L19">
        <f t="shared" si="1"/>
        <v>30.371445286575998</v>
      </c>
    </row>
    <row r="20" spans="1:12" x14ac:dyDescent="0.2">
      <c r="A20">
        <f>TrimCalc!A20</f>
        <v>20.362400000000001</v>
      </c>
      <c r="B20">
        <f>(9.807*'AC Param'!$B$2)/('AC Param'!$B$8*0.5*1.225*Totals!A20^2)</f>
        <v>0.18866284471784206</v>
      </c>
      <c r="C20">
        <f>(D20)/('AC Param'!$B$8*0.5*1.225*Totals!A20^2)</f>
        <v>1.5059865384954066E-2</v>
      </c>
      <c r="D20">
        <f t="shared" si="0"/>
        <v>1.4036252627891432</v>
      </c>
      <c r="E20">
        <f>TrimCalc!T20</f>
        <v>1.0353986321579485</v>
      </c>
      <c r="F20">
        <f>TrimCalc!U20</f>
        <v>7.0018319909555926E-2</v>
      </c>
      <c r="G20">
        <f>TrimCalc!V20</f>
        <v>0.96541327282721523</v>
      </c>
      <c r="H20">
        <f>TrimCalc!S20</f>
        <v>0.22699909781196173</v>
      </c>
      <c r="I20">
        <f>D_VStab!I20</f>
        <v>8.3137113274517838E-2</v>
      </c>
      <c r="J20">
        <f>D_Fuselage!H20</f>
        <v>5.8057458965892469E-2</v>
      </c>
      <c r="K20" s="1">
        <f>SUM(E20,H20,I20) / (0.5*1.225*A20^2*'AC Param'!$B$8)</f>
        <v>1.443659796330583E-2</v>
      </c>
      <c r="L20">
        <f t="shared" si="1"/>
        <v>28.581179051017653</v>
      </c>
    </row>
    <row r="21" spans="1:12" x14ac:dyDescent="0.2">
      <c r="A21">
        <f>TrimCalc!A21</f>
        <v>19.8565</v>
      </c>
      <c r="B21">
        <f>(9.807*'AC Param'!$B$2)/('AC Param'!$B$8*0.5*1.225*Totals!A21^2)</f>
        <v>0.19839873892483165</v>
      </c>
      <c r="C21">
        <f>(D21)/('AC Param'!$B$8*0.5*1.225*Totals!A21^2)</f>
        <v>1.5336874143204235E-2</v>
      </c>
      <c r="D21">
        <f t="shared" si="0"/>
        <v>1.3592971653385677</v>
      </c>
      <c r="E21">
        <f>TrimCalc!T21</f>
        <v>1.0064370459567933</v>
      </c>
      <c r="F21">
        <f>TrimCalc!U21</f>
        <v>7.3146209038943158E-2</v>
      </c>
      <c r="G21">
        <f>TrimCalc!V21</f>
        <v>0.93329083691784998</v>
      </c>
      <c r="H21">
        <f>TrimCalc!S21</f>
        <v>0.21621146881438802</v>
      </c>
      <c r="I21">
        <f>D_VStab!I21</f>
        <v>8.0741336602291588E-2</v>
      </c>
      <c r="J21">
        <f>D_Fuselage!H21</f>
        <v>5.5907313965094997E-2</v>
      </c>
      <c r="K21" s="1">
        <f>SUM(E21,H21,I21) / (0.5*1.225*A21^2*'AC Param'!$B$8)</f>
        <v>1.4706075036260096E-2</v>
      </c>
      <c r="L21">
        <f t="shared" si="1"/>
        <v>26.990884163545271</v>
      </c>
    </row>
    <row r="22" spans="1:12" x14ac:dyDescent="0.2">
      <c r="A22">
        <f>TrimCalc!A22</f>
        <v>19.386700000000001</v>
      </c>
      <c r="B22">
        <f>(9.807*'AC Param'!$B$2)/('AC Param'!$B$8*0.5*1.225*Totals!A22^2)</f>
        <v>0.20813088354183945</v>
      </c>
      <c r="C22">
        <f>(D22)/('AC Param'!$B$8*0.5*1.225*Totals!A22^2)</f>
        <v>1.5612279627378651E-2</v>
      </c>
      <c r="D22">
        <f t="shared" si="0"/>
        <v>1.3190044422741232</v>
      </c>
      <c r="E22">
        <f>TrimCalc!T22</f>
        <v>0.97996921237458701</v>
      </c>
      <c r="F22">
        <f>TrimCalc!U22</f>
        <v>7.6334344950763744E-2</v>
      </c>
      <c r="G22">
        <f>TrimCalc!V22</f>
        <v>0.90363486742382371</v>
      </c>
      <c r="H22">
        <f>TrimCalc!S22</f>
        <v>0.20644466906123024</v>
      </c>
      <c r="I22">
        <f>D_VStab!I22</f>
        <v>7.8655594510600751E-2</v>
      </c>
      <c r="J22">
        <f>D_Fuselage!H22</f>
        <v>5.3934966327704975E-2</v>
      </c>
      <c r="K22" s="1">
        <f>SUM(E22,H22,I22) / (0.5*1.225*A22^2*'AC Param'!$B$8)</f>
        <v>1.4973883160305653E-2</v>
      </c>
      <c r="L22">
        <f t="shared" si="1"/>
        <v>25.571143421035746</v>
      </c>
    </row>
    <row r="23" spans="1:12" x14ac:dyDescent="0.2">
      <c r="A23">
        <f>TrimCalc!A23</f>
        <v>18.948699999999999</v>
      </c>
      <c r="B23">
        <f>(9.807*'AC Param'!$B$2)/('AC Param'!$B$8*0.5*1.225*Totals!A23^2)</f>
        <v>0.21786399725953065</v>
      </c>
      <c r="C23">
        <f>(D23)/('AC Param'!$B$8*0.5*1.225*Totals!A23^2)</f>
        <v>1.5879590459178333E-2</v>
      </c>
      <c r="D23">
        <f t="shared" si="0"/>
        <v>1.281652517380516</v>
      </c>
      <c r="E23">
        <f>TrimCalc!T23</f>
        <v>0.95538513098471589</v>
      </c>
      <c r="F23">
        <f>TrimCalc!U23</f>
        <v>7.9460088629145192E-2</v>
      </c>
      <c r="G23">
        <f>TrimCalc!V23</f>
        <v>0.87592504235557078</v>
      </c>
      <c r="H23">
        <f>TrimCalc!S23</f>
        <v>0.197555436822451</v>
      </c>
      <c r="I23">
        <f>D_VStab!I23</f>
        <v>7.6594433724271577E-2</v>
      </c>
      <c r="J23">
        <f>D_Fuselage!H23</f>
        <v>5.211751584907752E-2</v>
      </c>
      <c r="K23" s="1">
        <f>SUM(E23,H23,I23) / (0.5*1.225*A23^2*'AC Param'!$B$8)</f>
        <v>1.5233857863010555E-2</v>
      </c>
      <c r="L23">
        <f t="shared" si="1"/>
        <v>24.285649056088182</v>
      </c>
    </row>
    <row r="24" spans="1:12" x14ac:dyDescent="0.2">
      <c r="A24">
        <f>TrimCalc!A24</f>
        <v>18.539100000000001</v>
      </c>
      <c r="B24">
        <f>(9.807*'AC Param'!$B$2)/('AC Param'!$B$8*0.5*1.225*Totals!A24^2)</f>
        <v>0.22759725168144299</v>
      </c>
      <c r="C24">
        <f>(D24)/('AC Param'!$B$8*0.5*1.225*Totals!A24^2)</f>
        <v>1.6138262465764622E-2</v>
      </c>
      <c r="D24">
        <f t="shared" si="0"/>
        <v>1.2468270786517659</v>
      </c>
      <c r="E24">
        <f>TrimCalc!T24</f>
        <v>0.93256330462411297</v>
      </c>
      <c r="F24">
        <f>TrimCalc!U24</f>
        <v>8.2646879041561941E-2</v>
      </c>
      <c r="G24">
        <f>TrimCalc!V24</f>
        <v>0.84991642558255098</v>
      </c>
      <c r="H24">
        <f>TrimCalc!S24</f>
        <v>0.18942649116719526</v>
      </c>
      <c r="I24">
        <f>D_VStab!I24</f>
        <v>7.4400480181108675E-2</v>
      </c>
      <c r="J24">
        <f>D_Fuselage!H24</f>
        <v>5.0436802679348865E-2</v>
      </c>
      <c r="K24" s="1">
        <f>SUM(E24,H24,I24) / (0.5*1.225*A24^2*'AC Param'!$B$8)</f>
        <v>1.548543548317015E-2</v>
      </c>
      <c r="L24">
        <f t="shared" si="1"/>
        <v>23.115051893832955</v>
      </c>
    </row>
    <row r="25" spans="1:12" x14ac:dyDescent="0.2">
      <c r="A25">
        <f>TrimCalc!A25</f>
        <v>18.155100000000001</v>
      </c>
      <c r="B25">
        <f>(9.807*'AC Param'!$B$2)/('AC Param'!$B$8*0.5*1.225*Totals!A25^2)</f>
        <v>0.23732692751093892</v>
      </c>
      <c r="C25">
        <f>(D25)/('AC Param'!$B$8*0.5*1.225*Totals!A25^2)</f>
        <v>1.6394563675753433E-2</v>
      </c>
      <c r="D25">
        <f t="shared" si="0"/>
        <v>1.2147007815939501</v>
      </c>
      <c r="E25">
        <f>TrimCalc!T25</f>
        <v>0.91139435788804224</v>
      </c>
      <c r="F25">
        <f>TrimCalc!U25</f>
        <v>8.579233778352513E-2</v>
      </c>
      <c r="G25">
        <f>TrimCalc!V25</f>
        <v>0.82560202010451722</v>
      </c>
      <c r="H25">
        <f>TrimCalc!S25</f>
        <v>0.18196685895593509</v>
      </c>
      <c r="I25">
        <f>D_VStab!I25</f>
        <v>7.2461663993890216E-2</v>
      </c>
      <c r="J25">
        <f>D_Fuselage!H25</f>
        <v>4.8877900756082358E-2</v>
      </c>
      <c r="K25" s="1">
        <f>SUM(E25,H25,I25) / (0.5*1.225*A25^2*'AC Param'!$B$8)</f>
        <v>1.5734868820505843E-2</v>
      </c>
      <c r="L25">
        <f t="shared" si="1"/>
        <v>22.053014159916327</v>
      </c>
    </row>
    <row r="26" spans="1:12" x14ac:dyDescent="0.2">
      <c r="A26">
        <f>TrimCalc!A26</f>
        <v>17.794</v>
      </c>
      <c r="B26">
        <f>(9.807*'AC Param'!$B$2)/('AC Param'!$B$8*0.5*1.225*Totals!A26^2)</f>
        <v>0.24705698384873892</v>
      </c>
      <c r="C26">
        <f>(D26)/('AC Param'!$B$8*0.5*1.225*Totals!A26^2)</f>
        <v>1.6648144157357023E-2</v>
      </c>
      <c r="D26">
        <f t="shared" si="0"/>
        <v>1.1849094348335965</v>
      </c>
      <c r="E26">
        <f>TrimCalc!T26</f>
        <v>0.89150701233764895</v>
      </c>
      <c r="F26">
        <f>TrimCalc!U26</f>
        <v>8.8947483145861816E-2</v>
      </c>
      <c r="G26">
        <f>TrimCalc!V26</f>
        <v>0.8026140628013112</v>
      </c>
      <c r="H26">
        <f>TrimCalc!S26</f>
        <v>0.17510316841846804</v>
      </c>
      <c r="I26">
        <f>D_VStab!I26</f>
        <v>7.0817796657438328E-2</v>
      </c>
      <c r="J26">
        <f>D_Fuselage!H26</f>
        <v>4.7426923810516955E-2</v>
      </c>
      <c r="K26" s="1">
        <f>SUM(E26,H26,I26) / (0.5*1.225*A26^2*'AC Param'!$B$8)</f>
        <v>1.5981023004725418E-2</v>
      </c>
      <c r="L26">
        <f t="shared" si="1"/>
        <v>21.084278483429017</v>
      </c>
    </row>
    <row r="27" spans="1:12" x14ac:dyDescent="0.2">
      <c r="A27">
        <f>TrimCalc!A27</f>
        <v>17.453700000000001</v>
      </c>
      <c r="B27">
        <f>(9.807*'AC Param'!$B$2)/('AC Param'!$B$8*0.5*1.225*Totals!A27^2)</f>
        <v>0.25678478879409866</v>
      </c>
      <c r="C27">
        <f>(D27)/('AC Param'!$B$8*0.5*1.225*Totals!A27^2)</f>
        <v>1.6896370808439934E-2</v>
      </c>
      <c r="D27">
        <f t="shared" si="0"/>
        <v>1.1570192991909267</v>
      </c>
      <c r="E27">
        <f>TrimCalc!T27</f>
        <v>0.87287030872076021</v>
      </c>
      <c r="F27">
        <f>TrimCalc!U27</f>
        <v>9.2096060881689895E-2</v>
      </c>
      <c r="G27">
        <f>TrimCalc!V27</f>
        <v>0.7807888815674795</v>
      </c>
      <c r="H27">
        <f>TrimCalc!S27</f>
        <v>0.16876231192677307</v>
      </c>
      <c r="I27">
        <f>D_VStab!I27</f>
        <v>6.9299114233237535E-2</v>
      </c>
      <c r="J27">
        <f>D_Fuselage!H27</f>
        <v>4.6072930581746656E-2</v>
      </c>
      <c r="K27" s="1">
        <f>SUM(E27,H27,I27) / (0.5*1.225*A27^2*'AC Param'!$B$8)</f>
        <v>1.622333745732232E-2</v>
      </c>
      <c r="L27">
        <f t="shared" si="1"/>
        <v>20.19426774228868</v>
      </c>
    </row>
    <row r="28" spans="1:12" x14ac:dyDescent="0.2">
      <c r="A28">
        <f>TrimCalc!A28</f>
        <v>17.132200000000001</v>
      </c>
      <c r="B28">
        <f>(9.807*'AC Param'!$B$2)/('AC Param'!$B$8*0.5*1.225*Totals!A28^2)</f>
        <v>0.26651277802453832</v>
      </c>
      <c r="C28">
        <f>(D28)/('AC Param'!$B$8*0.5*1.225*Totals!A28^2)</f>
        <v>1.7133599052220925E-2</v>
      </c>
      <c r="D28">
        <f t="shared" si="0"/>
        <v>1.1304387295087222</v>
      </c>
      <c r="E28">
        <f>TrimCalc!T28</f>
        <v>0.85512137040822467</v>
      </c>
      <c r="F28">
        <f>TrimCalc!U28</f>
        <v>9.5273709342650323E-2</v>
      </c>
      <c r="G28">
        <f>TrimCalc!V28</f>
        <v>0.75984766106557433</v>
      </c>
      <c r="H28">
        <f>TrimCalc!S28</f>
        <v>0.16288421628745178</v>
      </c>
      <c r="I28">
        <f>D_VStab!I28</f>
        <v>6.7627338203425799E-2</v>
      </c>
      <c r="J28">
        <f>D_Fuselage!H28</f>
        <v>4.4805804609619734E-2</v>
      </c>
      <c r="K28" s="1">
        <f>SUM(E28,H28,I28) / (0.5*1.225*A28^2*'AC Param'!$B$8)</f>
        <v>1.6454495734762042E-2</v>
      </c>
      <c r="L28">
        <f t="shared" si="1"/>
        <v>19.36690240168933</v>
      </c>
    </row>
    <row r="29" spans="1:12" x14ac:dyDescent="0.2">
      <c r="A29">
        <f>TrimCalc!A29</f>
        <v>16.8279</v>
      </c>
      <c r="B29">
        <f>(9.807*'AC Param'!$B$2)/('AC Param'!$B$8*0.5*1.225*Totals!A29^2)</f>
        <v>0.27623866243722855</v>
      </c>
      <c r="C29">
        <f>(D29)/('AC Param'!$B$8*0.5*1.225*Totals!A29^2)</f>
        <v>1.7365530390430033E-2</v>
      </c>
      <c r="D29">
        <f t="shared" si="0"/>
        <v>1.1054015132429922</v>
      </c>
      <c r="E29">
        <f>TrimCalc!T29</f>
        <v>0.8384140789668979</v>
      </c>
      <c r="F29">
        <f>TrimCalc!U29</f>
        <v>9.8387549118597345E-2</v>
      </c>
      <c r="G29">
        <f>TrimCalc!V29</f>
        <v>0.74002652984830064</v>
      </c>
      <c r="H29">
        <f>TrimCalc!S29</f>
        <v>0.15742356469204927</v>
      </c>
      <c r="I29">
        <f>D_VStab!I29</f>
        <v>6.5946501026587959E-2</v>
      </c>
      <c r="J29">
        <f>D_Fuselage!H29</f>
        <v>4.36173685574568E-2</v>
      </c>
      <c r="K29" s="1">
        <f>SUM(E29,H29,I29) / (0.5*1.225*A29^2*'AC Param'!$B$8)</f>
        <v>1.668031444838472E-2</v>
      </c>
      <c r="L29">
        <f t="shared" si="1"/>
        <v>18.601586124701747</v>
      </c>
    </row>
    <row r="30" spans="1:12" x14ac:dyDescent="0.2">
      <c r="A30">
        <f>TrimCalc!A30</f>
        <v>16.539200000000001</v>
      </c>
      <c r="B30">
        <f>(9.807*'AC Param'!$B$2)/('AC Param'!$B$8*0.5*1.225*Totals!A30^2)</f>
        <v>0.28596659858692253</v>
      </c>
      <c r="C30">
        <f>(D30)/('AC Param'!$B$8*0.5*1.225*Totals!A30^2)</f>
        <v>1.7593835947527978E-2</v>
      </c>
      <c r="D30">
        <f t="shared" si="0"/>
        <v>1.0818366576099778</v>
      </c>
      <c r="E30">
        <f>TrimCalc!T30</f>
        <v>0.82250085708504128</v>
      </c>
      <c r="F30">
        <f>TrimCalc!U30</f>
        <v>0.10157268238741829</v>
      </c>
      <c r="G30">
        <f>TrimCalc!V30</f>
        <v>0.72098021804102663</v>
      </c>
      <c r="H30">
        <f>TrimCalc!S30</f>
        <v>0.15234298733944857</v>
      </c>
      <c r="I30">
        <f>D_VStab!I30</f>
        <v>6.4441024717782305E-2</v>
      </c>
      <c r="J30">
        <f>D_Fuselage!H30</f>
        <v>4.2499745124302032E-2</v>
      </c>
      <c r="K30" s="1">
        <f>SUM(E30,H30,I30) / (0.5*1.225*A30^2*'AC Param'!$B$8)</f>
        <v>1.6901819107177359E-2</v>
      </c>
      <c r="L30">
        <f t="shared" si="1"/>
        <v>17.892712847542946</v>
      </c>
    </row>
    <row r="31" spans="1:12" x14ac:dyDescent="0.2">
      <c r="A31">
        <f>TrimCalc!A31</f>
        <v>16.265000000000001</v>
      </c>
      <c r="B31">
        <f>(9.807*'AC Param'!$B$2)/('AC Param'!$B$8*0.5*1.225*Totals!A31^2)</f>
        <v>0.29568968344266489</v>
      </c>
      <c r="C31">
        <f>(D31)/('AC Param'!$B$8*0.5*1.225*Totals!A31^2)</f>
        <v>1.7815090482252108E-2</v>
      </c>
      <c r="D31">
        <f t="shared" si="0"/>
        <v>1.0594203844153711</v>
      </c>
      <c r="E31">
        <f>TrimCalc!T31</f>
        <v>0.80733061478628754</v>
      </c>
      <c r="F31">
        <f>TrimCalc!U31</f>
        <v>0.10470584269085594</v>
      </c>
      <c r="G31">
        <f>TrimCalc!V31</f>
        <v>0.7026327077812311</v>
      </c>
      <c r="H31">
        <f>TrimCalc!S31</f>
        <v>0.14759894923559419</v>
      </c>
      <c r="I31">
        <f>D_VStab!I31</f>
        <v>6.3035638724318777E-2</v>
      </c>
      <c r="J31">
        <f>D_Fuselage!H31</f>
        <v>4.1447245983371267E-2</v>
      </c>
      <c r="K31" s="1">
        <f>SUM(E31,H31,I31) / (0.5*1.225*A31^2*'AC Param'!$B$8)</f>
        <v>1.7117984948642782E-2</v>
      </c>
      <c r="L31">
        <f t="shared" si="1"/>
        <v>17.231472552516014</v>
      </c>
    </row>
    <row r="32" spans="1:12" x14ac:dyDescent="0.2">
      <c r="A32">
        <f>TrimCalc!A32</f>
        <v>16.004000000000001</v>
      </c>
      <c r="B32">
        <f>(9.807*'AC Param'!$B$2)/('AC Param'!$B$8*0.5*1.225*Totals!A32^2)</f>
        <v>0.30541279125410375</v>
      </c>
      <c r="C32">
        <f>(D32)/('AC Param'!$B$8*0.5*1.225*Totals!A32^2)</f>
        <v>1.8038756903624838E-2</v>
      </c>
      <c r="D32">
        <f t="shared" si="0"/>
        <v>1.0385701796960634</v>
      </c>
      <c r="E32">
        <f>TrimCalc!T32</f>
        <v>0.7931823771972879</v>
      </c>
      <c r="F32">
        <f>TrimCalc!U32</f>
        <v>0.10786042545945504</v>
      </c>
      <c r="G32">
        <f>TrimCalc!V32</f>
        <v>0.68532195173783295</v>
      </c>
      <c r="H32">
        <f>TrimCalc!S32</f>
        <v>0.14315687656940587</v>
      </c>
      <c r="I32">
        <f>D_VStab!I32</f>
        <v>6.1777305873551777E-2</v>
      </c>
      <c r="J32">
        <f>D_Fuselage!H32</f>
        <v>4.0453620055817666E-2</v>
      </c>
      <c r="K32" s="1">
        <f>SUM(E32,H32,I32) / (0.5*1.225*A32^2*'AC Param'!$B$8)</f>
        <v>1.7336124542013939E-2</v>
      </c>
      <c r="L32">
        <f t="shared" si="1"/>
        <v>16.6212771558558</v>
      </c>
    </row>
    <row r="33" spans="1:12" x14ac:dyDescent="0.2">
      <c r="A33">
        <f>TrimCalc!A33</f>
        <v>15.7552</v>
      </c>
      <c r="B33">
        <f>(9.807*'AC Param'!$B$2)/('AC Param'!$B$8*0.5*1.225*Totals!A33^2)</f>
        <v>0.31513487395851597</v>
      </c>
      <c r="C33">
        <f>(D33)/('AC Param'!$B$8*0.5*1.225*Totals!A33^2)</f>
        <v>1.8263239654261014E-2</v>
      </c>
      <c r="D33">
        <f t="shared" si="0"/>
        <v>1.0190554512353245</v>
      </c>
      <c r="E33">
        <f>TrimCalc!T33</f>
        <v>0.77967222921702095</v>
      </c>
      <c r="F33">
        <f>TrimCalc!U33</f>
        <v>0.11100257482038407</v>
      </c>
      <c r="G33">
        <f>TrimCalc!V33</f>
        <v>0.66866965439663673</v>
      </c>
      <c r="H33">
        <f>TrimCalc!S33</f>
        <v>0.13899346146313757</v>
      </c>
      <c r="I33">
        <f>D_VStab!I33</f>
        <v>6.0875809459048864E-2</v>
      </c>
      <c r="J33">
        <f>D_Fuselage!H33</f>
        <v>3.951395109611712E-2</v>
      </c>
      <c r="K33" s="1">
        <f>SUM(E33,H33,I33) / (0.5*1.225*A33^2*'AC Param'!$B$8)</f>
        <v>1.7555081175072929E-2</v>
      </c>
      <c r="L33">
        <f t="shared" si="1"/>
        <v>16.055422445302785</v>
      </c>
    </row>
    <row r="34" spans="1:12" x14ac:dyDescent="0.2">
      <c r="A34">
        <f>TrimCalc!A34</f>
        <v>15.5177</v>
      </c>
      <c r="B34">
        <f>(9.807*'AC Param'!$B$2)/('AC Param'!$B$8*0.5*1.225*Totals!A34^2)</f>
        <v>0.32485503663890769</v>
      </c>
      <c r="C34">
        <f>(D34)/('AC Param'!$B$8*0.5*1.225*Totals!A34^2)</f>
        <v>1.8474754773166523E-2</v>
      </c>
      <c r="D34">
        <f t="shared" si="0"/>
        <v>1.000012762706441</v>
      </c>
      <c r="E34">
        <f>TrimCalc!T34</f>
        <v>0.76649344790646889</v>
      </c>
      <c r="F34">
        <f>TrimCalc!U34</f>
        <v>0.11417661906976484</v>
      </c>
      <c r="G34">
        <f>TrimCalc!V34</f>
        <v>0.65231682883670394</v>
      </c>
      <c r="H34">
        <f>TrimCalc!S34</f>
        <v>0.13508334894919816</v>
      </c>
      <c r="I34">
        <f>D_VStab!I34</f>
        <v>5.9812112060918091E-2</v>
      </c>
      <c r="J34">
        <f>D_Fuselage!H34</f>
        <v>3.8623853789855944E-2</v>
      </c>
      <c r="K34" s="1">
        <f>SUM(E34,H34,I34) / (0.5*1.225*A34^2*'AC Param'!$B$8)</f>
        <v>1.7761197652924349E-2</v>
      </c>
      <c r="L34">
        <f t="shared" si="1"/>
        <v>15.517898047849739</v>
      </c>
    </row>
    <row r="35" spans="1:12" x14ac:dyDescent="0.2">
      <c r="A35">
        <f>TrimCalc!A35</f>
        <v>15.290699999999999</v>
      </c>
      <c r="B35">
        <f>(9.807*'AC Param'!$B$2)/('AC Param'!$B$8*0.5*1.225*Totals!A35^2)</f>
        <v>0.33457198446385394</v>
      </c>
      <c r="C35">
        <f>(D35)/('AC Param'!$B$8*0.5*1.225*Totals!A35^2)</f>
        <v>1.8677415486403972E-2</v>
      </c>
      <c r="D35">
        <f t="shared" si="0"/>
        <v>0.98162061968775005</v>
      </c>
      <c r="E35">
        <f>TrimCalc!T35</f>
        <v>0.75394380929464022</v>
      </c>
      <c r="F35">
        <f>TrimCalc!U35</f>
        <v>0.11733616834816939</v>
      </c>
      <c r="G35">
        <f>TrimCalc!V35</f>
        <v>0.63660764094647071</v>
      </c>
      <c r="H35">
        <f>TrimCalc!S35</f>
        <v>0.13140191457193864</v>
      </c>
      <c r="I35">
        <f>D_VStab!I35</f>
        <v>5.8495446037904499E-2</v>
      </c>
      <c r="J35">
        <f>D_Fuselage!H35</f>
        <v>3.7779449783266895E-2</v>
      </c>
      <c r="K35" s="1">
        <f>SUM(E35,H35,I35) / (0.5*1.225*A35^2*'AC Param'!$B$8)</f>
        <v>1.7958581278668739E-2</v>
      </c>
      <c r="L35">
        <f t="shared" si="1"/>
        <v>15.009666409459479</v>
      </c>
    </row>
    <row r="36" spans="1:12" x14ac:dyDescent="0.2">
      <c r="A36">
        <f>TrimCalc!A36</f>
        <v>15.073399999999999</v>
      </c>
      <c r="B36">
        <f>(9.807*'AC Param'!$B$2)/('AC Param'!$B$8*0.5*1.225*Totals!A36^2)</f>
        <v>0.34428797903535818</v>
      </c>
      <c r="C36">
        <f>(D36)/('AC Param'!$B$8*0.5*1.225*Totals!A36^2)</f>
        <v>1.8878909857760601E-2</v>
      </c>
      <c r="D36">
        <f t="shared" si="0"/>
        <v>0.96420974906645418</v>
      </c>
      <c r="E36">
        <f>TrimCalc!T36</f>
        <v>0.74194896793033305</v>
      </c>
      <c r="F36">
        <f>TrimCalc!U36</f>
        <v>0.12047708031354182</v>
      </c>
      <c r="G36">
        <f>TrimCalc!V36</f>
        <v>0.62147188761679129</v>
      </c>
      <c r="H36">
        <f>TrimCalc!S36</f>
        <v>0.12792839682385138</v>
      </c>
      <c r="I36">
        <f>D_VStab!I36</f>
        <v>5.7355406448774085E-2</v>
      </c>
      <c r="J36">
        <f>D_Fuselage!H36</f>
        <v>3.6976977863495582E-2</v>
      </c>
      <c r="K36" s="1">
        <f>SUM(E36,H36,I36) / (0.5*1.225*A36^2*'AC Param'!$B$8)</f>
        <v>1.815491278910077E-2</v>
      </c>
      <c r="L36">
        <f t="shared" si="1"/>
        <v>14.53391923157829</v>
      </c>
    </row>
    <row r="37" spans="1:12" x14ac:dyDescent="0.2">
      <c r="A37">
        <f>TrimCalc!A37</f>
        <v>14.8651</v>
      </c>
      <c r="B37">
        <f>(9.807*'AC Param'!$B$2)/('AC Param'!$B$8*0.5*1.225*Totals!A37^2)</f>
        <v>0.35400438151851682</v>
      </c>
      <c r="C37">
        <f>(D37)/('AC Param'!$B$8*0.5*1.225*Totals!A37^2)</f>
        <v>1.9078268704085844E-2</v>
      </c>
      <c r="D37">
        <f t="shared" si="0"/>
        <v>0.94764742916022793</v>
      </c>
      <c r="E37">
        <f>TrimCalc!T37</f>
        <v>0.73065297497129988</v>
      </c>
      <c r="F37">
        <f>TrimCalc!U37</f>
        <v>0.12360055583077635</v>
      </c>
      <c r="G37">
        <f>TrimCalc!V37</f>
        <v>0.60705241914052355</v>
      </c>
      <c r="H37">
        <f>TrimCalc!S37</f>
        <v>0.12465243561254594</v>
      </c>
      <c r="I37">
        <f>D_VStab!I37</f>
        <v>5.6128866385120386E-2</v>
      </c>
      <c r="J37">
        <f>D_Fuselage!H37</f>
        <v>3.6213152191261734E-2</v>
      </c>
      <c r="K37" s="1">
        <f>SUM(E37,H37,I37) / (0.5*1.225*A37^2*'AC Param'!$B$8)</f>
        <v>1.8349216709781291E-2</v>
      </c>
      <c r="L37">
        <f t="shared" si="1"/>
        <v>14.086873799209704</v>
      </c>
    </row>
    <row r="38" spans="1:12" x14ac:dyDescent="0.2">
      <c r="A38">
        <f>TrimCalc!A38</f>
        <v>14.6653</v>
      </c>
      <c r="B38">
        <f>(9.807*'AC Param'!$B$2)/('AC Param'!$B$8*0.5*1.225*Totals!A38^2)</f>
        <v>0.36371599854474734</v>
      </c>
      <c r="C38">
        <f>(D38)/('AC Param'!$B$8*0.5*1.225*Totals!A38^2)</f>
        <v>1.9309853599556774E-2</v>
      </c>
      <c r="D38">
        <f t="shared" si="0"/>
        <v>0.93354023708145051</v>
      </c>
      <c r="E38">
        <f>TrimCalc!T38</f>
        <v>0.72143502460388842</v>
      </c>
      <c r="F38">
        <f>TrimCalc!U38</f>
        <v>0.12676001979587603</v>
      </c>
      <c r="G38">
        <f>TrimCalc!V38</f>
        <v>0.59462701062428669</v>
      </c>
      <c r="H38">
        <f>TrimCalc!S38</f>
        <v>0.12155408376735669</v>
      </c>
      <c r="I38">
        <f>D_VStab!I38</f>
        <v>5.5113616723499133E-2</v>
      </c>
      <c r="J38">
        <f>D_Fuselage!H38</f>
        <v>3.5485506170431981E-2</v>
      </c>
      <c r="K38" s="1">
        <f>SUM(E38,H38,I38) / (0.5*1.225*A38^2*'AC Param'!$B$8)</f>
        <v>1.8576844842981742E-2</v>
      </c>
      <c r="L38">
        <f t="shared" si="1"/>
        <v>13.690647638870596</v>
      </c>
    </row>
    <row r="39" spans="1:12" x14ac:dyDescent="0.2">
      <c r="A39">
        <f>TrimCalc!A39</f>
        <v>14.4733</v>
      </c>
      <c r="B39">
        <f>(9.807*'AC Param'!$B$2)/('AC Param'!$B$8*0.5*1.225*Totals!A39^2)</f>
        <v>0.37342997813320905</v>
      </c>
      <c r="C39">
        <f>(D39)/('AC Param'!$B$8*0.5*1.225*Totals!A39^2)</f>
        <v>1.9550846399434295E-2</v>
      </c>
      <c r="D39">
        <f t="shared" si="0"/>
        <v>0.92060398261209297</v>
      </c>
      <c r="E39">
        <f>TrimCalc!T39</f>
        <v>0.71295169700250183</v>
      </c>
      <c r="F39">
        <f>TrimCalc!U39</f>
        <v>0.12990441257728044</v>
      </c>
      <c r="G39">
        <f>TrimCalc!V39</f>
        <v>0.58304728442522147</v>
      </c>
      <c r="H39">
        <f>TrimCalc!S39</f>
        <v>0.11861635839908398</v>
      </c>
      <c r="I39">
        <f>D_VStab!I39</f>
        <v>5.4245006395212542E-2</v>
      </c>
      <c r="J39">
        <f>D_Fuselage!H39</f>
        <v>3.4790920815294495E-2</v>
      </c>
      <c r="K39" s="1">
        <f>SUM(E39,H39,I39) / (0.5*1.225*A39^2*'AC Param'!$B$8)</f>
        <v>1.881199238424228E-2</v>
      </c>
      <c r="L39">
        <f t="shared" si="1"/>
        <v>13.324177621539606</v>
      </c>
    </row>
    <row r="40" spans="1:12" x14ac:dyDescent="0.2">
      <c r="A40">
        <f>TrimCalc!A40</f>
        <v>14.2887</v>
      </c>
      <c r="B40">
        <f>(9.807*'AC Param'!$B$2)/('AC Param'!$B$8*0.5*1.225*Totals!A40^2)</f>
        <v>0.38314121443256105</v>
      </c>
      <c r="C40">
        <f>(D40)/('AC Param'!$B$8*0.5*1.225*Totals!A40^2)</f>
        <v>1.9794964948305901E-2</v>
      </c>
      <c r="D40">
        <f t="shared" si="0"/>
        <v>0.90847363996909547</v>
      </c>
      <c r="E40">
        <f>TrimCalc!T40</f>
        <v>0.70504982485364964</v>
      </c>
      <c r="F40">
        <f>TrimCalc!U40</f>
        <v>0.13307963689649691</v>
      </c>
      <c r="G40">
        <f>TrimCalc!V40</f>
        <v>0.57197018795715282</v>
      </c>
      <c r="H40">
        <f>TrimCalc!S40</f>
        <v>0.11582966255573246</v>
      </c>
      <c r="I40">
        <f>D_VStab!I40</f>
        <v>5.346671708325372E-2</v>
      </c>
      <c r="J40">
        <f>D_Fuselage!H40</f>
        <v>3.412743547645955E-2</v>
      </c>
      <c r="K40" s="1">
        <f>SUM(E40,H40,I40) / (0.5*1.225*A40^2*'AC Param'!$B$8)</f>
        <v>1.9051353511153942E-2</v>
      </c>
      <c r="L40">
        <f t="shared" si="1"/>
        <v>12.980907299426415</v>
      </c>
    </row>
    <row r="41" spans="1:12" x14ac:dyDescent="0.2">
      <c r="A41">
        <f>TrimCalc!A41</f>
        <v>14.1111</v>
      </c>
      <c r="B41">
        <f>(9.807*'AC Param'!$B$2)/('AC Param'!$B$8*0.5*1.225*Totals!A41^2)</f>
        <v>0.39284621076133808</v>
      </c>
      <c r="C41">
        <f>(D41)/('AC Param'!$B$8*0.5*1.225*Totals!A41^2)</f>
        <v>2.0048706153419107E-2</v>
      </c>
      <c r="D41">
        <f t="shared" si="0"/>
        <v>0.89738797768191381</v>
      </c>
      <c r="E41">
        <f>TrimCalc!T41</f>
        <v>0.69775351432488508</v>
      </c>
      <c r="F41">
        <f>TrimCalc!U41</f>
        <v>0.1362393387732504</v>
      </c>
      <c r="G41">
        <f>TrimCalc!V41</f>
        <v>0.56151417555163463</v>
      </c>
      <c r="H41">
        <f>TrimCalc!S41</f>
        <v>0.11318977649520888</v>
      </c>
      <c r="I41">
        <f>D_VStab!I41</f>
        <v>5.2951545574758063E-2</v>
      </c>
      <c r="J41">
        <f>D_Fuselage!H41</f>
        <v>3.3493141287061774E-2</v>
      </c>
      <c r="K41" s="1">
        <f>SUM(E41,H41,I41) / (0.5*1.225*A41^2*'AC Param'!$B$8)</f>
        <v>1.9300429862094341E-2</v>
      </c>
      <c r="L41">
        <f t="shared" si="1"/>
        <v>12.663131491867254</v>
      </c>
    </row>
    <row r="42" spans="1:12" x14ac:dyDescent="0.2">
      <c r="A42">
        <f>TrimCalc!A42</f>
        <v>13.9399</v>
      </c>
      <c r="B42">
        <f>(9.807*'AC Param'!$B$2)/('AC Param'!$B$8*0.5*1.225*Totals!A42^2)</f>
        <v>0.40255478286551327</v>
      </c>
      <c r="C42">
        <f>(D42)/('AC Param'!$B$8*0.5*1.225*Totals!A42^2)</f>
        <v>2.0310047136653138E-2</v>
      </c>
      <c r="D42">
        <f t="shared" si="0"/>
        <v>0.88716092531910229</v>
      </c>
      <c r="E42">
        <f>TrimCalc!T42</f>
        <v>0.69127340935844772</v>
      </c>
      <c r="F42">
        <f>TrimCalc!U42</f>
        <v>0.13938224566404139</v>
      </c>
      <c r="G42">
        <f>TrimCalc!V42</f>
        <v>0.55188732438325916</v>
      </c>
      <c r="H42">
        <f>TrimCalc!S42</f>
        <v>0.11067617875146754</v>
      </c>
      <c r="I42">
        <f>D_VStab!I42</f>
        <v>5.2329705656578032E-2</v>
      </c>
      <c r="J42">
        <f>D_Fuselage!H42</f>
        <v>3.2885470863756136E-2</v>
      </c>
      <c r="K42" s="1">
        <f>SUM(E42,H42,I42) / (0.5*1.225*A42^2*'AC Param'!$B$8)</f>
        <v>1.9557277861424586E-2</v>
      </c>
      <c r="L42">
        <f t="shared" si="1"/>
        <v>12.366934582855754</v>
      </c>
    </row>
    <row r="43" spans="1:12" x14ac:dyDescent="0.2">
      <c r="A43">
        <f>TrimCalc!A43</f>
        <v>13.774800000000001</v>
      </c>
      <c r="B43">
        <f>(9.807*'AC Param'!$B$2)/('AC Param'!$B$8*0.5*1.225*Totals!A43^2)</f>
        <v>0.412262377708355</v>
      </c>
      <c r="C43">
        <f>(D43)/('AC Param'!$B$8*0.5*1.225*Totals!A43^2)</f>
        <v>2.0576856357733469E-2</v>
      </c>
      <c r="D43">
        <f t="shared" si="0"/>
        <v>0.8776508687008695</v>
      </c>
      <c r="E43">
        <f>TrimCalc!T43</f>
        <v>0.68566622593783233</v>
      </c>
      <c r="F43">
        <f>TrimCalc!U43</f>
        <v>0.14251529753970166</v>
      </c>
      <c r="G43">
        <f>TrimCalc!V43</f>
        <v>0.54311288732724405</v>
      </c>
      <c r="H43">
        <f>TrimCalc!S43</f>
        <v>0.10828099814612169</v>
      </c>
      <c r="I43">
        <f>D_VStab!I43</f>
        <v>5.1438710036747083E-2</v>
      </c>
      <c r="J43">
        <f>D_Fuselage!H43</f>
        <v>3.2302975651055145E-2</v>
      </c>
      <c r="K43" s="1">
        <f>SUM(E43,H43,I43) / (0.5*1.225*A43^2*'AC Param'!$B$8)</f>
        <v>1.9820392770760052E-2</v>
      </c>
      <c r="L43">
        <f t="shared" si="1"/>
        <v>12.089465186180737</v>
      </c>
    </row>
    <row r="44" spans="1:12" x14ac:dyDescent="0.2">
      <c r="A44">
        <f>TrimCalc!A44</f>
        <v>13.615500000000001</v>
      </c>
      <c r="B44">
        <f>(9.807*'AC Param'!$B$2)/('AC Param'!$B$8*0.5*1.225*Totals!A44^2)</f>
        <v>0.42196566923407569</v>
      </c>
      <c r="C44">
        <f>(D44)/('AC Param'!$B$8*0.5*1.225*Totals!A44^2)</f>
        <v>2.0848278976889886E-2</v>
      </c>
      <c r="D44">
        <f t="shared" si="0"/>
        <v>0.86877948300718688</v>
      </c>
      <c r="E44">
        <f>TrimCalc!T44</f>
        <v>0.68040447771510049</v>
      </c>
      <c r="F44">
        <f>TrimCalc!U44</f>
        <v>0.14567322382803893</v>
      </c>
      <c r="G44">
        <f>TrimCalc!V44</f>
        <v>0.53473125388706155</v>
      </c>
      <c r="H44">
        <f>TrimCalc!S44</f>
        <v>0.10599986543188547</v>
      </c>
      <c r="I44">
        <f>D_VStab!I44</f>
        <v>5.063089730446424E-2</v>
      </c>
      <c r="J44">
        <f>D_Fuselage!H44</f>
        <v>3.1744242555736685E-2</v>
      </c>
      <c r="K44" s="1">
        <f>SUM(E44,H44,I44) / (0.5*1.225*A44^2*'AC Param'!$B$8)</f>
        <v>2.0086505894471706E-2</v>
      </c>
      <c r="L44">
        <f t="shared" si="1"/>
        <v>11.828867050884353</v>
      </c>
    </row>
    <row r="45" spans="1:12" x14ac:dyDescent="0.2">
      <c r="A45">
        <f>TrimCalc!A45</f>
        <v>13.4617</v>
      </c>
      <c r="B45">
        <f>(9.807*'AC Param'!$B$2)/('AC Param'!$B$8*0.5*1.225*Totals!A45^2)</f>
        <v>0.43166266913269219</v>
      </c>
      <c r="C45">
        <f>(D45)/('AC Param'!$B$8*0.5*1.225*Totals!A45^2)</f>
        <v>2.1118589101251382E-2</v>
      </c>
      <c r="D45">
        <f t="shared" si="0"/>
        <v>0.86027415039540212</v>
      </c>
      <c r="E45">
        <f>TrimCalc!T45</f>
        <v>0.67542713339970395</v>
      </c>
      <c r="F45">
        <f>TrimCalc!U45</f>
        <v>0.14881953440196946</v>
      </c>
      <c r="G45">
        <f>TrimCalc!V45</f>
        <v>0.52660154780957547</v>
      </c>
      <c r="H45">
        <f>TrimCalc!S45</f>
        <v>0.10382578304670122</v>
      </c>
      <c r="I45">
        <f>D_VStab!I45</f>
        <v>4.9819392805518066E-2</v>
      </c>
      <c r="J45">
        <f>D_Fuselage!H45</f>
        <v>3.1207892331637909E-2</v>
      </c>
      <c r="K45" s="1">
        <f>SUM(E45,H45,I45) / (0.5*1.225*A45^2*'AC Param'!$B$8)</f>
        <v>2.0352625295400901E-2</v>
      </c>
      <c r="L45">
        <f t="shared" si="1"/>
        <v>11.580752530377785</v>
      </c>
    </row>
    <row r="46" spans="1:12" x14ac:dyDescent="0.2">
      <c r="A46">
        <f>TrimCalc!A46</f>
        <v>13.312900000000001</v>
      </c>
      <c r="B46">
        <f>(9.807*'AC Param'!$B$2)/('AC Param'!$B$8*0.5*1.225*Totals!A46^2)</f>
        <v>0.44136609460964216</v>
      </c>
      <c r="C46">
        <f>(D46)/('AC Param'!$B$8*0.5*1.225*Totals!A46^2)</f>
        <v>2.1389973613383878E-2</v>
      </c>
      <c r="D46">
        <f t="shared" si="0"/>
        <v>0.85217295234625445</v>
      </c>
      <c r="E46">
        <f>TrimCalc!T46</f>
        <v>0.67076549716731992</v>
      </c>
      <c r="F46">
        <f>TrimCalc!U46</f>
        <v>0.15195594902860945</v>
      </c>
      <c r="G46">
        <f>TrimCalc!V46</f>
        <v>0.51877643194508938</v>
      </c>
      <c r="H46">
        <f>TrimCalc!S46</f>
        <v>0.10174569179376516</v>
      </c>
      <c r="I46">
        <f>D_VStab!I46</f>
        <v>4.9002993193504533E-2</v>
      </c>
      <c r="J46">
        <f>D_Fuselage!H46</f>
        <v>3.0691886385285916E-2</v>
      </c>
      <c r="K46" s="1">
        <f>SUM(E46,H46,I46) / (0.5*1.225*A46^2*'AC Param'!$B$8)</f>
        <v>2.0620422921106038E-2</v>
      </c>
      <c r="L46">
        <f t="shared" si="1"/>
        <v>11.344893297290451</v>
      </c>
    </row>
    <row r="47" spans="1:12" x14ac:dyDescent="0.2">
      <c r="A47">
        <f>TrimCalc!A47</f>
        <v>13.1691</v>
      </c>
      <c r="B47">
        <f>(9.807*'AC Param'!$B$2)/('AC Param'!$B$8*0.5*1.225*Totals!A47^2)</f>
        <v>0.45105771609849848</v>
      </c>
      <c r="C47">
        <f>(D47)/('AC Param'!$B$8*0.5*1.225*Totals!A47^2)</f>
        <v>2.1678850304900681E-2</v>
      </c>
      <c r="D47">
        <f t="shared" si="0"/>
        <v>0.84512431090850715</v>
      </c>
      <c r="E47">
        <f>TrimCalc!T47</f>
        <v>0.66694052629430634</v>
      </c>
      <c r="F47">
        <f>TrimCalc!U47</f>
        <v>0.15511585910091844</v>
      </c>
      <c r="G47">
        <f>TrimCalc!V47</f>
        <v>0.51183203154471946</v>
      </c>
      <c r="H47">
        <f>TrimCalc!S47</f>
        <v>9.9757488309434691E-2</v>
      </c>
      <c r="I47">
        <f>D_VStab!I47</f>
        <v>4.8222980365222587E-2</v>
      </c>
      <c r="J47">
        <f>D_Fuselage!H47</f>
        <v>3.0195951588212137E-2</v>
      </c>
      <c r="K47" s="1">
        <f>SUM(E47,H47,I47) / (0.5*1.225*A47^2*'AC Param'!$B$8)</f>
        <v>2.0904084798201307E-2</v>
      </c>
      <c r="L47">
        <f t="shared" si="1"/>
        <v>11.129526562785221</v>
      </c>
    </row>
    <row r="48" spans="1:12" x14ac:dyDescent="0.2">
      <c r="A48">
        <f>TrimCalc!A48</f>
        <v>13.0298</v>
      </c>
      <c r="B48">
        <f>(9.807*'AC Param'!$B$2)/('AC Param'!$B$8*0.5*1.225*Totals!A48^2)</f>
        <v>0.4607536755586914</v>
      </c>
      <c r="C48">
        <f>(D48)/('AC Param'!$B$8*0.5*1.225*Totals!A48^2)</f>
        <v>2.1980451321616714E-2</v>
      </c>
      <c r="D48">
        <f t="shared" si="0"/>
        <v>0.83884990939797777</v>
      </c>
      <c r="E48">
        <f>TrimCalc!T48</f>
        <v>0.66369291294783495</v>
      </c>
      <c r="F48">
        <f>TrimCalc!U48</f>
        <v>0.15826171240009182</v>
      </c>
      <c r="G48">
        <f>TrimCalc!V48</f>
        <v>0.50546137839649563</v>
      </c>
      <c r="H48">
        <f>TrimCalc!S48</f>
        <v>9.7857045746181134E-2</v>
      </c>
      <c r="I48">
        <f>D_VStab!I48</f>
        <v>4.7551661784213099E-2</v>
      </c>
      <c r="J48">
        <f>D_Fuselage!H48</f>
        <v>2.9718111070996051E-2</v>
      </c>
      <c r="K48" s="1">
        <f>SUM(E48,H48,I48) / (0.5*1.225*A48^2*'AC Param'!$B$8)</f>
        <v>2.1200954525853577E-2</v>
      </c>
      <c r="L48">
        <f t="shared" si="1"/>
        <v>10.93004654947377</v>
      </c>
    </row>
    <row r="49" spans="1:12" x14ac:dyDescent="0.2">
      <c r="A49">
        <f>TrimCalc!A49</f>
        <v>12.8948</v>
      </c>
      <c r="B49">
        <f>(9.807*'AC Param'!$B$2)/('AC Param'!$B$8*0.5*1.225*Totals!A49^2)</f>
        <v>0.47045174791431216</v>
      </c>
      <c r="C49">
        <f>(D49)/('AC Param'!$B$8*0.5*1.225*Totals!A49^2)</f>
        <v>2.2285909984174877E-2</v>
      </c>
      <c r="D49">
        <f t="shared" si="0"/>
        <v>0.83297458430001958</v>
      </c>
      <c r="E49">
        <f>TrimCalc!T49</f>
        <v>0.66073619751103441</v>
      </c>
      <c r="F49">
        <f>TrimCalc!U49</f>
        <v>0.16139376274833336</v>
      </c>
      <c r="G49">
        <f>TrimCalc!V49</f>
        <v>0.49934243476270096</v>
      </c>
      <c r="H49">
        <f>TrimCalc!S49</f>
        <v>9.603575434486962E-2</v>
      </c>
      <c r="I49">
        <f>D_VStab!I49</f>
        <v>4.694518099659091E-2</v>
      </c>
      <c r="J49">
        <f>D_Fuselage!H49</f>
        <v>2.925745144752466E-2</v>
      </c>
      <c r="K49" s="1">
        <f>SUM(E49,H49,I49) / (0.5*1.225*A49^2*'AC Param'!$B$8)</f>
        <v>2.1503138286676056E-2</v>
      </c>
      <c r="L49">
        <f t="shared" si="1"/>
        <v>10.741040669631893</v>
      </c>
    </row>
    <row r="50" spans="1:12" x14ac:dyDescent="0.2">
      <c r="A50">
        <f>TrimCalc!A50</f>
        <v>12.764099999999999</v>
      </c>
      <c r="B50">
        <f>(9.807*'AC Param'!$B$2)/('AC Param'!$B$8*0.5*1.225*Totals!A50^2)</f>
        <v>0.48013560367781039</v>
      </c>
      <c r="C50">
        <f>(D50)/('AC Param'!$B$8*0.5*1.225*Totals!A50^2)</f>
        <v>2.2599847648624747E-2</v>
      </c>
      <c r="D50">
        <f t="shared" si="0"/>
        <v>0.82767162155204377</v>
      </c>
      <c r="E50">
        <f>TrimCalc!T50</f>
        <v>0.65801955096640641</v>
      </c>
      <c r="F50">
        <f>TrimCalc!U50</f>
        <v>0.16452702967231572</v>
      </c>
      <c r="G50">
        <f>TrimCalc!V50</f>
        <v>0.4934925212940906</v>
      </c>
      <c r="H50">
        <f>TrimCalc!S50</f>
        <v>9.4290627745900787E-2</v>
      </c>
      <c r="I50">
        <f>D_VStab!I50</f>
        <v>4.6547686840564324E-2</v>
      </c>
      <c r="J50">
        <f>D_Fuselage!H50</f>
        <v>2.8813755999172366E-2</v>
      </c>
      <c r="K50" s="1">
        <f>SUM(E50,H50,I50) / (0.5*1.225*A50^2*'AC Param'!$B$8)</f>
        <v>2.1813078501526483E-2</v>
      </c>
      <c r="L50">
        <f t="shared" si="1"/>
        <v>10.564483344652441</v>
      </c>
    </row>
    <row r="51" spans="1:12" x14ac:dyDescent="0.2">
      <c r="A51">
        <f>TrimCalc!A51</f>
        <v>12.6372</v>
      </c>
      <c r="B51">
        <f>(9.807*'AC Param'!$B$2)/('AC Param'!$B$8*0.5*1.225*Totals!A51^2)</f>
        <v>0.48982685284713218</v>
      </c>
      <c r="C51">
        <f>(D51)/('AC Param'!$B$8*0.5*1.225*Totals!A51^2)</f>
        <v>2.2925698778369905E-2</v>
      </c>
      <c r="D51">
        <f t="shared" si="0"/>
        <v>0.82299359787329884</v>
      </c>
      <c r="E51">
        <f>TrimCalc!T51</f>
        <v>0.65574809059831374</v>
      </c>
      <c r="F51">
        <f>TrimCalc!U51</f>
        <v>0.16767381304110321</v>
      </c>
      <c r="G51">
        <f>TrimCalc!V51</f>
        <v>0.48808397233168299</v>
      </c>
      <c r="H51">
        <f>TrimCalc!S51</f>
        <v>9.2613674370765273E-2</v>
      </c>
      <c r="I51">
        <f>D_VStab!I51</f>
        <v>4.6237009580747022E-2</v>
      </c>
      <c r="J51">
        <f>D_Fuselage!H51</f>
        <v>2.8385128549000334E-2</v>
      </c>
      <c r="K51" s="1">
        <f>SUM(E51,H51,I51) / (0.5*1.225*A51^2*'AC Param'!$B$8)</f>
        <v>2.2134719154638754E-2</v>
      </c>
      <c r="L51">
        <f t="shared" si="1"/>
        <v>10.400334695044451</v>
      </c>
    </row>
    <row r="52" spans="1:12" x14ac:dyDescent="0.2">
      <c r="A52">
        <f>TrimCalc!A52</f>
        <v>12.514099999999999</v>
      </c>
      <c r="B52">
        <f>(9.807*'AC Param'!$B$2)/('AC Param'!$B$8*0.5*1.225*Totals!A52^2)</f>
        <v>0.49951101021472738</v>
      </c>
      <c r="C52">
        <f>(D52)/('AC Param'!$B$8*0.5*1.225*Totals!A52^2)</f>
        <v>2.3263031374361361E-2</v>
      </c>
      <c r="D52">
        <f t="shared" si="0"/>
        <v>0.81891288767066373</v>
      </c>
      <c r="E52">
        <f>TrimCalc!T52</f>
        <v>0.6539793630497267</v>
      </c>
      <c r="F52">
        <f>TrimCalc!U52</f>
        <v>0.17081120028980237</v>
      </c>
      <c r="G52">
        <f>TrimCalc!V52</f>
        <v>0.48318292041877436</v>
      </c>
      <c r="H52">
        <f>TrimCalc!S52</f>
        <v>9.1008339972138766E-2</v>
      </c>
      <c r="I52">
        <f>D_VStab!I52</f>
        <v>4.5939039552172392E-2</v>
      </c>
      <c r="J52">
        <f>D_Fuselage!H52</f>
        <v>2.7971387437775844E-2</v>
      </c>
      <c r="K52" s="1">
        <f>SUM(E52,H52,I52) / (0.5*1.225*A52^2*'AC Param'!$B$8)</f>
        <v>2.2468023039247623E-2</v>
      </c>
      <c r="L52">
        <f t="shared" si="1"/>
        <v>10.247957767599452</v>
      </c>
    </row>
    <row r="53" spans="1:12" x14ac:dyDescent="0.2">
      <c r="A53">
        <f>TrimCalc!A53</f>
        <v>12.394500000000001</v>
      </c>
      <c r="B53">
        <f>(9.807*'AC Param'!$B$2)/('AC Param'!$B$8*0.5*1.225*Totals!A53^2)</f>
        <v>0.50919752487059688</v>
      </c>
      <c r="C53">
        <f>(D53)/('AC Param'!$B$8*0.5*1.225*Totals!A53^2)</f>
        <v>2.3597370970180307E-2</v>
      </c>
      <c r="D53">
        <f t="shared" si="0"/>
        <v>0.81488026669792035</v>
      </c>
      <c r="E53">
        <f>TrimCalc!T53</f>
        <v>0.65245875457542624</v>
      </c>
      <c r="F53">
        <f>TrimCalc!U53</f>
        <v>0.17394723958664307</v>
      </c>
      <c r="G53">
        <f>TrimCalc!V53</f>
        <v>0.47848771348057567</v>
      </c>
      <c r="H53">
        <f>TrimCalc!S53</f>
        <v>8.9463496202032755E-2</v>
      </c>
      <c r="I53">
        <f>D_VStab!I53</f>
        <v>4.5410463397040787E-2</v>
      </c>
      <c r="J53">
        <f>D_Fuselage!H53</f>
        <v>2.7571354031628005E-2</v>
      </c>
      <c r="K53" s="1">
        <f>SUM(E53,H53,I53) / (0.5*1.225*A53^2*'AC Param'!$B$8)</f>
        <v>2.2799646638420708E-2</v>
      </c>
      <c r="L53">
        <f t="shared" si="1"/>
        <v>10.100033465587375</v>
      </c>
    </row>
    <row r="54" spans="1:12" x14ac:dyDescent="0.2">
      <c r="A54">
        <f>TrimCalc!A54</f>
        <v>12.2783</v>
      </c>
      <c r="B54">
        <f>(9.807*'AC Param'!$B$2)/('AC Param'!$B$8*0.5*1.225*Totals!A54^2)</f>
        <v>0.51888106974472836</v>
      </c>
      <c r="C54">
        <f>(D54)/('AC Param'!$B$8*0.5*1.225*Totals!A54^2)</f>
        <v>2.393590538989937E-2</v>
      </c>
      <c r="D54">
        <f t="shared" si="0"/>
        <v>0.81114500423707636</v>
      </c>
      <c r="E54">
        <f>TrimCalc!T54</f>
        <v>0.65109298738556087</v>
      </c>
      <c r="F54">
        <f>TrimCalc!U54</f>
        <v>0.1770856930794881</v>
      </c>
      <c r="G54">
        <f>TrimCalc!V54</f>
        <v>0.47399607401993726</v>
      </c>
      <c r="H54">
        <f>TrimCalc!S54</f>
        <v>8.7976821185440146E-2</v>
      </c>
      <c r="I54">
        <f>D_VStab!I54</f>
        <v>4.4901879127065031E-2</v>
      </c>
      <c r="J54">
        <f>D_Fuselage!H54</f>
        <v>2.7184536825145912E-2</v>
      </c>
      <c r="K54" s="1">
        <f>SUM(E54,H54,I54) / (0.5*1.225*A54^2*'AC Param'!$B$8)</f>
        <v>2.3134053772235416E-2</v>
      </c>
      <c r="L54">
        <f t="shared" si="1"/>
        <v>9.9594817055240945</v>
      </c>
    </row>
    <row r="55" spans="1:12" x14ac:dyDescent="0.2">
      <c r="A55">
        <f>TrimCalc!A55</f>
        <v>12.1654</v>
      </c>
      <c r="B55">
        <f>(9.807*'AC Param'!$B$2)/('AC Param'!$B$8*0.5*1.225*Totals!A55^2)</f>
        <v>0.52855662566336892</v>
      </c>
      <c r="C55">
        <f>(D55)/('AC Param'!$B$8*0.5*1.225*Totals!A55^2)</f>
        <v>2.4271465444386842E-2</v>
      </c>
      <c r="D55">
        <f t="shared" si="0"/>
        <v>0.80745986021204008</v>
      </c>
      <c r="E55">
        <f>TrimCalc!T55</f>
        <v>0.64984485667055369</v>
      </c>
      <c r="F55">
        <f>TrimCalc!U55</f>
        <v>0.18020463262933106</v>
      </c>
      <c r="G55">
        <f>TrimCalc!V55</f>
        <v>0.46961864854094476</v>
      </c>
      <c r="H55">
        <f>TrimCalc!S55</f>
        <v>8.6546595469508672E-2</v>
      </c>
      <c r="I55">
        <f>D_VStab!I55</f>
        <v>4.4279529656120219E-2</v>
      </c>
      <c r="J55">
        <f>D_Fuselage!H55</f>
        <v>2.681045391613537E-2</v>
      </c>
      <c r="K55" s="1">
        <f>SUM(E55,H55,I55) / (0.5*1.225*A55^2*'AC Param'!$B$8)</f>
        <v>2.3466217569162909E-2</v>
      </c>
      <c r="L55">
        <f t="shared" si="1"/>
        <v>9.8230721834235517</v>
      </c>
    </row>
    <row r="56" spans="1:12" x14ac:dyDescent="0.2">
      <c r="A56">
        <f>TrimCalc!A56</f>
        <v>12.0555</v>
      </c>
      <c r="B56">
        <f>(9.807*'AC Param'!$B$2)/('AC Param'!$B$8*0.5*1.225*Totals!A56^2)</f>
        <v>0.53823737634696611</v>
      </c>
      <c r="C56">
        <f>(D56)/('AC Param'!$B$8*0.5*1.225*Totals!A56^2)</f>
        <v>2.4613094358732671E-2</v>
      </c>
      <c r="D56">
        <f t="shared" si="0"/>
        <v>0.80409771632681459</v>
      </c>
      <c r="E56">
        <f>TrimCalc!T56</f>
        <v>0.64880267184919027</v>
      </c>
      <c r="F56">
        <f>TrimCalc!U56</f>
        <v>0.18334549732976788</v>
      </c>
      <c r="G56">
        <f>TrimCalc!V56</f>
        <v>0.46545717451942231</v>
      </c>
      <c r="H56">
        <f>TrimCalc!S56</f>
        <v>8.5167935930105035E-2</v>
      </c>
      <c r="I56">
        <f>D_VStab!I56</f>
        <v>4.3679134003218663E-2</v>
      </c>
      <c r="J56">
        <f>D_Fuselage!H56</f>
        <v>2.6447974544300677E-2</v>
      </c>
      <c r="K56" s="1">
        <f>SUM(E56,H56,I56) / (0.5*1.225*A56^2*'AC Param'!$B$8)</f>
        <v>2.3803532933748275E-2</v>
      </c>
      <c r="L56">
        <f t="shared" si="1"/>
        <v>9.6938000191779139</v>
      </c>
    </row>
    <row r="57" spans="1:12" x14ac:dyDescent="0.2">
      <c r="A57">
        <f>TrimCalc!A57</f>
        <v>11.948600000000001</v>
      </c>
      <c r="B57">
        <f>(9.807*'AC Param'!$B$2)/('AC Param'!$B$8*0.5*1.225*Totals!A57^2)</f>
        <v>0.54791130633805207</v>
      </c>
      <c r="C57">
        <f>(D57)/('AC Param'!$B$8*0.5*1.225*Totals!A57^2)</f>
        <v>2.4962387746534025E-2</v>
      </c>
      <c r="D57">
        <f t="shared" si="0"/>
        <v>0.80111032187249243</v>
      </c>
      <c r="E57">
        <f>TrimCalc!T57</f>
        <v>0.64810599374798605</v>
      </c>
      <c r="F57">
        <f>TrimCalc!U57</f>
        <v>0.18648642360030532</v>
      </c>
      <c r="G57">
        <f>TrimCalc!V57</f>
        <v>0.4616195701476809</v>
      </c>
      <c r="H57">
        <f>TrimCalc!S57</f>
        <v>8.3838958578500808E-2</v>
      </c>
      <c r="I57">
        <f>D_VStab!I57</f>
        <v>4.3068398058281041E-2</v>
      </c>
      <c r="J57">
        <f>D_Fuselage!H57</f>
        <v>2.6096971487724364E-2</v>
      </c>
      <c r="K57" s="1">
        <f>SUM(E57,H57,I57) / (0.5*1.225*A57^2*'AC Param'!$B$8)</f>
        <v>2.4149212952125979E-2</v>
      </c>
      <c r="L57">
        <f t="shared" si="1"/>
        <v>9.5721467919256629</v>
      </c>
    </row>
    <row r="58" spans="1:12" x14ac:dyDescent="0.2">
      <c r="A58">
        <f>TrimCalc!A58</f>
        <v>11.8445</v>
      </c>
      <c r="B58">
        <f>(9.807*'AC Param'!$B$2)/('AC Param'!$B$8*0.5*1.225*Totals!A58^2)</f>
        <v>0.55758469321340365</v>
      </c>
      <c r="C58">
        <f>(D58)/('AC Param'!$B$8*0.5*1.225*Totals!A58^2)</f>
        <v>2.5314361190566442E-2</v>
      </c>
      <c r="D58">
        <f t="shared" si="0"/>
        <v>0.79831188371747375</v>
      </c>
      <c r="E58">
        <f>TrimCalc!T58</f>
        <v>0.64755182195723315</v>
      </c>
      <c r="F58">
        <f>TrimCalc!U58</f>
        <v>0.18960986714725364</v>
      </c>
      <c r="G58">
        <f>TrimCalc!V58</f>
        <v>0.45794195480997968</v>
      </c>
      <c r="H58">
        <f>TrimCalc!S58</f>
        <v>8.2556034305895962E-2</v>
      </c>
      <c r="I58">
        <f>D_VStab!I58</f>
        <v>4.2447359717856493E-2</v>
      </c>
      <c r="J58">
        <f>D_Fuselage!H58</f>
        <v>2.5756667736487899E-2</v>
      </c>
      <c r="K58" s="1">
        <f>SUM(E58,H58,I58) / (0.5*1.225*A58^2*'AC Param'!$B$8)</f>
        <v>2.4497620761862487E-2</v>
      </c>
      <c r="L58">
        <f t="shared" si="1"/>
        <v>9.4556051066916176</v>
      </c>
    </row>
    <row r="59" spans="1:12" x14ac:dyDescent="0.2">
      <c r="A59">
        <f>TrimCalc!A59</f>
        <v>11.7432</v>
      </c>
      <c r="B59">
        <f>(9.807*'AC Param'!$B$2)/('AC Param'!$B$8*0.5*1.225*Totals!A59^2)</f>
        <v>0.56724593539853618</v>
      </c>
      <c r="C59">
        <f>(D59)/('AC Param'!$B$8*0.5*1.225*Totals!A59^2)</f>
        <v>2.5670405576503765E-2</v>
      </c>
      <c r="D59">
        <f t="shared" si="0"/>
        <v>0.79575211674321289</v>
      </c>
      <c r="E59">
        <f>TrimCalc!T59</f>
        <v>0.64711431413343634</v>
      </c>
      <c r="F59">
        <f>TrimCalc!U59</f>
        <v>0.1927468595979045</v>
      </c>
      <c r="G59">
        <f>TrimCalc!V59</f>
        <v>0.45438087390701565</v>
      </c>
      <c r="H59">
        <f>TrimCalc!S59</f>
        <v>8.131803643719554E-2</v>
      </c>
      <c r="I59">
        <f>D_VStab!I59</f>
        <v>4.1879397133642873E-2</v>
      </c>
      <c r="J59">
        <f>D_Fuselage!H59</f>
        <v>2.5426949667454454E-2</v>
      </c>
      <c r="K59" s="1">
        <f>SUM(E59,H59,I59) / (0.5*1.225*A59^2*'AC Param'!$B$8)</f>
        <v>2.4849717101406422E-2</v>
      </c>
      <c r="L59">
        <f t="shared" si="1"/>
        <v>9.3446762573388966</v>
      </c>
    </row>
    <row r="60" spans="1:12" x14ac:dyDescent="0.2">
      <c r="A60">
        <f>TrimCalc!A60</f>
        <v>11.644399999999999</v>
      </c>
      <c r="B60">
        <f>(9.807*'AC Param'!$B$2)/('AC Param'!$B$8*0.5*1.225*Totals!A60^2)</f>
        <v>0.57691266929244422</v>
      </c>
      <c r="C60">
        <f>(D60)/('AC Param'!$B$8*0.5*1.225*Totals!A60^2)</f>
        <v>2.6029514187153508E-2</v>
      </c>
      <c r="D60">
        <f t="shared" si="0"/>
        <v>0.79336392903636754</v>
      </c>
      <c r="E60">
        <f>TrimCalc!T60</f>
        <v>0.64679007494229579</v>
      </c>
      <c r="F60">
        <f>TrimCalc!U60</f>
        <v>0.1958720136354867</v>
      </c>
      <c r="G60">
        <f>TrimCalc!V60</f>
        <v>0.45093472524607686</v>
      </c>
      <c r="H60">
        <f>TrimCalc!S60</f>
        <v>8.0120390447157061E-2</v>
      </c>
      <c r="I60">
        <f>D_VStab!I60</f>
        <v>4.1330064020336593E-2</v>
      </c>
      <c r="J60">
        <f>D_Fuselage!H60</f>
        <v>2.5106735687310398E-2</v>
      </c>
      <c r="K60" s="1">
        <f>SUM(E60,H60,I60) / (0.5*1.225*A60^2*'AC Param'!$B$8)</f>
        <v>2.5205239395881054E-2</v>
      </c>
      <c r="L60">
        <f t="shared" si="1"/>
        <v>9.2382469352710768</v>
      </c>
    </row>
    <row r="61" spans="1:12" x14ac:dyDescent="0.2">
      <c r="A61">
        <f>TrimCalc!A61</f>
        <v>11.548</v>
      </c>
      <c r="B61">
        <f>(9.807*'AC Param'!$B$2)/('AC Param'!$B$8*0.5*1.225*Totals!A61^2)</f>
        <v>0.58658473531881761</v>
      </c>
      <c r="C61">
        <f>(D61)/('AC Param'!$B$8*0.5*1.225*Totals!A61^2)</f>
        <v>2.6394056535772266E-2</v>
      </c>
      <c r="D61">
        <f t="shared" si="0"/>
        <v>0.79121015067669209</v>
      </c>
      <c r="E61">
        <f>TrimCalc!T61</f>
        <v>0.64668465104728412</v>
      </c>
      <c r="F61">
        <f>TrimCalc!U61</f>
        <v>0.19898667909404807</v>
      </c>
      <c r="G61">
        <f>TrimCalc!V61</f>
        <v>0.44769797195323618</v>
      </c>
      <c r="H61">
        <f>TrimCalc!S61</f>
        <v>7.8961403827537927E-2</v>
      </c>
      <c r="I61">
        <f>D_VStab!I61</f>
        <v>4.0768489052144002E-2</v>
      </c>
      <c r="J61">
        <f>D_Fuselage!H61</f>
        <v>2.4795606749725949E-2</v>
      </c>
      <c r="K61" s="1">
        <f>SUM(E61,H61,I61) / (0.5*1.225*A61^2*'AC Param'!$B$8)</f>
        <v>2.5566897473377384E-2</v>
      </c>
      <c r="L61">
        <f t="shared" si="1"/>
        <v>9.1368948200144402</v>
      </c>
    </row>
    <row r="62" spans="1:12" x14ac:dyDescent="0.2">
      <c r="A62">
        <f>TrimCalc!A62</f>
        <v>11.4541</v>
      </c>
      <c r="B62">
        <f>(9.807*'AC Param'!$B$2)/('AC Param'!$B$8*0.5*1.225*Totals!A62^2)</f>
        <v>0.59624172785632523</v>
      </c>
      <c r="C62">
        <f>(D62)/('AC Param'!$B$8*0.5*1.225*Totals!A62^2)</f>
        <v>2.6767479363340452E-2</v>
      </c>
      <c r="D62">
        <f t="shared" si="0"/>
        <v>0.78940809327573203</v>
      </c>
      <c r="E62">
        <f>TrimCalc!T62</f>
        <v>0.64684626345797203</v>
      </c>
      <c r="F62">
        <f>TrimCalc!U62</f>
        <v>0.20211215277133329</v>
      </c>
      <c r="G62">
        <f>TrimCalc!V62</f>
        <v>0.44473411068663865</v>
      </c>
      <c r="H62">
        <f>TrimCalc!S62</f>
        <v>7.7841887438130961E-2</v>
      </c>
      <c r="I62">
        <f>D_VStab!I62</f>
        <v>4.0226149971475042E-2</v>
      </c>
      <c r="J62">
        <f>D_Fuselage!H62</f>
        <v>2.4493792408154233E-2</v>
      </c>
      <c r="K62" s="1">
        <f>SUM(E62,H62,I62) / (0.5*1.225*A62^2*'AC Param'!$B$8)</f>
        <v>2.5936936722088098E-2</v>
      </c>
      <c r="L62">
        <f t="shared" si="1"/>
        <v>9.0419592411895628</v>
      </c>
    </row>
    <row r="63" spans="1:12" x14ac:dyDescent="0.2">
      <c r="A63">
        <f>TrimCalc!A63</f>
        <v>11.362399999999999</v>
      </c>
      <c r="B63">
        <f>(9.807*'AC Param'!$B$2)/('AC Param'!$B$8*0.5*1.225*Totals!A63^2)</f>
        <v>0.6059044742157742</v>
      </c>
      <c r="C63">
        <f>(D63)/('AC Param'!$B$8*0.5*1.225*Totals!A63^2)</f>
        <v>2.7151149197424417E-2</v>
      </c>
      <c r="D63">
        <f t="shared" si="0"/>
        <v>0.78795337779793351</v>
      </c>
      <c r="E63">
        <f>TrimCalc!T63</f>
        <v>0.64719243032853901</v>
      </c>
      <c r="F63">
        <f>TrimCalc!U63</f>
        <v>0.20522660774205856</v>
      </c>
      <c r="G63">
        <f>TrimCalc!V63</f>
        <v>0.44195088557116752</v>
      </c>
      <c r="H63">
        <f>TrimCalc!S63</f>
        <v>7.675883785624886E-2</v>
      </c>
      <c r="I63">
        <f>D_VStab!I63</f>
        <v>3.9816805781514308E-2</v>
      </c>
      <c r="J63">
        <f>D_Fuselage!H63</f>
        <v>2.4200240846944363E-2</v>
      </c>
      <c r="K63" s="1">
        <f>SUM(E63,H63,I63) / (0.5*1.225*A63^2*'AC Param'!$B$8)</f>
        <v>2.6317776549726904E-2</v>
      </c>
      <c r="L63">
        <f t="shared" si="1"/>
        <v>8.9530414598912387</v>
      </c>
    </row>
    <row r="64" spans="1:12" x14ac:dyDescent="0.2">
      <c r="A64">
        <f>TrimCalc!A64</f>
        <v>11.273</v>
      </c>
      <c r="B64">
        <f>(9.807*'AC Param'!$B$2)/('AC Param'!$B$8*0.5*1.225*Totals!A64^2)</f>
        <v>0.61555277508276485</v>
      </c>
      <c r="C64">
        <f>(D64)/('AC Param'!$B$8*0.5*1.225*Totals!A64^2)</f>
        <v>2.7547196059196831E-2</v>
      </c>
      <c r="D64">
        <f t="shared" si="0"/>
        <v>0.78691635437299612</v>
      </c>
      <c r="E64">
        <f>TrimCalc!T64</f>
        <v>0.64778263148309978</v>
      </c>
      <c r="F64">
        <f>TrimCalc!U64</f>
        <v>0.20833830577826726</v>
      </c>
      <c r="G64">
        <f>TrimCalc!V64</f>
        <v>0.43941575959042006</v>
      </c>
      <c r="H64">
        <f>TrimCalc!S64</f>
        <v>7.5711596543035442E-2</v>
      </c>
      <c r="I64">
        <f>D_VStab!I64</f>
        <v>3.95355023470211E-2</v>
      </c>
      <c r="J64">
        <f>D_Fuselage!H64</f>
        <v>2.3915190114252242E-2</v>
      </c>
      <c r="K64" s="1">
        <f>SUM(E64,H64,I64) / (0.5*1.225*A64^2*'AC Param'!$B$8)</f>
        <v>2.6711008692065288E-2</v>
      </c>
      <c r="L64">
        <f t="shared" si="1"/>
        <v>8.8709080628467856</v>
      </c>
    </row>
    <row r="65" spans="1:27" x14ac:dyDescent="0.2">
      <c r="A65">
        <f>TrimCalc!A65</f>
        <v>11.185600000000001</v>
      </c>
      <c r="B65">
        <f>(9.807*'AC Param'!$B$2)/('AC Param'!$B$8*0.5*1.225*Totals!A65^2)</f>
        <v>0.6252097440727945</v>
      </c>
      <c r="C65">
        <f>(D65)/('AC Param'!$B$8*0.5*1.225*Totals!A65^2)</f>
        <v>2.795131253253488E-2</v>
      </c>
      <c r="D65">
        <f t="shared" si="0"/>
        <v>0.78612739903259321</v>
      </c>
      <c r="E65">
        <f>TrimCalc!T65</f>
        <v>0.64856004786502697</v>
      </c>
      <c r="F65">
        <f>TrimCalc!U65</f>
        <v>0.21145238882417702</v>
      </c>
      <c r="G65">
        <f>TrimCalc!V65</f>
        <v>0.43707953415769418</v>
      </c>
      <c r="H65">
        <f>TrimCalc!S65</f>
        <v>7.4695532352419811E-2</v>
      </c>
      <c r="I65">
        <f>D_VStab!I65</f>
        <v>3.9262336885686609E-2</v>
      </c>
      <c r="J65">
        <f>D_Fuselage!H65</f>
        <v>2.3637606812615609E-2</v>
      </c>
      <c r="K65" s="1">
        <f>SUM(E65,H65,I65) / (0.5*1.225*A65^2*'AC Param'!$B$8)</f>
        <v>2.7111860798689116E-2</v>
      </c>
      <c r="L65">
        <f t="shared" si="1"/>
        <v>8.7933066346189754</v>
      </c>
    </row>
    <row r="66" spans="1:27" x14ac:dyDescent="0.2">
      <c r="A66">
        <f>TrimCalc!A66</f>
        <v>11.100300000000001</v>
      </c>
      <c r="B66">
        <f>(9.807*'AC Param'!$B$2)/('AC Param'!$B$8*0.5*1.225*Totals!A66^2)</f>
        <v>0.63485548324227226</v>
      </c>
      <c r="C66">
        <f>(D66)/('AC Param'!$B$8*0.5*1.225*Totals!A66^2)</f>
        <v>2.8363540787030041E-2</v>
      </c>
      <c r="D66">
        <f t="shared" si="0"/>
        <v>0.78560101401110261</v>
      </c>
      <c r="E66">
        <f>TrimCalc!T66</f>
        <v>0.64951867826239118</v>
      </c>
      <c r="F66">
        <f>TrimCalc!U66</f>
        <v>0.21457877315995302</v>
      </c>
      <c r="G66">
        <f>TrimCalc!V66</f>
        <v>0.43494412276495764</v>
      </c>
      <c r="H66">
        <f>TrimCalc!S66</f>
        <v>7.3712209834030332E-2</v>
      </c>
      <c r="I66">
        <f>D_VStab!I66</f>
        <v>3.8998171491813068E-2</v>
      </c>
      <c r="J66">
        <f>D_Fuselage!H66</f>
        <v>2.3367736760348493E-2</v>
      </c>
      <c r="K66" s="1">
        <f>SUM(E66,H66,I66) / (0.5*1.225*A66^2*'AC Param'!$B$8)</f>
        <v>2.7519713741592629E-2</v>
      </c>
      <c r="L66">
        <f t="shared" si="1"/>
        <v>8.7204069358274428</v>
      </c>
    </row>
    <row r="67" spans="1:27" x14ac:dyDescent="0.2">
      <c r="A67">
        <f>TrimCalc!A67</f>
        <v>11.0169</v>
      </c>
      <c r="B67">
        <f>(9.807*'AC Param'!$B$2)/('AC Param'!$B$8*0.5*1.225*Totals!A67^2)</f>
        <v>0.64450381561615622</v>
      </c>
      <c r="C67">
        <f>(D67)/('AC Param'!$B$8*0.5*1.225*Totals!A67^2)</f>
        <v>2.8776385166415237E-2</v>
      </c>
      <c r="D67">
        <f t="shared" ref="D67:D122" si="2">SUM(F67:J67)</f>
        <v>0.78510403579166654</v>
      </c>
      <c r="E67">
        <f>TrimCalc!T67</f>
        <v>0.65062323503861541</v>
      </c>
      <c r="F67">
        <f>TrimCalc!U67</f>
        <v>0.21769108412295701</v>
      </c>
      <c r="G67">
        <f>TrimCalc!V67</f>
        <v>0.43294315716695575</v>
      </c>
      <c r="H67">
        <f>TrimCalc!S67</f>
        <v>7.2759573360040436E-2</v>
      </c>
      <c r="I67">
        <f>D_VStab!I67</f>
        <v>3.8605342687091884E-2</v>
      </c>
      <c r="J67">
        <f>D_Fuselage!H67</f>
        <v>2.3104878454621371E-2</v>
      </c>
      <c r="K67" s="1">
        <f>SUM(E67,H67,I67) / (0.5*1.225*A67^2*'AC Param'!$B$8)</f>
        <v>2.79291196176027E-2</v>
      </c>
      <c r="L67">
        <f t="shared" ref="L67:L122" si="3">D67*A67</f>
        <v>8.6494126519132113</v>
      </c>
    </row>
    <row r="68" spans="1:27" x14ac:dyDescent="0.2">
      <c r="A68">
        <f>TrimCalc!A68</f>
        <v>10.9354</v>
      </c>
      <c r="B68">
        <f>(9.807*'AC Param'!$B$2)/('AC Param'!$B$8*0.5*1.225*Totals!A68^2)</f>
        <v>0.65414640745110375</v>
      </c>
      <c r="C68">
        <f>(D68)/('AC Param'!$B$8*0.5*1.225*Totals!A68^2)</f>
        <v>2.9192550249681124E-2</v>
      </c>
      <c r="D68">
        <f t="shared" si="2"/>
        <v>0.78471786638039487</v>
      </c>
      <c r="E68">
        <f>TrimCalc!T68</f>
        <v>0.65180885771756836</v>
      </c>
      <c r="F68">
        <f>TrimCalc!U68</f>
        <v>0.22080336373819526</v>
      </c>
      <c r="G68">
        <f>TrimCalc!V68</f>
        <v>0.43100549397937304</v>
      </c>
      <c r="H68">
        <f>TrimCalc!S68</f>
        <v>7.1835603493581493E-2</v>
      </c>
      <c r="I68">
        <f>D_VStab!I68</f>
        <v>3.8224437277627372E-2</v>
      </c>
      <c r="J68">
        <f>D_Fuselage!H68</f>
        <v>2.2848967891617715E-2</v>
      </c>
      <c r="K68" s="1">
        <f>SUM(E68,H68,I68) / (0.5*1.225*A68^2*'AC Param'!$B$8)</f>
        <v>2.8342538198335702E-2</v>
      </c>
      <c r="L68">
        <f t="shared" si="3"/>
        <v>8.5812037560161691</v>
      </c>
    </row>
    <row r="69" spans="1:27" x14ac:dyDescent="0.2">
      <c r="A69">
        <f>TrimCalc!A69</f>
        <v>10.855700000000001</v>
      </c>
      <c r="B69">
        <f>(9.807*'AC Param'!$B$2)/('AC Param'!$B$8*0.5*1.225*Totals!A69^2)</f>
        <v>0.66378684553570333</v>
      </c>
      <c r="C69">
        <f>(D69)/('AC Param'!$B$8*0.5*1.225*Totals!A69^2)</f>
        <v>2.961482365220822E-2</v>
      </c>
      <c r="D69">
        <f t="shared" si="2"/>
        <v>0.78450727289391697</v>
      </c>
      <c r="E69">
        <f>TrimCalc!T69</f>
        <v>0.65304435740751221</v>
      </c>
      <c r="F69">
        <f>TrimCalc!U69</f>
        <v>0.22391905731426334</v>
      </c>
      <c r="G69">
        <f>TrimCalc!V69</f>
        <v>0.42914219208055043</v>
      </c>
      <c r="H69">
        <f>TrimCalc!S69</f>
        <v>7.0938691697640527E-2</v>
      </c>
      <c r="I69">
        <f>D_VStab!I69</f>
        <v>3.7907701923036372E-2</v>
      </c>
      <c r="J69">
        <f>D_Fuselage!H69</f>
        <v>2.2599629878426241E-2</v>
      </c>
      <c r="K69" s="1">
        <f>SUM(E69,H69,I69) / (0.5*1.225*A69^2*'AC Param'!$B$8)</f>
        <v>2.8761059347118836E-2</v>
      </c>
      <c r="L69">
        <f t="shared" si="3"/>
        <v>8.5163756023544952</v>
      </c>
    </row>
    <row r="70" spans="1:27" x14ac:dyDescent="0.2">
      <c r="A70">
        <f>TrimCalc!A70</f>
        <v>10.777699999999999</v>
      </c>
      <c r="B70">
        <f>(9.807*'AC Param'!$B$2)/('AC Param'!$B$8*0.5*1.225*Totals!A70^2)</f>
        <v>0.6734294830984825</v>
      </c>
      <c r="C70">
        <f>(D70)/('AC Param'!$B$8*0.5*1.225*Totals!A70^2)</f>
        <v>3.0039658491309986E-2</v>
      </c>
      <c r="D70">
        <f t="shared" si="2"/>
        <v>0.78436702910241052</v>
      </c>
      <c r="E70">
        <f>TrimCalc!T70</f>
        <v>0.6543592452827115</v>
      </c>
      <c r="F70">
        <f>TrimCalc!U70</f>
        <v>0.22702693153509992</v>
      </c>
      <c r="G70">
        <f>TrimCalc!V70</f>
        <v>0.427341236623693</v>
      </c>
      <c r="H70">
        <f>TrimCalc!S70</f>
        <v>7.00685649756905E-2</v>
      </c>
      <c r="I70">
        <f>D_VStab!I70</f>
        <v>3.7573801153727757E-2</v>
      </c>
      <c r="J70">
        <f>D_Fuselage!H70</f>
        <v>2.2356494814199275E-2</v>
      </c>
      <c r="K70" s="1">
        <f>SUM(E70,H70,I70) / (0.5*1.225*A70^2*'AC Param'!$B$8)</f>
        <v>2.9183108579720302E-2</v>
      </c>
      <c r="L70">
        <f t="shared" si="3"/>
        <v>8.4536725295570498</v>
      </c>
    </row>
    <row r="71" spans="1:27" x14ac:dyDescent="0.2">
      <c r="A71">
        <f>TrimCalc!A71</f>
        <v>10.701499999999999</v>
      </c>
      <c r="B71">
        <f>(9.807*'AC Param'!$B$2)/('AC Param'!$B$8*0.5*1.225*Totals!A71^2)</f>
        <v>0.68305393236820167</v>
      </c>
      <c r="C71">
        <f>(D71)/('AC Param'!$B$8*0.5*1.225*Totals!A71^2)</f>
        <v>3.0467620116403821E-2</v>
      </c>
      <c r="D71">
        <f t="shared" si="2"/>
        <v>0.78433212053402923</v>
      </c>
      <c r="E71">
        <f>TrimCalc!T71</f>
        <v>0.65573582949824838</v>
      </c>
      <c r="F71">
        <f>TrimCalc!U71</f>
        <v>0.23013346170380045</v>
      </c>
      <c r="G71">
        <f>TrimCalc!V71</f>
        <v>0.42560236779444799</v>
      </c>
      <c r="H71">
        <f>TrimCalc!S71</f>
        <v>6.9226153121058759E-2</v>
      </c>
      <c r="I71">
        <f>D_VStab!I71</f>
        <v>3.7250319325128164E-2</v>
      </c>
      <c r="J71">
        <f>D_Fuselage!H71</f>
        <v>2.2119818589593908E-2</v>
      </c>
      <c r="K71" s="1">
        <f>SUM(E71,H71,I71) / (0.5*1.225*A71^2*'AC Param'!$B$8)</f>
        <v>2.9608369025969507E-2</v>
      </c>
      <c r="L71">
        <f t="shared" si="3"/>
        <v>8.393530187894914</v>
      </c>
    </row>
    <row r="72" spans="1:27" x14ac:dyDescent="0.2">
      <c r="A72">
        <f>TrimCalc!A72</f>
        <v>10.626799999999999</v>
      </c>
      <c r="B72">
        <f>(9.807*'AC Param'!$B$2)/('AC Param'!$B$8*0.5*1.225*Totals!A72^2)</f>
        <v>0.69269059875623695</v>
      </c>
      <c r="C72">
        <f>(D72)/('AC Param'!$B$8*0.5*1.225*Totals!A72^2)</f>
        <v>3.0898659310824136E-2</v>
      </c>
      <c r="D72">
        <f t="shared" si="2"/>
        <v>0.78436247332183573</v>
      </c>
      <c r="E72">
        <f>TrimCalc!T72</f>
        <v>0.65713292208138763</v>
      </c>
      <c r="F72">
        <f>TrimCalc!U72</f>
        <v>0.23322868393781948</v>
      </c>
      <c r="G72">
        <f>TrimCalc!V72</f>
        <v>0.42390423814356809</v>
      </c>
      <c r="H72">
        <f>TrimCalc!S72</f>
        <v>6.8405758137839209E-2</v>
      </c>
      <c r="I72">
        <f>D_VStab!I72</f>
        <v>3.6935175316279205E-2</v>
      </c>
      <c r="J72">
        <f>D_Fuselage!H72</f>
        <v>2.1888617786329782E-2</v>
      </c>
      <c r="K72" s="1">
        <f>SUM(E72,H72,I72) / (0.5*1.225*A72^2*'AC Param'!$B$8)</f>
        <v>3.0036393500349617E-2</v>
      </c>
      <c r="L72">
        <f t="shared" si="3"/>
        <v>8.3352631314964842</v>
      </c>
      <c r="O72" t="s">
        <v>19</v>
      </c>
    </row>
    <row r="73" spans="1:27" x14ac:dyDescent="0.2">
      <c r="A73">
        <f>TrimCalc!A73</f>
        <v>10.553699999999999</v>
      </c>
      <c r="B73">
        <f>(9.807*'AC Param'!$B$2)/('AC Param'!$B$8*0.5*1.225*Totals!A73^2)</f>
        <v>0.70231964758467125</v>
      </c>
      <c r="C73">
        <f>(D73)/('AC Param'!$B$8*0.5*1.225*Totals!A73^2)</f>
        <v>3.1332071245794055E-2</v>
      </c>
      <c r="D73">
        <f t="shared" si="2"/>
        <v>0.78445990712246216</v>
      </c>
      <c r="E73">
        <f>TrimCalc!T73</f>
        <v>0.65857708732468168</v>
      </c>
      <c r="F73">
        <f>TrimCalc!U73</f>
        <v>0.23631977075635999</v>
      </c>
      <c r="G73">
        <f>TrimCalc!V73</f>
        <v>0.42223929042735475</v>
      </c>
      <c r="H73">
        <f>TrimCalc!S73</f>
        <v>6.7608614774443007E-2</v>
      </c>
      <c r="I73">
        <f>D_VStab!I73</f>
        <v>3.6629076804943796E-2</v>
      </c>
      <c r="J73">
        <f>D_Fuselage!H73</f>
        <v>2.1663154359360632E-2</v>
      </c>
      <c r="K73" s="1">
        <f>SUM(E73,H73,I73) / (0.5*1.225*A73^2*'AC Param'!$B$8)</f>
        <v>3.0467544335871063E-2</v>
      </c>
      <c r="L73">
        <f t="shared" si="3"/>
        <v>8.2789545217983278</v>
      </c>
    </row>
    <row r="74" spans="1:27" x14ac:dyDescent="0.2">
      <c r="A74">
        <f>TrimCalc!A74</f>
        <v>10.482100000000001</v>
      </c>
      <c r="B74">
        <f>(9.807*'AC Param'!$B$2)/('AC Param'!$B$8*0.5*1.225*Totals!A74^2)</f>
        <v>0.71194707551618897</v>
      </c>
      <c r="C74">
        <f>(D74)/('AC Param'!$B$8*0.5*1.225*Totals!A74^2)</f>
        <v>3.1768112537726843E-2</v>
      </c>
      <c r="D74">
        <f t="shared" si="2"/>
        <v>0.78462143245811</v>
      </c>
      <c r="E74">
        <f>TrimCalc!T74</f>
        <v>0.66004294214478787</v>
      </c>
      <c r="F74">
        <f>TrimCalc!U74</f>
        <v>0.23942346523401326</v>
      </c>
      <c r="G74">
        <f>TrimCalc!V74</f>
        <v>0.42061306980303692</v>
      </c>
      <c r="H74">
        <f>TrimCalc!S74</f>
        <v>6.6835181845757E-2</v>
      </c>
      <c r="I74">
        <f>D_VStab!I74</f>
        <v>3.6306642528531906E-2</v>
      </c>
      <c r="J74">
        <f>D_Fuselage!H74</f>
        <v>2.1443073046770945E-2</v>
      </c>
      <c r="K74" s="1">
        <f>SUM(E74,H74,I74) / (0.5*1.225*A74^2*'AC Param'!$B$8)</f>
        <v>3.0900174972152857E-2</v>
      </c>
      <c r="L74">
        <f t="shared" si="3"/>
        <v>8.2244803171691547</v>
      </c>
      <c r="O74" t="s">
        <v>20</v>
      </c>
      <c r="P74" t="s">
        <v>97</v>
      </c>
    </row>
    <row r="75" spans="1:27" x14ac:dyDescent="0.2">
      <c r="A75">
        <f>TrimCalc!A75</f>
        <v>10.412000000000001</v>
      </c>
      <c r="B75">
        <f>(9.807*'AC Param'!$B$2)/('AC Param'!$B$8*0.5*1.225*Totals!A75^2)</f>
        <v>0.72156587958491769</v>
      </c>
      <c r="C75">
        <f>(D75)/('AC Param'!$B$8*0.5*1.225*Totals!A75^2)</f>
        <v>3.2204300993301828E-2</v>
      </c>
      <c r="D75">
        <f t="shared" si="2"/>
        <v>0.78479161318052304</v>
      </c>
      <c r="E75">
        <f>TrimCalc!T75</f>
        <v>0.66149223410540325</v>
      </c>
      <c r="F75">
        <f>TrimCalc!U75</f>
        <v>0.24253079699412203</v>
      </c>
      <c r="G75">
        <f>TrimCalc!V75</f>
        <v>0.41897998911968493</v>
      </c>
      <c r="H75">
        <f>TrimCalc!S75</f>
        <v>6.6083624481171069E-2</v>
      </c>
      <c r="I75">
        <f>D_VStab!I75</f>
        <v>3.5968873266194364E-2</v>
      </c>
      <c r="J75">
        <f>D_Fuselage!H75</f>
        <v>2.1228329319350588E-2</v>
      </c>
      <c r="K75" s="1">
        <f>SUM(E75,H75,I75) / (0.5*1.225*A75^2*'AC Param'!$B$8)</f>
        <v>3.1332425007427119E-2</v>
      </c>
      <c r="L75">
        <f t="shared" si="3"/>
        <v>8.1712502764356056</v>
      </c>
      <c r="O75" t="s">
        <v>21</v>
      </c>
      <c r="P75" t="s">
        <v>84</v>
      </c>
    </row>
    <row r="76" spans="1:27" x14ac:dyDescent="0.2">
      <c r="A76">
        <f>TrimCalc!A76</f>
        <v>10.343299999999999</v>
      </c>
      <c r="B76">
        <f>(9.807*'AC Param'!$B$2)/('AC Param'!$B$8*0.5*1.225*Totals!A76^2)</f>
        <v>0.73118296555462414</v>
      </c>
      <c r="C76">
        <f>(D76)/('AC Param'!$B$8*0.5*1.225*Totals!A76^2)</f>
        <v>3.2635866530577387E-2</v>
      </c>
      <c r="D76">
        <f t="shared" si="2"/>
        <v>0.78484798600431993</v>
      </c>
      <c r="E76">
        <f>TrimCalc!T76</f>
        <v>0.66290426114709144</v>
      </c>
      <c r="F76">
        <f>TrimCalc!U76</f>
        <v>0.24561284911060047</v>
      </c>
      <c r="G76">
        <f>TrimCalc!V76</f>
        <v>0.41729665643513503</v>
      </c>
      <c r="H76">
        <f>TrimCalc!S76</f>
        <v>6.5351977305295211E-2</v>
      </c>
      <c r="I76">
        <f>D_VStab!I76</f>
        <v>3.5567928622725953E-2</v>
      </c>
      <c r="J76">
        <f>D_Fuselage!H76</f>
        <v>2.1018574530563303E-2</v>
      </c>
      <c r="K76" s="1">
        <f>SUM(E76,H76,I76) / (0.5*1.225*A76^2*'AC Param'!$B$8)</f>
        <v>3.1761645584901334E-2</v>
      </c>
      <c r="L76">
        <f t="shared" si="3"/>
        <v>8.1179181736384809</v>
      </c>
      <c r="O76" t="s">
        <v>22</v>
      </c>
      <c r="P76" t="s">
        <v>23</v>
      </c>
    </row>
    <row r="77" spans="1:27" x14ac:dyDescent="0.2">
      <c r="A77">
        <f>TrimCalc!A77</f>
        <v>10.276</v>
      </c>
      <c r="B77">
        <f>(9.807*'AC Param'!$B$2)/('AC Param'!$B$8*0.5*1.225*Totals!A77^2)</f>
        <v>0.74079171470125738</v>
      </c>
      <c r="C77">
        <f>(D77)/('AC Param'!$B$8*0.5*1.225*Totals!A77^2)</f>
        <v>3.3069695776747988E-2</v>
      </c>
      <c r="D77">
        <f t="shared" si="2"/>
        <v>0.78496546138849044</v>
      </c>
      <c r="E77">
        <f>TrimCalc!T77</f>
        <v>0.66428655481762655</v>
      </c>
      <c r="F77">
        <f>TrimCalc!U77</f>
        <v>0.24870486409976894</v>
      </c>
      <c r="G77">
        <f>TrimCalc!V77</f>
        <v>0.41558169071785778</v>
      </c>
      <c r="H77">
        <f>TrimCalc!S77</f>
        <v>6.4639874624676991E-2</v>
      </c>
      <c r="I77">
        <f>D_VStab!I77</f>
        <v>3.5225263412298383E-2</v>
      </c>
      <c r="J77">
        <f>D_Fuselage!H77</f>
        <v>2.0813768533888426E-2</v>
      </c>
      <c r="K77" s="1">
        <f>SUM(E77,H77,I77) / (0.5*1.225*A77^2*'AC Param'!$B$8)</f>
        <v>3.2192835548826834E-2</v>
      </c>
      <c r="L77">
        <f t="shared" si="3"/>
        <v>8.0663050812281281</v>
      </c>
    </row>
    <row r="78" spans="1:27" x14ac:dyDescent="0.2">
      <c r="A78">
        <f>TrimCalc!A78</f>
        <v>10.210000000000001</v>
      </c>
      <c r="B78">
        <f>(9.807*'AC Param'!$B$2)/('AC Param'!$B$8*0.5*1.225*Totals!A78^2)</f>
        <v>0.75039999659391521</v>
      </c>
      <c r="C78">
        <f>(D78)/('AC Param'!$B$8*0.5*1.225*Totals!A78^2)</f>
        <v>3.3511497648965029E-2</v>
      </c>
      <c r="D78">
        <f t="shared" si="2"/>
        <v>0.78526723783409247</v>
      </c>
      <c r="E78">
        <f>TrimCalc!T78</f>
        <v>0.66577006148971241</v>
      </c>
      <c r="F78">
        <f>TrimCalc!U78</f>
        <v>0.25179689829958402</v>
      </c>
      <c r="G78">
        <f>TrimCalc!V78</f>
        <v>0.41397316319012833</v>
      </c>
      <c r="H78">
        <f>TrimCalc!S78</f>
        <v>6.3945346386828597E-2</v>
      </c>
      <c r="I78">
        <f>D_VStab!I78</f>
        <v>3.4938261007466241E-2</v>
      </c>
      <c r="J78">
        <f>D_Fuselage!H78</f>
        <v>2.0613568950085277E-2</v>
      </c>
      <c r="K78" s="1">
        <f>SUM(E78,H78,I78) / (0.5*1.225*A78^2*'AC Param'!$B$8)</f>
        <v>3.2631807864232781E-2</v>
      </c>
      <c r="L78">
        <f t="shared" si="3"/>
        <v>8.0175784982860847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  <c r="AA78" t="s">
        <v>36</v>
      </c>
    </row>
    <row r="79" spans="1:27" x14ac:dyDescent="0.2">
      <c r="A79">
        <f>TrimCalc!A79</f>
        <v>10.145200000000001</v>
      </c>
      <c r="B79">
        <f>(9.807*'AC Param'!$B$2)/('AC Param'!$B$8*0.5*1.225*Totals!A79^2)</f>
        <v>0.76001660600589549</v>
      </c>
      <c r="C79">
        <f>(D79)/('AC Param'!$B$8*0.5*1.225*Totals!A79^2)</f>
        <v>3.3953513532413312E-2</v>
      </c>
      <c r="D79">
        <f t="shared" si="2"/>
        <v>0.78555772796780354</v>
      </c>
      <c r="E79">
        <f>TrimCalc!T79</f>
        <v>0.66726057513311066</v>
      </c>
      <c r="F79">
        <f>TrimCalc!U79</f>
        <v>0.25488044293385198</v>
      </c>
      <c r="G79">
        <f>TrimCalc!V79</f>
        <v>0.4123801321992589</v>
      </c>
      <c r="H79">
        <f>TrimCalc!S79</f>
        <v>6.3267651904200806E-2</v>
      </c>
      <c r="I79">
        <f>D_VStab!I79</f>
        <v>3.4611863067365606E-2</v>
      </c>
      <c r="J79">
        <f>D_Fuselage!H79</f>
        <v>2.041763786312626E-2</v>
      </c>
      <c r="K79" s="1">
        <f>SUM(E79,H79,I79) / (0.5*1.225*A79^2*'AC Param'!$B$8)</f>
        <v>3.3071018817124875E-2</v>
      </c>
      <c r="L79">
        <f t="shared" si="3"/>
        <v>7.9696402617789612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10.0817</v>
      </c>
      <c r="B80">
        <f>(9.807*'AC Param'!$B$2)/('AC Param'!$B$8*0.5*1.225*Totals!A80^2)</f>
        <v>0.76962074848080309</v>
      </c>
      <c r="C80">
        <f>(D80)/('AC Param'!$B$8*0.5*1.225*Totals!A80^2)</f>
        <v>3.4399982126788013E-2</v>
      </c>
      <c r="D80">
        <f t="shared" si="2"/>
        <v>0.78595542195599222</v>
      </c>
      <c r="E80">
        <f>TrimCalc!T80</f>
        <v>0.66884699276029691</v>
      </c>
      <c r="F80">
        <f>TrimCalc!U80</f>
        <v>0.25796233189729734</v>
      </c>
      <c r="G80">
        <f>TrimCalc!V80</f>
        <v>0.41086490588702884</v>
      </c>
      <c r="H80">
        <f>TrimCalc!S80</f>
        <v>6.2607763266799371E-2</v>
      </c>
      <c r="I80">
        <f>D_VStab!I80</f>
        <v>3.4294177363460625E-2</v>
      </c>
      <c r="J80">
        <f>D_Fuselage!H80</f>
        <v>2.0226243541405998E-2</v>
      </c>
      <c r="K80" s="1">
        <f>SUM(E80,H80,I80) / (0.5*1.225*A80^2*'AC Param'!$B$8)</f>
        <v>3.3515577202439716E-2</v>
      </c>
      <c r="L80">
        <f t="shared" si="3"/>
        <v>7.9237667775337268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10.019399999999999</v>
      </c>
      <c r="B81">
        <f>(9.807*'AC Param'!$B$2)/('AC Param'!$B$8*0.5*1.225*Totals!A81^2)</f>
        <v>0.77922141109660026</v>
      </c>
      <c r="C81">
        <f>(D81)/('AC Param'!$B$8*0.5*1.225*Totals!A81^2)</f>
        <v>3.4851281222296505E-2</v>
      </c>
      <c r="D81">
        <f t="shared" si="2"/>
        <v>0.78645582959232874</v>
      </c>
      <c r="E81">
        <f>TrimCalc!T81</f>
        <v>0.67049736965160944</v>
      </c>
      <c r="F81">
        <f>TrimCalc!U81</f>
        <v>0.26105927813900631</v>
      </c>
      <c r="G81">
        <f>TrimCalc!V81</f>
        <v>0.40945547861374409</v>
      </c>
      <c r="H81">
        <f>TrimCalc!S81</f>
        <v>6.1962679440118067E-2</v>
      </c>
      <c r="I81">
        <f>D_VStab!I81</f>
        <v>3.3939342435139304E-2</v>
      </c>
      <c r="J81">
        <f>D_Fuselage!H81</f>
        <v>2.0039050964321039E-2</v>
      </c>
      <c r="K81" s="1">
        <f>SUM(E81,H81,I81) / (0.5*1.225*A81^2*'AC Param'!$B$8)</f>
        <v>3.3962493146684779E-2</v>
      </c>
      <c r="L81">
        <f t="shared" si="3"/>
        <v>7.8798155390173781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9.9582999999999995</v>
      </c>
      <c r="B82">
        <f>(9.807*'AC Param'!$B$2)/('AC Param'!$B$8*0.5*1.225*Totals!A82^2)</f>
        <v>0.78881270421729766</v>
      </c>
      <c r="C82">
        <f>(D82)/('AC Param'!$B$8*0.5*1.225*Totals!A82^2)</f>
        <v>3.5303413731635869E-2</v>
      </c>
      <c r="D82">
        <f t="shared" si="2"/>
        <v>0.7869719819051052</v>
      </c>
      <c r="E82">
        <f>TrimCalc!T82</f>
        <v>0.67219015711411156</v>
      </c>
      <c r="F82">
        <f>TrimCalc!U82</f>
        <v>0.26413767106944647</v>
      </c>
      <c r="G82">
        <f>TrimCalc!V82</f>
        <v>0.40805458018170598</v>
      </c>
      <c r="H82">
        <f>TrimCalc!S82</f>
        <v>6.1330158413126869E-2</v>
      </c>
      <c r="I82">
        <f>D_VStab!I82</f>
        <v>3.3593543835343923E-2</v>
      </c>
      <c r="J82">
        <f>D_Fuselage!H82</f>
        <v>1.9856028405481941E-2</v>
      </c>
      <c r="K82" s="1">
        <f>SUM(E82,H82,I82) / (0.5*1.225*A82^2*'AC Param'!$B$8)</f>
        <v>3.441258212368576E-2</v>
      </c>
      <c r="L82">
        <f t="shared" si="3"/>
        <v>7.8369030874056085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9.8983000000000008</v>
      </c>
      <c r="B83">
        <f>(9.807*'AC Param'!$B$2)/('AC Param'!$B$8*0.5*1.225*Totals!A83^2)</f>
        <v>0.79840469625162758</v>
      </c>
      <c r="C83">
        <f>(D83)/('AC Param'!$B$8*0.5*1.225*Totals!A83^2)</f>
        <v>3.5753474236001476E-2</v>
      </c>
      <c r="D83">
        <f t="shared" si="2"/>
        <v>0.78742941016904222</v>
      </c>
      <c r="E83">
        <f>TrimCalc!T83</f>
        <v>0.67382796993669458</v>
      </c>
      <c r="F83">
        <f>TrimCalc!U83</f>
        <v>0.26720759445695907</v>
      </c>
      <c r="G83">
        <f>TrimCalc!V83</f>
        <v>0.40662037547973551</v>
      </c>
      <c r="H83">
        <f>TrimCalc!S83</f>
        <v>6.0712617198157598E-2</v>
      </c>
      <c r="I83">
        <f>D_VStab!I83</f>
        <v>3.3211976623497882E-2</v>
      </c>
      <c r="J83">
        <f>D_Fuselage!H83</f>
        <v>1.967684641069227E-2</v>
      </c>
      <c r="K83" s="1">
        <f>SUM(E83,H83,I83) / (0.5*1.225*A83^2*'AC Param'!$B$8)</f>
        <v>3.4860040980772396E-2</v>
      </c>
      <c r="L83">
        <f t="shared" si="3"/>
        <v>7.7942125306762309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9.8393999999999995</v>
      </c>
      <c r="B84">
        <f>(9.807*'AC Param'!$B$2)/('AC Param'!$B$8*0.5*1.225*Totals!A84^2)</f>
        <v>0.80799202652922264</v>
      </c>
      <c r="C84">
        <f>(D84)/('AC Param'!$B$8*0.5*1.225*Totals!A84^2)</f>
        <v>3.6205452281818824E-2</v>
      </c>
      <c r="D84">
        <f t="shared" si="2"/>
        <v>0.78792225412303019</v>
      </c>
      <c r="E84">
        <f>TrimCalc!T84</f>
        <v>0.67545042061782445</v>
      </c>
      <c r="F84">
        <f>TrimCalc!U84</f>
        <v>0.27029548587358426</v>
      </c>
      <c r="G84">
        <f>TrimCalc!V84</f>
        <v>0.40517555692341944</v>
      </c>
      <c r="H84">
        <f>TrimCalc!S84</f>
        <v>6.0110076189729002E-2</v>
      </c>
      <c r="I84">
        <f>D_VStab!I84</f>
        <v>3.2839658298336363E-2</v>
      </c>
      <c r="J84">
        <f>D_Fuselage!H84</f>
        <v>1.9501476837961256E-2</v>
      </c>
      <c r="K84" s="1">
        <f>SUM(E84,H84,I84) / (0.5*1.225*A84^2*'AC Param'!$B$8)</f>
        <v>3.5308401309203881E-2</v>
      </c>
      <c r="L84">
        <f t="shared" si="3"/>
        <v>7.752682227218143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9.7814999999999994</v>
      </c>
      <c r="B85">
        <f>(9.807*'AC Param'!$B$2)/('AC Param'!$B$8*0.5*1.225*Totals!A85^2)</f>
        <v>0.81758589244862512</v>
      </c>
      <c r="C85">
        <f>(D85)/('AC Param'!$B$8*0.5*1.225*Totals!A85^2)</f>
        <v>3.6660434107716341E-2</v>
      </c>
      <c r="D85">
        <f t="shared" si="2"/>
        <v>0.78846183984188545</v>
      </c>
      <c r="E85">
        <f>TrimCalc!T85</f>
        <v>0.6771340599330099</v>
      </c>
      <c r="F85">
        <f>TrimCalc!U85</f>
        <v>0.27335603856002083</v>
      </c>
      <c r="G85">
        <f>TrimCalc!V85</f>
        <v>0.40377870283658657</v>
      </c>
      <c r="H85">
        <f>TrimCalc!S85</f>
        <v>5.9521690603879511E-2</v>
      </c>
      <c r="I85">
        <f>D_VStab!I85</f>
        <v>3.2475812333892976E-2</v>
      </c>
      <c r="J85">
        <f>D_Fuselage!H85</f>
        <v>1.9329595507505726E-2</v>
      </c>
      <c r="K85" s="1">
        <f>SUM(E85,H85,I85) / (0.5*1.225*A85^2*'AC Param'!$B$8)</f>
        <v>3.5761650793960605E-2</v>
      </c>
      <c r="L85">
        <f t="shared" si="3"/>
        <v>7.7123394864134021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9.7247000000000003</v>
      </c>
      <c r="B86">
        <f>(9.807*'AC Param'!$B$2)/('AC Param'!$B$8*0.5*1.225*Totals!A86^2)</f>
        <v>0.82716449101230904</v>
      </c>
      <c r="C86">
        <f>(D86)/('AC Param'!$B$8*0.5*1.225*Totals!A86^2)</f>
        <v>3.7122520294076915E-2</v>
      </c>
      <c r="D86">
        <f t="shared" si="2"/>
        <v>0.78915449700782703</v>
      </c>
      <c r="E86">
        <f>TrimCalc!T86</f>
        <v>0.67892381779241984</v>
      </c>
      <c r="F86">
        <f>TrimCalc!U86</f>
        <v>0.27643762543714584</v>
      </c>
      <c r="G86">
        <f>TrimCalc!V86</f>
        <v>0.40250721932211059</v>
      </c>
      <c r="H86">
        <f>TrimCalc!S86</f>
        <v>5.894843795266002E-2</v>
      </c>
      <c r="I86">
        <f>D_VStab!I86</f>
        <v>3.2099741101682323E-2</v>
      </c>
      <c r="J86">
        <f>D_Fuselage!H86</f>
        <v>1.9161473194228215E-2</v>
      </c>
      <c r="K86" s="1">
        <f>SUM(E86,H86,I86) / (0.5*1.225*A86^2*'AC Param'!$B$8)</f>
        <v>3.6220158647250741E-2</v>
      </c>
      <c r="L86">
        <f t="shared" si="3"/>
        <v>7.6742907370520159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9.6689000000000007</v>
      </c>
      <c r="B87">
        <f>(9.807*'AC Param'!$B$2)/('AC Param'!$B$8*0.5*1.225*Totals!A87^2)</f>
        <v>0.83673930571818345</v>
      </c>
      <c r="C87">
        <f>(D87)/('AC Param'!$B$8*0.5*1.225*Totals!A87^2)</f>
        <v>3.7591876318072072E-2</v>
      </c>
      <c r="D87">
        <f t="shared" si="2"/>
        <v>0.7899876420980172</v>
      </c>
      <c r="E87">
        <f>TrimCalc!T87</f>
        <v>0.68082764008151397</v>
      </c>
      <c r="F87">
        <f>TrimCalc!U87</f>
        <v>0.2794953444767877</v>
      </c>
      <c r="G87">
        <f>TrimCalc!V87</f>
        <v>0.40133250269318643</v>
      </c>
      <c r="H87">
        <f>TrimCalc!S87</f>
        <v>5.8388553554466649E-2</v>
      </c>
      <c r="I87">
        <f>D_VStab!I87</f>
        <v>3.1774453202219347E-2</v>
      </c>
      <c r="J87">
        <f>D_Fuselage!H87</f>
        <v>1.8996788171356971E-2</v>
      </c>
      <c r="K87" s="1">
        <f>SUM(E87,H87,I87) / (0.5*1.225*A87^2*'AC Param'!$B$8)</f>
        <v>3.6687896738941586E-2</v>
      </c>
      <c r="L87">
        <f t="shared" si="3"/>
        <v>7.6383115126815193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9.6140000000000008</v>
      </c>
      <c r="B88">
        <f>(9.807*'AC Param'!$B$2)/('AC Param'!$B$8*0.5*1.225*Totals!A88^2)</f>
        <v>0.84632286046832916</v>
      </c>
      <c r="C88">
        <f>(D88)/('AC Param'!$B$8*0.5*1.225*Totals!A88^2)</f>
        <v>3.8062437578481163E-2</v>
      </c>
      <c r="D88">
        <f t="shared" si="2"/>
        <v>0.79081880991635722</v>
      </c>
      <c r="E88">
        <f>TrimCalc!T88</f>
        <v>0.68270806806815254</v>
      </c>
      <c r="F88">
        <f>TrimCalc!U88</f>
        <v>0.28256732278881697</v>
      </c>
      <c r="G88">
        <f>TrimCalc!V88</f>
        <v>0.40016088463938992</v>
      </c>
      <c r="H88">
        <f>TrimCalc!S88</f>
        <v>5.7840733030408625E-2</v>
      </c>
      <c r="I88">
        <f>D_VStab!I88</f>
        <v>3.14146470027852E-2</v>
      </c>
      <c r="J88">
        <f>D_Fuselage!H88</f>
        <v>1.8835222454956637E-2</v>
      </c>
      <c r="K88" s="1">
        <f>SUM(E88,H88,I88) / (0.5*1.225*A88^2*'AC Param'!$B$8)</f>
        <v>3.715492118774251E-2</v>
      </c>
      <c r="L88">
        <f t="shared" si="3"/>
        <v>7.602932038535859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9.5601000000000003</v>
      </c>
      <c r="B89">
        <f>(9.807*'AC Param'!$B$2)/('AC Param'!$B$8*0.5*1.225*Totals!A89^2)</f>
        <v>0.85589292695659747</v>
      </c>
      <c r="C89">
        <f>(D89)/('AC Param'!$B$8*0.5*1.225*Totals!A89^2)</f>
        <v>3.8542600044206163E-2</v>
      </c>
      <c r="D89">
        <f t="shared" si="2"/>
        <v>0.79184109278693315</v>
      </c>
      <c r="E89">
        <f>TrimCalc!T89</f>
        <v>0.68466939683094941</v>
      </c>
      <c r="F89">
        <f>TrimCalc!U89</f>
        <v>0.28561987981845016</v>
      </c>
      <c r="G89">
        <f>TrimCalc!V89</f>
        <v>0.39904951701249958</v>
      </c>
      <c r="H89">
        <f>TrimCalc!S89</f>
        <v>5.7307992957681471E-2</v>
      </c>
      <c r="I89">
        <f>D_VStab!I89</f>
        <v>3.1186655219728847E-2</v>
      </c>
      <c r="J89">
        <f>D_Fuselage!H89</f>
        <v>1.8677047778572993E-2</v>
      </c>
      <c r="K89" s="1">
        <f>SUM(E89,H89,I89) / (0.5*1.225*A89^2*'AC Param'!$B$8)</f>
        <v>3.7633500997574863E-2</v>
      </c>
      <c r="L89">
        <f t="shared" si="3"/>
        <v>7.5700800311523597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9.5071999999999992</v>
      </c>
      <c r="B90">
        <f>(9.807*'AC Param'!$B$2)/('AC Param'!$B$8*0.5*1.225*Totals!A90^2)</f>
        <v>0.86544415136182462</v>
      </c>
      <c r="C90">
        <f>(D90)/('AC Param'!$B$8*0.5*1.225*Totals!A90^2)</f>
        <v>3.9032707374577542E-2</v>
      </c>
      <c r="D90">
        <f t="shared" si="2"/>
        <v>0.79306008688359775</v>
      </c>
      <c r="E90">
        <f>TrimCalc!T90</f>
        <v>0.68680636010304907</v>
      </c>
      <c r="F90">
        <f>TrimCalc!U90</f>
        <v>0.28869372319639347</v>
      </c>
      <c r="G90">
        <f>TrimCalc!V90</f>
        <v>0.39811116470221525</v>
      </c>
      <c r="H90">
        <f>TrimCalc!S90</f>
        <v>5.6788896461087951E-2</v>
      </c>
      <c r="I90">
        <f>D_VStab!I90</f>
        <v>3.0944061879509707E-2</v>
      </c>
      <c r="J90">
        <f>D_Fuselage!H90</f>
        <v>1.8522240644391293E-2</v>
      </c>
      <c r="K90" s="1">
        <f>SUM(E90,H90,I90) / (0.5*1.225*A90^2*'AC Param'!$B$8)</f>
        <v>3.8121155088911923E-2</v>
      </c>
      <c r="L90">
        <f t="shared" si="3"/>
        <v>7.5397808580197401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9.4550999999999998</v>
      </c>
      <c r="B91">
        <f>(9.807*'AC Param'!$B$2)/('AC Param'!$B$8*0.5*1.225*Totals!A91^2)</f>
        <v>0.87500806247120144</v>
      </c>
      <c r="C91">
        <f>(D91)/('AC Param'!$B$8*0.5*1.225*Totals!A91^2)</f>
        <v>3.9525729623286356E-2</v>
      </c>
      <c r="D91">
        <f t="shared" si="2"/>
        <v>0.79429953019203214</v>
      </c>
      <c r="E91">
        <f>TrimCalc!T91</f>
        <v>0.68896105343610525</v>
      </c>
      <c r="F91">
        <f>TrimCalc!U91</f>
        <v>0.2917418644668594</v>
      </c>
      <c r="G91">
        <f>TrimCalc!V91</f>
        <v>0.39720097038277064</v>
      </c>
      <c r="H91">
        <f>TrimCalc!S91</f>
        <v>5.6280180828031962E-2</v>
      </c>
      <c r="I91">
        <f>D_VStab!I91</f>
        <v>3.0706319496209587E-2</v>
      </c>
      <c r="J91">
        <f>D_Fuselage!H91</f>
        <v>1.8370195018160465E-2</v>
      </c>
      <c r="K91" s="1">
        <f>SUM(E91,H91,I91) / (0.5*1.225*A91^2*'AC Param'!$B$8)</f>
        <v>3.8612503276147063E-2</v>
      </c>
      <c r="L91">
        <f t="shared" si="3"/>
        <v>7.5101814879186826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9.4039000000000001</v>
      </c>
      <c r="B92">
        <f>(9.807*'AC Param'!$B$2)/('AC Param'!$B$8*0.5*1.225*Totals!A92^2)</f>
        <v>0.88456205003664878</v>
      </c>
      <c r="C92">
        <f>(D92)/('AC Param'!$B$8*0.5*1.225*Totals!A92^2)</f>
        <v>4.0017599683993703E-2</v>
      </c>
      <c r="D92">
        <f t="shared" si="2"/>
        <v>0.795498192525676</v>
      </c>
      <c r="E92">
        <f>TrimCalc!T92</f>
        <v>0.69105964953346122</v>
      </c>
      <c r="F92">
        <f>TrimCalc!U92</f>
        <v>0.29480725649041717</v>
      </c>
      <c r="G92">
        <f>TrimCalc!V92</f>
        <v>0.3962523930430441</v>
      </c>
      <c r="H92">
        <f>TrimCalc!S92</f>
        <v>5.5783057079747428E-2</v>
      </c>
      <c r="I92">
        <f>D_VStab!I92</f>
        <v>3.0434302466270963E-2</v>
      </c>
      <c r="J92">
        <f>D_Fuselage!H92</f>
        <v>1.8221183446196245E-2</v>
      </c>
      <c r="K92" s="1">
        <f>SUM(E92,H92,I92) / (0.5*1.225*A92^2*'AC Param'!$B$8)</f>
        <v>3.9100981605197795E-2</v>
      </c>
      <c r="L92">
        <f t="shared" si="3"/>
        <v>7.4807854526922046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9.3535000000000004</v>
      </c>
      <c r="B93">
        <f>(9.807*'AC Param'!$B$2)/('AC Param'!$B$8*0.5*1.225*Totals!A93^2)</f>
        <v>0.89412040551825478</v>
      </c>
      <c r="C93">
        <f>(D93)/('AC Param'!$B$8*0.5*1.225*Totals!A93^2)</f>
        <v>4.051079499221915E-2</v>
      </c>
      <c r="D93">
        <f t="shared" si="2"/>
        <v>0.79669340920738385</v>
      </c>
      <c r="E93">
        <f>TrimCalc!T93</f>
        <v>0.69315280549962932</v>
      </c>
      <c r="F93">
        <f>TrimCalc!U93</f>
        <v>0.29786516872935553</v>
      </c>
      <c r="G93">
        <f>TrimCalc!V93</f>
        <v>0.3952876367702739</v>
      </c>
      <c r="H93">
        <f>TrimCalc!S93</f>
        <v>5.5297756596024948E-2</v>
      </c>
      <c r="I93">
        <f>D_VStab!I93</f>
        <v>3.0167951282093073E-2</v>
      </c>
      <c r="J93">
        <f>D_Fuselage!H93</f>
        <v>1.8074895829636364E-2</v>
      </c>
      <c r="K93" s="1">
        <f>SUM(E93,H93,I93) / (0.5*1.225*A93^2*'AC Param'!$B$8)</f>
        <v>3.9591710698314166E-2</v>
      </c>
      <c r="L93">
        <f t="shared" si="3"/>
        <v>7.4518718030212652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9.3039000000000005</v>
      </c>
      <c r="B94">
        <f>(9.807*'AC Param'!$B$2)/('AC Param'!$B$8*0.5*1.225*Totals!A94^2)</f>
        <v>0.90367910345487301</v>
      </c>
      <c r="C94">
        <f>(D94)/('AC Param'!$B$8*0.5*1.225*Totals!A94^2)</f>
        <v>4.1010917419492705E-2</v>
      </c>
      <c r="D94">
        <f t="shared" si="2"/>
        <v>0.79799782866774827</v>
      </c>
      <c r="E94">
        <f>TrimCalc!T94</f>
        <v>0.69539206730671321</v>
      </c>
      <c r="F94">
        <f>TrimCalc!U94</f>
        <v>0.30090430886453851</v>
      </c>
      <c r="G94">
        <f>TrimCalc!V94</f>
        <v>0.39449079481778793</v>
      </c>
      <c r="H94">
        <f>TrimCalc!S94</f>
        <v>5.4822561776171216E-2</v>
      </c>
      <c r="I94">
        <f>D_VStab!I94</f>
        <v>2.9848848701796937E-2</v>
      </c>
      <c r="J94">
        <f>D_Fuselage!H94</f>
        <v>1.7931314507453684E-2</v>
      </c>
      <c r="K94" s="1">
        <f>SUM(E94,H94,I94) / (0.5*1.225*A94^2*'AC Param'!$B$8)</f>
        <v>4.0089230471715434E-2</v>
      </c>
      <c r="L94">
        <f t="shared" si="3"/>
        <v>7.4244919981418631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9.2552000000000003</v>
      </c>
      <c r="B95">
        <f>(9.807*'AC Param'!$B$2)/('AC Param'!$B$8*0.5*1.225*Totals!A95^2)</f>
        <v>0.91321427469272565</v>
      </c>
      <c r="C95">
        <f>(D95)/('AC Param'!$B$8*0.5*1.225*Totals!A95^2)</f>
        <v>4.1524056276945248E-2</v>
      </c>
      <c r="D95">
        <f t="shared" si="2"/>
        <v>0.79954616471662976</v>
      </c>
      <c r="E95">
        <f>TrimCalc!T95</f>
        <v>0.69782455256648834</v>
      </c>
      <c r="F95">
        <f>TrimCalc!U95</f>
        <v>0.30396226673287924</v>
      </c>
      <c r="G95">
        <f>TrimCalc!V95</f>
        <v>0.39387813093285545</v>
      </c>
      <c r="H95">
        <f>TrimCalc!S95</f>
        <v>5.4358614645314905E-2</v>
      </c>
      <c r="I95">
        <f>D_VStab!I95</f>
        <v>2.9556442045413672E-2</v>
      </c>
      <c r="J95">
        <f>D_Fuselage!H95</f>
        <v>1.7790710360166512E-2</v>
      </c>
      <c r="K95" s="1">
        <f>SUM(E95,H95,I95) / (0.5*1.225*A95^2*'AC Param'!$B$8)</f>
        <v>4.0599281143720439E-2</v>
      </c>
      <c r="L95">
        <f t="shared" si="3"/>
        <v>7.399959663685352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9.2072000000000003</v>
      </c>
      <c r="B96">
        <f>(9.807*'AC Param'!$B$2)/('AC Param'!$B$8*0.5*1.225*Totals!A96^2)</f>
        <v>0.92276083522640917</v>
      </c>
      <c r="C96">
        <f>(D96)/('AC Param'!$B$8*0.5*1.225*Totals!A96^2)</f>
        <v>4.2041098076176835E-2</v>
      </c>
      <c r="D96">
        <f t="shared" si="2"/>
        <v>0.80112698798741844</v>
      </c>
      <c r="E96">
        <f>TrimCalc!T96</f>
        <v>0.7003006375495423</v>
      </c>
      <c r="F96">
        <f>TrimCalc!U96</f>
        <v>0.306995749359396</v>
      </c>
      <c r="G96">
        <f>TrimCalc!V96</f>
        <v>0.39330488819014636</v>
      </c>
      <c r="H96">
        <f>TrimCalc!S96</f>
        <v>5.3904144464974484E-2</v>
      </c>
      <c r="I96">
        <f>D_VStab!I96</f>
        <v>2.9269717249511475E-2</v>
      </c>
      <c r="J96">
        <f>D_Fuselage!H96</f>
        <v>1.7652488723390113E-2</v>
      </c>
      <c r="K96" s="1">
        <f>SUM(E96,H96,I96) / (0.5*1.225*A96^2*'AC Param'!$B$8)</f>
        <v>4.1114740556287235E-2</v>
      </c>
      <c r="L96">
        <f t="shared" si="3"/>
        <v>7.3761364037977595</v>
      </c>
    </row>
    <row r="97" spans="1:26" x14ac:dyDescent="0.2">
      <c r="A97">
        <f>TrimCalc!A97</f>
        <v>9.16</v>
      </c>
      <c r="B97">
        <f>(9.807*'AC Param'!$B$2)/('AC Param'!$B$8*0.5*1.225*Totals!A97^2)</f>
        <v>0.93229501111887358</v>
      </c>
      <c r="C97">
        <f>(D97)/('AC Param'!$B$8*0.5*1.225*Totals!A97^2)</f>
        <v>4.2567365206624075E-2</v>
      </c>
      <c r="D97">
        <f t="shared" si="2"/>
        <v>0.8028600980006142</v>
      </c>
      <c r="E97">
        <f>TrimCalc!T97</f>
        <v>0.70289189555937814</v>
      </c>
      <c r="F97">
        <f>TrimCalc!U97</f>
        <v>0.31003531863108225</v>
      </c>
      <c r="G97">
        <f>TrimCalc!V97</f>
        <v>0.39285657692829573</v>
      </c>
      <c r="H97">
        <f>TrimCalc!S97</f>
        <v>5.3462031281021165E-2</v>
      </c>
      <c r="I97">
        <f>D_VStab!I97</f>
        <v>2.8989249502220073E-2</v>
      </c>
      <c r="J97">
        <f>D_Fuselage!H97</f>
        <v>1.7516921657995111E-2</v>
      </c>
      <c r="K97" s="1">
        <f>SUM(E97,H97,I97) / (0.5*1.225*A97^2*'AC Param'!$B$8)</f>
        <v>4.1638624068076266E-2</v>
      </c>
      <c r="L97">
        <f t="shared" si="3"/>
        <v>7.3541984976856263</v>
      </c>
    </row>
    <row r="98" spans="1:26" x14ac:dyDescent="0.2">
      <c r="A98">
        <f>TrimCalc!A98</f>
        <v>9.1135000000000002</v>
      </c>
      <c r="B98">
        <f>(9.807*'AC Param'!$B$2)/('AC Param'!$B$8*0.5*1.225*Totals!A98^2)</f>
        <v>0.94183301851490209</v>
      </c>
      <c r="C98">
        <f>(D98)/('AC Param'!$B$8*0.5*1.225*Totals!A98^2)</f>
        <v>4.3128447728565097E-2</v>
      </c>
      <c r="D98">
        <f t="shared" si="2"/>
        <v>0.80520484699183514</v>
      </c>
      <c r="E98">
        <f>TrimCalc!T98</f>
        <v>0.70605959734651869</v>
      </c>
      <c r="F98">
        <f>TrimCalc!U98</f>
        <v>0.31308024428254855</v>
      </c>
      <c r="G98">
        <f>TrimCalc!V98</f>
        <v>0.39297935306397019</v>
      </c>
      <c r="H98">
        <f>TrimCalc!S98</f>
        <v>5.3028530182947599E-2</v>
      </c>
      <c r="I98">
        <f>D_VStab!I98</f>
        <v>2.873301323802752E-2</v>
      </c>
      <c r="J98">
        <f>D_Fuselage!H98</f>
        <v>1.7383706224341246E-2</v>
      </c>
      <c r="K98" s="1">
        <f>SUM(E98,H98,I98) / (0.5*1.225*A98^2*'AC Param'!$B$8)</f>
        <v>4.2197340237066311E-2</v>
      </c>
      <c r="L98">
        <f t="shared" si="3"/>
        <v>7.3382343730600894</v>
      </c>
    </row>
    <row r="99" spans="1:26" x14ac:dyDescent="0.2">
      <c r="A99">
        <f>TrimCalc!A99</f>
        <v>9.0678000000000001</v>
      </c>
      <c r="B99">
        <f>(9.807*'AC Param'!$B$2)/('AC Param'!$B$8*0.5*1.225*Totals!A99^2)</f>
        <v>0.9513502619787485</v>
      </c>
      <c r="C99">
        <f>(D99)/('AC Param'!$B$8*0.5*1.225*Totals!A99^2)</f>
        <v>4.372735642638139E-2</v>
      </c>
      <c r="D99">
        <f t="shared" si="2"/>
        <v>0.80821935252507593</v>
      </c>
      <c r="E99">
        <f>TrimCalc!T99</f>
        <v>0.70987882616114484</v>
      </c>
      <c r="F99">
        <f>TrimCalc!U99</f>
        <v>0.31611526409469909</v>
      </c>
      <c r="G99">
        <f>TrimCalc!V99</f>
        <v>0.39376356206644592</v>
      </c>
      <c r="H99">
        <f>TrimCalc!S99</f>
        <v>5.260487656048863E-2</v>
      </c>
      <c r="I99">
        <f>D_VStab!I99</f>
        <v>2.8482536426321169E-2</v>
      </c>
      <c r="J99">
        <f>D_Fuselage!H99</f>
        <v>1.725311337712112E-2</v>
      </c>
      <c r="K99" s="1">
        <f>SUM(E99,H99,I99) / (0.5*1.225*A99^2*'AC Param'!$B$8)</f>
        <v>4.2793905580705505E-2</v>
      </c>
      <c r="L99">
        <f t="shared" si="3"/>
        <v>7.3287714448268835</v>
      </c>
      <c r="O99" t="s">
        <v>91</v>
      </c>
    </row>
    <row r="100" spans="1:26" x14ac:dyDescent="0.2">
      <c r="A100">
        <f>TrimCalc!A100</f>
        <v>9.0227000000000004</v>
      </c>
      <c r="B100">
        <f>(9.807*'AC Param'!$B$2)/('AC Param'!$B$8*0.5*1.225*Totals!A100^2)</f>
        <v>0.9608846872525173</v>
      </c>
      <c r="C100">
        <f>(D100)/('AC Param'!$B$8*0.5*1.225*Totals!A100^2)</f>
        <v>4.4348425332301961E-2</v>
      </c>
      <c r="D100">
        <f t="shared" si="2"/>
        <v>0.81156516314160199</v>
      </c>
      <c r="E100">
        <f>TrimCalc!T100</f>
        <v>0.71403280507524247</v>
      </c>
      <c r="F100">
        <f>TrimCalc!U100</f>
        <v>0.31914082404494404</v>
      </c>
      <c r="G100">
        <f>TrimCalc!V100</f>
        <v>0.39489198103029843</v>
      </c>
      <c r="H100">
        <f>TrimCalc!S100</f>
        <v>5.2189583931029251E-2</v>
      </c>
      <c r="I100">
        <f>D_VStab!I100</f>
        <v>2.8218216818012756E-2</v>
      </c>
      <c r="J100">
        <f>D_Fuselage!H100</f>
        <v>1.7124557317317518E-2</v>
      </c>
      <c r="K100" s="1">
        <f>SUM(E100,H100,I100) / (0.5*1.225*A100^2*'AC Param'!$B$8)</f>
        <v>4.341264446586366E-2</v>
      </c>
      <c r="L100">
        <f t="shared" si="3"/>
        <v>7.3225089974777324</v>
      </c>
      <c r="O100" t="s">
        <v>83</v>
      </c>
    </row>
    <row r="101" spans="1:26" x14ac:dyDescent="0.2">
      <c r="A101">
        <f>TrimCalc!A101</f>
        <v>8.9784000000000006</v>
      </c>
      <c r="B101">
        <f>(9.807*'AC Param'!$B$2)/('AC Param'!$B$8*0.5*1.225*Totals!A101^2)</f>
        <v>0.97039021301851314</v>
      </c>
      <c r="C101">
        <f>(D101)/('AC Param'!$B$8*0.5*1.225*Totals!A101^2)</f>
        <v>4.5029884514141139E-2</v>
      </c>
      <c r="D101">
        <f t="shared" si="2"/>
        <v>0.81596379704749811</v>
      </c>
      <c r="E101">
        <f>TrimCalc!T101</f>
        <v>0.71921988351247546</v>
      </c>
      <c r="F101">
        <f>TrimCalc!U101</f>
        <v>0.32217331371373009</v>
      </c>
      <c r="G101">
        <f>TrimCalc!V101</f>
        <v>0.3970465697987452</v>
      </c>
      <c r="H101">
        <f>TrimCalc!S101</f>
        <v>5.1785395722315837E-2</v>
      </c>
      <c r="I101">
        <f>D_VStab!I101</f>
        <v>2.7959923780148867E-2</v>
      </c>
      <c r="J101">
        <f>D_Fuselage!H101</f>
        <v>1.6998594032558056E-2</v>
      </c>
      <c r="K101" s="1">
        <f>SUM(E101,H101,I101) / (0.5*1.225*A101^2*'AC Param'!$B$8)</f>
        <v>4.4091797887064597E-2</v>
      </c>
      <c r="L101">
        <f t="shared" si="3"/>
        <v>7.3260493554112571</v>
      </c>
      <c r="O101" t="s">
        <v>23</v>
      </c>
    </row>
    <row r="102" spans="1:26" x14ac:dyDescent="0.2">
      <c r="A102">
        <f>TrimCalc!A102</f>
        <v>8.9346999999999994</v>
      </c>
      <c r="B102">
        <f>(9.807*'AC Param'!$B$2)/('AC Param'!$B$8*0.5*1.225*Totals!A102^2)</f>
        <v>0.97990586709018235</v>
      </c>
      <c r="C102">
        <f>(D102)/('AC Param'!$B$8*0.5*1.225*Totals!A102^2)</f>
        <v>4.5856287212885351E-2</v>
      </c>
      <c r="D102">
        <f t="shared" si="2"/>
        <v>0.82286955765220882</v>
      </c>
      <c r="E102">
        <f>TrimCalc!T102</f>
        <v>0.72686410989728123</v>
      </c>
      <c r="F102">
        <f>TrimCalc!U102</f>
        <v>0.32520047020651038</v>
      </c>
      <c r="G102">
        <f>TrimCalc!V102</f>
        <v>0.40166363969077085</v>
      </c>
      <c r="H102">
        <f>TrimCalc!S102</f>
        <v>5.1388562269084767E-2</v>
      </c>
      <c r="I102">
        <f>D_VStab!I102</f>
        <v>2.7742244596131314E-2</v>
      </c>
      <c r="J102">
        <f>D_Fuselage!H102</f>
        <v>1.6874640889711592E-2</v>
      </c>
      <c r="K102" s="1">
        <f>SUM(E102,H102,I102) / (0.5*1.225*A102^2*'AC Param'!$B$8)</f>
        <v>4.4915909273202263E-2</v>
      </c>
      <c r="L102">
        <f t="shared" si="3"/>
        <v>7.3520926367551898</v>
      </c>
    </row>
    <row r="103" spans="1:26" x14ac:dyDescent="0.2">
      <c r="A103">
        <f>TrimCalc!A103</f>
        <v>8.8917000000000002</v>
      </c>
      <c r="B103">
        <f>(9.807*'AC Param'!$B$2)/('AC Param'!$B$8*0.5*1.225*Totals!A103^2)</f>
        <v>0.98940637574400914</v>
      </c>
      <c r="C103">
        <f>(D103)/('AC Param'!$B$8*0.5*1.225*Totals!A103^2)</f>
        <v>4.6795807808825876E-2</v>
      </c>
      <c r="D103">
        <f t="shared" si="2"/>
        <v>0.83166554379341318</v>
      </c>
      <c r="E103">
        <f>TrimCalc!T103</f>
        <v>0.73643040397652271</v>
      </c>
      <c r="F103">
        <f>TrimCalc!U103</f>
        <v>0.32823011505974292</v>
      </c>
      <c r="G103">
        <f>TrimCalc!V103</f>
        <v>0.4082064239493331</v>
      </c>
      <c r="H103">
        <f>TrimCalc!S103</f>
        <v>5.1000178844212221E-2</v>
      </c>
      <c r="I103">
        <f>D_VStab!I103</f>
        <v>2.7475857152788018E-2</v>
      </c>
      <c r="J103">
        <f>D_Fuselage!H103</f>
        <v>1.6752968787336849E-2</v>
      </c>
      <c r="K103" s="1">
        <f>SUM(E103,H103,I103) / (0.5*1.225*A103^2*'AC Param'!$B$8)</f>
        <v>4.5852813588064263E-2</v>
      </c>
      <c r="L103">
        <f t="shared" si="3"/>
        <v>7.3949205157478923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  <c r="T103" t="s">
        <v>30</v>
      </c>
      <c r="U103" t="s">
        <v>31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2">
      <c r="A104">
        <f>TrimCalc!A104</f>
        <v>8.8491999999999997</v>
      </c>
      <c r="B104">
        <f>(9.807*'AC Param'!$B$2)/('AC Param'!$B$8*0.5*1.225*Totals!A104^2)</f>
        <v>0.998932829448546</v>
      </c>
      <c r="C104">
        <f>(D104)/('AC Param'!$B$8*0.5*1.225*Totals!A104^2)</f>
        <v>4.7841288234391967E-2</v>
      </c>
      <c r="D104">
        <f t="shared" si="2"/>
        <v>0.84213757250807841</v>
      </c>
      <c r="E104">
        <f>TrimCalc!T104</f>
        <v>0.74760752278257159</v>
      </c>
      <c r="F104">
        <f>TrimCalc!U104</f>
        <v>0.33124250870762745</v>
      </c>
      <c r="G104">
        <f>TrimCalc!V104</f>
        <v>0.41637616735006749</v>
      </c>
      <c r="H104">
        <f>TrimCalc!S104</f>
        <v>5.0619257982420472E-2</v>
      </c>
      <c r="I104">
        <f>D_VStab!I104</f>
        <v>2.7266638252379998E-2</v>
      </c>
      <c r="J104">
        <f>D_Fuselage!H104</f>
        <v>1.6633000215582998E-2</v>
      </c>
      <c r="K104" s="1">
        <f>SUM(E104,H104,I104) / (0.5*1.225*A104^2*'AC Param'!$B$8)</f>
        <v>4.6895744690722677E-2</v>
      </c>
      <c r="L104">
        <f t="shared" si="3"/>
        <v>7.4522438066384868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8.8074999999999992</v>
      </c>
      <c r="B105">
        <f>(9.807*'AC Param'!$B$2)/('AC Param'!$B$8*0.5*1.225*Totals!A105^2)</f>
        <v>1.0084143191052226</v>
      </c>
      <c r="C105">
        <f>(D105)/('AC Param'!$B$8*0.5*1.225*Totals!A105^2)</f>
        <v>4.9007927473751101E-2</v>
      </c>
      <c r="D105">
        <f t="shared" si="2"/>
        <v>0.85456243429251999</v>
      </c>
      <c r="E105">
        <f>TrimCalc!T105</f>
        <v>0.76075283762773915</v>
      </c>
      <c r="F105">
        <f>TrimCalc!U105</f>
        <v>0.33426271272144087</v>
      </c>
      <c r="G105">
        <f>TrimCalc!V105</f>
        <v>0.42649012490629856</v>
      </c>
      <c r="H105">
        <f>TrimCalc!S105</f>
        <v>5.0248885575585128E-2</v>
      </c>
      <c r="I105">
        <f>D_VStab!I105</f>
        <v>2.7045141549754514E-2</v>
      </c>
      <c r="J105">
        <f>D_Fuselage!H105</f>
        <v>1.6515569539440778E-2</v>
      </c>
      <c r="K105" s="1">
        <f>SUM(E105,H105,I105) / (0.5*1.225*A105^2*'AC Param'!$B$8)</f>
        <v>4.8060783295986356E-2</v>
      </c>
      <c r="L105">
        <f t="shared" si="3"/>
        <v>7.5265586400313689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8.7662999999999993</v>
      </c>
      <c r="B106">
        <f>(9.807*'AC Param'!$B$2)/('AC Param'!$B$8*0.5*1.225*Totals!A106^2)</f>
        <v>1.0179153174297895</v>
      </c>
      <c r="C106">
        <f>(D106)/('AC Param'!$B$8*0.5*1.225*Totals!A106^2)</f>
        <v>5.025273727865795E-2</v>
      </c>
      <c r="D106">
        <f t="shared" si="2"/>
        <v>0.86808956972468765</v>
      </c>
      <c r="E106">
        <f>TrimCalc!T106</f>
        <v>0.77501261626739126</v>
      </c>
      <c r="F106">
        <f>TrimCalc!U106</f>
        <v>0.33727850336444504</v>
      </c>
      <c r="G106">
        <f>TrimCalc!V106</f>
        <v>0.43773411290294612</v>
      </c>
      <c r="H106">
        <f>TrimCalc!S106</f>
        <v>4.988442573318428E-2</v>
      </c>
      <c r="I106">
        <f>D_VStab!I106</f>
        <v>2.6792708130046462E-2</v>
      </c>
      <c r="J106">
        <f>D_Fuselage!H106</f>
        <v>1.6399819594065768E-2</v>
      </c>
      <c r="K106" s="1">
        <f>SUM(E106,H106,I106) / (0.5*1.225*A106^2*'AC Param'!$B$8)</f>
        <v>4.9303370008020958E-2</v>
      </c>
      <c r="L106">
        <f t="shared" si="3"/>
        <v>7.6099335950775284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8.7256999999999998</v>
      </c>
      <c r="B107">
        <f>(9.807*'AC Param'!$B$2)/('AC Param'!$B$8*0.5*1.225*Totals!A107^2)</f>
        <v>1.0274099157725634</v>
      </c>
      <c r="C107">
        <f>(D107)/('AC Param'!$B$8*0.5*1.225*Totals!A107^2)</f>
        <v>5.1518562630806841E-2</v>
      </c>
      <c r="D107">
        <f t="shared" si="2"/>
        <v>0.8817316895460805</v>
      </c>
      <c r="E107">
        <f>TrimCalc!T107</f>
        <v>0.78934666714058865</v>
      </c>
      <c r="F107">
        <f>TrimCalc!U107</f>
        <v>0.34028327129709923</v>
      </c>
      <c r="G107">
        <f>TrimCalc!V107</f>
        <v>0.4490560365665564</v>
      </c>
      <c r="H107">
        <f>TrimCalc!S107</f>
        <v>4.952702210668538E-2</v>
      </c>
      <c r="I107">
        <f>D_VStab!I107</f>
        <v>2.6579338474133647E-2</v>
      </c>
      <c r="J107">
        <f>D_Fuselage!H107</f>
        <v>1.6286021101605819E-2</v>
      </c>
      <c r="K107" s="1">
        <f>SUM(E107,H107,I107) / (0.5*1.225*A107^2*'AC Param'!$B$8)</f>
        <v>5.0567419251586934E-2</v>
      </c>
      <c r="L107">
        <f t="shared" si="3"/>
        <v>7.6937262034722345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8.6857000000000006</v>
      </c>
      <c r="B108">
        <f>(9.807*'AC Param'!$B$2)/('AC Param'!$B$8*0.5*1.225*Totals!A108^2)</f>
        <v>1.0368947072452617</v>
      </c>
      <c r="C108">
        <f>(D108)/('AC Param'!$B$8*0.5*1.225*Totals!A108^2)</f>
        <v>5.2789800118228869E-2</v>
      </c>
      <c r="D108">
        <f t="shared" si="2"/>
        <v>0.89522422295397686</v>
      </c>
      <c r="E108">
        <f>TrimCalc!T108</f>
        <v>0.80347668942682648</v>
      </c>
      <c r="F108">
        <f>TrimCalc!U108</f>
        <v>0.3432903411643054</v>
      </c>
      <c r="G108">
        <f>TrimCalc!V108</f>
        <v>0.46017704406564436</v>
      </c>
      <c r="H108">
        <f>TrimCalc!S108</f>
        <v>4.9178632462720841E-2</v>
      </c>
      <c r="I108">
        <f>D_VStab!I108</f>
        <v>2.6404042296383479E-2</v>
      </c>
      <c r="J108">
        <f>D_Fuselage!H108</f>
        <v>1.6174162964922797E-2</v>
      </c>
      <c r="K108" s="1">
        <f>SUM(E108,H108,I108) / (0.5*1.225*A108^2*'AC Param'!$B$8)</f>
        <v>5.1836586787507341E-2</v>
      </c>
      <c r="L108">
        <f t="shared" si="3"/>
        <v>7.7756490333113577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8.6463000000000001</v>
      </c>
      <c r="B109">
        <f>(9.807*'AC Param'!$B$2)/('AC Param'!$B$8*0.5*1.225*Totals!A109^2)</f>
        <v>1.0463662115190173</v>
      </c>
      <c r="C109">
        <f>(D109)/('AC Param'!$B$8*0.5*1.225*Totals!A109^2)</f>
        <v>5.4061346171359798E-2</v>
      </c>
      <c r="D109">
        <f t="shared" si="2"/>
        <v>0.90848887474225481</v>
      </c>
      <c r="E109">
        <f>TrimCalc!T109</f>
        <v>0.81733786860154001</v>
      </c>
      <c r="F109">
        <f>TrimCalc!U109</f>
        <v>0.34629920125000996</v>
      </c>
      <c r="G109">
        <f>TrimCalc!V109</f>
        <v>0.47103866735152988</v>
      </c>
      <c r="H109">
        <f>TrimCalc!S109</f>
        <v>4.8837710024641635E-2</v>
      </c>
      <c r="I109">
        <f>D_VStab!I109</f>
        <v>2.6249061905513214E-2</v>
      </c>
      <c r="J109">
        <f>D_Fuselage!H109</f>
        <v>1.6064234210560139E-2</v>
      </c>
      <c r="K109" s="1">
        <f>SUM(E109,H109,I109) / (0.5*1.225*A109^2*'AC Param'!$B$8)</f>
        <v>5.3105413577379197E-2</v>
      </c>
      <c r="L109">
        <f t="shared" si="3"/>
        <v>7.855067357683958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8.6074000000000002</v>
      </c>
      <c r="B110">
        <f>(9.807*'AC Param'!$B$2)/('AC Param'!$B$8*0.5*1.225*Totals!A110^2)</f>
        <v>1.0558454091828064</v>
      </c>
      <c r="C110">
        <f>(D110)/('AC Param'!$B$8*0.5*1.225*Totals!A110^2)</f>
        <v>5.5337488025429364E-2</v>
      </c>
      <c r="D110">
        <f t="shared" si="2"/>
        <v>0.92158536603890739</v>
      </c>
      <c r="E110">
        <f>TrimCalc!T110</f>
        <v>0.83107172651514305</v>
      </c>
      <c r="F110">
        <f>TrimCalc!U110</f>
        <v>0.34929630202102002</v>
      </c>
      <c r="G110">
        <f>TrimCalc!V110</f>
        <v>0.48176719766914849</v>
      </c>
      <c r="H110">
        <f>TrimCalc!S110</f>
        <v>4.850255633839564E-2</v>
      </c>
      <c r="I110">
        <f>D_VStab!I110</f>
        <v>2.6063364083098943E-2</v>
      </c>
      <c r="J110">
        <f>D_Fuselage!H110</f>
        <v>1.5955945927244333E-2</v>
      </c>
      <c r="K110" s="1">
        <f>SUM(E110,H110,I110) / (0.5*1.225*A110^2*'AC Param'!$B$8)</f>
        <v>5.4379891749082344E-2</v>
      </c>
      <c r="L110">
        <f t="shared" si="3"/>
        <v>7.9324538796432913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8.5690000000000008</v>
      </c>
      <c r="B111">
        <f>(9.807*'AC Param'!$B$2)/('AC Param'!$B$8*0.5*1.225*Totals!A111^2)</f>
        <v>1.0653296685014779</v>
      </c>
      <c r="C111">
        <f>(D111)/('AC Param'!$B$8*0.5*1.225*Totals!A111^2)</f>
        <v>5.6615918808112425E-2</v>
      </c>
      <c r="D111">
        <f t="shared" si="2"/>
        <v>0.93448213410048864</v>
      </c>
      <c r="E111">
        <f>TrimCalc!T111</f>
        <v>0.84463644757545431</v>
      </c>
      <c r="F111">
        <f>TrimCalc!U111</f>
        <v>0.35228981371761919</v>
      </c>
      <c r="G111">
        <f>TrimCalc!V111</f>
        <v>0.49233863490208418</v>
      </c>
      <c r="H111">
        <f>TrimCalc!S111</f>
        <v>4.8173065207271874E-2</v>
      </c>
      <c r="I111">
        <f>D_VStab!I111</f>
        <v>2.5831331022357511E-2</v>
      </c>
      <c r="J111">
        <f>D_Fuselage!H111</f>
        <v>1.5849289251156022E-2</v>
      </c>
      <c r="K111" s="1">
        <f>SUM(E111,H111,I111) / (0.5*1.225*A111^2*'AC Param'!$B$8)</f>
        <v>5.5656168832749119E-2</v>
      </c>
      <c r="L111">
        <f t="shared" si="3"/>
        <v>8.0075774071070871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8.5312000000000001</v>
      </c>
      <c r="B112">
        <f>(9.807*'AC Param'!$B$2)/('AC Param'!$B$8*0.5*1.225*Totals!A112^2)</f>
        <v>1.0747910981567728</v>
      </c>
      <c r="C112">
        <f>(D112)/('AC Param'!$B$8*0.5*1.225*Totals!A112^2)</f>
        <v>5.78908591356306E-2</v>
      </c>
      <c r="D112">
        <f t="shared" si="2"/>
        <v>0.94711431098990084</v>
      </c>
      <c r="E112">
        <f>TrimCalc!T112</f>
        <v>0.85791336408366015</v>
      </c>
      <c r="F112">
        <f>TrimCalc!U112</f>
        <v>0.35528904442369214</v>
      </c>
      <c r="G112">
        <f>TrimCalc!V112</f>
        <v>0.5026243196599679</v>
      </c>
      <c r="H112">
        <f>TrimCalc!S112</f>
        <v>4.7852477910214256E-2</v>
      </c>
      <c r="I112">
        <f>D_VStab!I112</f>
        <v>2.5603936767055309E-2</v>
      </c>
      <c r="J112">
        <f>D_Fuselage!H112</f>
        <v>1.574453222897117E-2</v>
      </c>
      <c r="K112" s="1">
        <f>SUM(E112,H112,I112) / (0.5*1.225*A112^2*'AC Param'!$B$8)</f>
        <v>5.692849959059202E-2</v>
      </c>
      <c r="L112">
        <f t="shared" si="3"/>
        <v>8.0800216099170417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8.4939</v>
      </c>
      <c r="B113">
        <f>(9.807*'AC Param'!$B$2)/('AC Param'!$B$8*0.5*1.225*Totals!A113^2)</f>
        <v>1.0842514715229818</v>
      </c>
      <c r="C113">
        <f>(D113)/('AC Param'!$B$8*0.5*1.225*Totals!A113^2)</f>
        <v>5.9168771892254474E-2</v>
      </c>
      <c r="D113">
        <f t="shared" si="2"/>
        <v>0.95957516591807268</v>
      </c>
      <c r="E113">
        <f>TrimCalc!T113</f>
        <v>0.87099948038738162</v>
      </c>
      <c r="F113">
        <f>TrimCalc!U113</f>
        <v>0.35827923968192499</v>
      </c>
      <c r="G113">
        <f>TrimCalc!V113</f>
        <v>0.51272024070545663</v>
      </c>
      <c r="H113">
        <f>TrimCalc!S113</f>
        <v>4.7537543989877487E-2</v>
      </c>
      <c r="I113">
        <f>D_VStab!I113</f>
        <v>2.5396753418578524E-2</v>
      </c>
      <c r="J113">
        <f>D_Fuselage!H113</f>
        <v>1.5641388122234992E-2</v>
      </c>
      <c r="K113" s="1">
        <f>SUM(E113,H113,I113) / (0.5*1.225*A113^2*'AC Param'!$B$8)</f>
        <v>5.8204301615455166E-2</v>
      </c>
      <c r="L113">
        <f t="shared" si="3"/>
        <v>8.1505355017915182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8.4571000000000005</v>
      </c>
      <c r="B114">
        <f>(9.807*'AC Param'!$B$2)/('AC Param'!$B$8*0.5*1.225*Totals!A114^2)</f>
        <v>1.0937079672578112</v>
      </c>
      <c r="C114">
        <f>(D114)/('AC Param'!$B$8*0.5*1.225*Totals!A114^2)</f>
        <v>6.0452105256973129E-2</v>
      </c>
      <c r="D114">
        <f t="shared" si="2"/>
        <v>0.97191104802008665</v>
      </c>
      <c r="E114">
        <f>TrimCalc!T114</f>
        <v>0.88392446502222111</v>
      </c>
      <c r="F114">
        <f>TrimCalc!U114</f>
        <v>0.36126948939869863</v>
      </c>
      <c r="G114">
        <f>TrimCalc!V114</f>
        <v>0.52266429700018191</v>
      </c>
      <c r="H114">
        <f>TrimCalc!S114</f>
        <v>4.7228092336432791E-2</v>
      </c>
      <c r="I114">
        <f>D_VStab!I114</f>
        <v>2.5209320946183392E-2</v>
      </c>
      <c r="J114">
        <f>D_Fuselage!H114</f>
        <v>1.5539848338589858E-2</v>
      </c>
      <c r="K114" s="1">
        <f>SUM(E114,H114,I114) / (0.5*1.225*A114^2*'AC Param'!$B$8)</f>
        <v>5.9484959090459581E-2</v>
      </c>
      <c r="L114">
        <f t="shared" si="3"/>
        <v>8.2195489242106756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8.4207999999999998</v>
      </c>
      <c r="B115">
        <f>(9.807*'AC Param'!$B$2)/('AC Param'!$B$8*0.5*1.225*Totals!A115^2)</f>
        <v>1.1031577038936811</v>
      </c>
      <c r="C115">
        <f>(D115)/('AC Param'!$B$8*0.5*1.225*Totals!A115^2)</f>
        <v>6.1738181697970351E-2</v>
      </c>
      <c r="D115">
        <f t="shared" si="2"/>
        <v>0.98408519287359686</v>
      </c>
      <c r="E115">
        <f>TrimCalc!T115</f>
        <v>0.89668920154612142</v>
      </c>
      <c r="F115">
        <f>TrimCalc!U115</f>
        <v>0.3642512604348957</v>
      </c>
      <c r="G115">
        <f>TrimCalc!V115</f>
        <v>0.5324442959190534</v>
      </c>
      <c r="H115">
        <f>TrimCalc!S115</f>
        <v>4.6924476944430159E-2</v>
      </c>
      <c r="I115">
        <f>D_VStab!I115</f>
        <v>2.5025255203820512E-2</v>
      </c>
      <c r="J115">
        <f>D_Fuselage!H115</f>
        <v>1.5439904371397065E-2</v>
      </c>
      <c r="K115" s="1">
        <f>SUM(E115,H115,I115) / (0.5*1.225*A115^2*'AC Param'!$B$8)</f>
        <v>6.0769135559824251E-2</v>
      </c>
      <c r="L115">
        <f t="shared" si="3"/>
        <v>8.286784592149985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8.3849999999999998</v>
      </c>
      <c r="B116">
        <f>(9.807*'AC Param'!$B$2)/('AC Param'!$B$8*0.5*1.225*Totals!A116^2)</f>
        <v>1.1125977406617189</v>
      </c>
      <c r="C116">
        <f>(D116)/('AC Param'!$B$8*0.5*1.225*Totals!A116^2)</f>
        <v>6.3037230535905139E-2</v>
      </c>
      <c r="D116">
        <f t="shared" si="2"/>
        <v>0.99626624467151215</v>
      </c>
      <c r="E116">
        <f>TrimCalc!T116</f>
        <v>0.90941433734509625</v>
      </c>
      <c r="F116">
        <f>TrimCalc!U116</f>
        <v>0.36722788441843141</v>
      </c>
      <c r="G116">
        <f>TrimCalc!V116</f>
        <v>0.5421766103614577</v>
      </c>
      <c r="H116">
        <f>TrimCalc!S116</f>
        <v>4.6628256140630327E-2</v>
      </c>
      <c r="I116">
        <f>D_VStab!I116</f>
        <v>2.4891945950320311E-2</v>
      </c>
      <c r="J116">
        <f>D_Fuselage!H116</f>
        <v>1.5341547800672308E-2</v>
      </c>
      <c r="K116" s="1">
        <f>SUM(E116,H116,I116) / (0.5*1.225*A116^2*'AC Param'!$B$8)</f>
        <v>6.2067140218577128E-2</v>
      </c>
      <c r="L116">
        <f t="shared" si="3"/>
        <v>8.3536924615706294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8.3496000000000006</v>
      </c>
      <c r="B117">
        <f>(9.807*'AC Param'!$B$2)/('AC Param'!$B$8*0.5*1.225*Totals!A117^2)</f>
        <v>1.1220519547128249</v>
      </c>
      <c r="C117">
        <f>(D117)/('AC Param'!$B$8*0.5*1.225*Totals!A117^2)</f>
        <v>6.4356370834188423E-2</v>
      </c>
      <c r="D117">
        <f t="shared" si="2"/>
        <v>1.0085444497762379</v>
      </c>
      <c r="E117">
        <f>TrimCalc!T117</f>
        <v>0.92214598960600191</v>
      </c>
      <c r="F117">
        <f>TrimCalc!U117</f>
        <v>0.37019980835138439</v>
      </c>
      <c r="G117">
        <f>TrimCalc!V117</f>
        <v>0.55194060854788551</v>
      </c>
      <c r="H117">
        <f>TrimCalc!S117</f>
        <v>4.6336284490155914E-2</v>
      </c>
      <c r="I117">
        <f>D_VStab!I117</f>
        <v>2.482325195995818E-2</v>
      </c>
      <c r="J117">
        <f>D_Fuselage!H117</f>
        <v>1.5244496426853967E-2</v>
      </c>
      <c r="K117" s="1">
        <f>SUM(E117,H117,I117) / (0.5*1.225*A117^2*'AC Param'!$B$8)</f>
        <v>6.3383957742962085E-2</v>
      </c>
      <c r="L117">
        <f t="shared" si="3"/>
        <v>8.4209427378516768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8.3148</v>
      </c>
      <c r="B118">
        <f>(9.807*'AC Param'!$B$2)/('AC Param'!$B$8*0.5*1.225*Totals!A118^2)</f>
        <v>1.1314638758031803</v>
      </c>
      <c r="C118">
        <f>(D118)/('AC Param'!$B$8*0.5*1.225*Totals!A118^2)</f>
        <v>6.5698748780031485E-2</v>
      </c>
      <c r="D118">
        <f t="shared" si="2"/>
        <v>1.0210167589215544</v>
      </c>
      <c r="E118">
        <f>TrimCalc!T118</f>
        <v>0.93504960220691413</v>
      </c>
      <c r="F118">
        <f>TrimCalc!U118</f>
        <v>0.37318424118681132</v>
      </c>
      <c r="G118">
        <f>TrimCalc!V118</f>
        <v>0.56187571056016816</v>
      </c>
      <c r="H118">
        <f>TrimCalc!S118</f>
        <v>4.6050885615458351E-2</v>
      </c>
      <c r="I118">
        <f>D_VStab!I118</f>
        <v>2.4756631247388285E-2</v>
      </c>
      <c r="J118">
        <f>D_Fuselage!H118</f>
        <v>1.5149290311728304E-2</v>
      </c>
      <c r="K118" s="1">
        <f>SUM(E118,H118,I118) / (0.5*1.225*A118^2*'AC Param'!$B$8)</f>
        <v>6.4723280589606538E-2</v>
      </c>
      <c r="L118">
        <f t="shared" si="3"/>
        <v>8.4895501470809407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8.2803000000000004</v>
      </c>
      <c r="B119">
        <f>(9.807*'AC Param'!$B$2)/('AC Param'!$B$8*0.5*1.225*Totals!A119^2)</f>
        <v>1.1409120418683878</v>
      </c>
      <c r="C119">
        <f>(D119)/('AC Param'!$B$8*0.5*1.225*Totals!A119^2)</f>
        <v>6.707964308396977E-2</v>
      </c>
      <c r="D119">
        <f t="shared" si="2"/>
        <v>1.0338440771949358</v>
      </c>
      <c r="E119">
        <f>TrimCalc!T119</f>
        <v>0.94827850770179345</v>
      </c>
      <c r="F119">
        <f>TrimCalc!U119</f>
        <v>0.37614568040777729</v>
      </c>
      <c r="G119">
        <f>TrimCalc!V119</f>
        <v>0.57213764195646843</v>
      </c>
      <c r="H119">
        <f>TrimCalc!S119</f>
        <v>4.5769091525757005E-2</v>
      </c>
      <c r="I119">
        <f>D_VStab!I119</f>
        <v>2.4736561907772091E-2</v>
      </c>
      <c r="J119">
        <f>D_Fuselage!H119</f>
        <v>1.5055101397160875E-2</v>
      </c>
      <c r="K119" s="1">
        <f>SUM(E119,H119,I119) / (0.5*1.225*A119^2*'AC Param'!$B$8)</f>
        <v>6.6102499802466089E-2</v>
      </c>
      <c r="L119">
        <f t="shared" si="3"/>
        <v>8.5605391123972279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8.2462999999999997</v>
      </c>
      <c r="B120">
        <f>(9.807*'AC Param'!$B$2)/('AC Param'!$B$8*0.5*1.225*Totals!A120^2)</f>
        <v>1.1503395374185037</v>
      </c>
      <c r="C120">
        <f>(D120)/('AC Param'!$B$8*0.5*1.225*Totals!A120^2)</f>
        <v>6.8546822381081216E-2</v>
      </c>
      <c r="D120">
        <f t="shared" si="2"/>
        <v>1.0477984340688864</v>
      </c>
      <c r="E120">
        <f>TrimCalc!T120</f>
        <v>0.96264042477929157</v>
      </c>
      <c r="F120">
        <f>TrimCalc!U120</f>
        <v>0.37910836118084384</v>
      </c>
      <c r="G120">
        <f>TrimCalc!V120</f>
        <v>0.583532063598448</v>
      </c>
      <c r="H120">
        <f>TrimCalc!S120</f>
        <v>4.549355948180514E-2</v>
      </c>
      <c r="I120">
        <f>D_VStab!I120</f>
        <v>2.4701980495052844E-2</v>
      </c>
      <c r="J120">
        <f>D_Fuselage!H120</f>
        <v>1.4962469312736525E-2</v>
      </c>
      <c r="K120" s="1">
        <f>SUM(E120,H120,I120) / (0.5*1.225*A120^2*'AC Param'!$B$8)</f>
        <v>6.7567979797417715E-2</v>
      </c>
      <c r="L120">
        <f t="shared" si="3"/>
        <v>8.6404602268622579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8.2127999999999997</v>
      </c>
      <c r="B121">
        <f>(9.807*'AC Param'!$B$2)/('AC Param'!$B$8*0.5*1.225*Totals!A121^2)</f>
        <v>1.159743143840928</v>
      </c>
      <c r="C121">
        <f>(D121)/('AC Param'!$B$8*0.5*1.225*Totals!A121^2)</f>
        <v>7.0160167729552428E-2</v>
      </c>
      <c r="D121">
        <f t="shared" si="2"/>
        <v>1.0637639533029617</v>
      </c>
      <c r="E121">
        <f>TrimCalc!T121</f>
        <v>0.97890953023579519</v>
      </c>
      <c r="F121">
        <f>TrimCalc!U121</f>
        <v>0.38207787627316592</v>
      </c>
      <c r="G121">
        <f>TrimCalc!V121</f>
        <v>0.59683165396262872</v>
      </c>
      <c r="H121">
        <f>TrimCalc!S121</f>
        <v>4.5223595991414567E-2</v>
      </c>
      <c r="I121">
        <f>D_VStab!I121</f>
        <v>2.4759441032693511E-2</v>
      </c>
      <c r="J121">
        <f>D_Fuselage!H121</f>
        <v>1.4871386043059232E-2</v>
      </c>
      <c r="K121" s="1">
        <f>SUM(E121,H121,I121) / (0.5*1.225*A121^2*'AC Param'!$B$8)</f>
        <v>6.9179330828741628E-2</v>
      </c>
      <c r="L121">
        <f t="shared" si="3"/>
        <v>8.7364805956865634</v>
      </c>
    </row>
    <row r="122" spans="1:26" x14ac:dyDescent="0.2">
      <c r="A122">
        <f>TrimCalc!A122</f>
        <v>8.1797000000000004</v>
      </c>
      <c r="B122">
        <f>(9.807*'AC Param'!$B$2)/('AC Param'!$B$8*0.5*1.225*Totals!A122^2)</f>
        <v>1.1691481752105195</v>
      </c>
      <c r="C122">
        <f>(D122)/('AC Param'!$B$8*0.5*1.225*Totals!A122^2)</f>
        <v>7.193200494616088E-2</v>
      </c>
      <c r="D122">
        <f t="shared" si="2"/>
        <v>1.0818550438034076</v>
      </c>
      <c r="E122">
        <f>TrimCalc!T122</f>
        <v>0.99722433792188625</v>
      </c>
      <c r="F122">
        <f>TrimCalc!U122</f>
        <v>0.38503536036838465</v>
      </c>
      <c r="G122">
        <f>TrimCalc!V122</f>
        <v>0.61218897755350155</v>
      </c>
      <c r="H122">
        <f>TrimCalc!S122</f>
        <v>4.4957986444963835E-2</v>
      </c>
      <c r="I122">
        <f>D_VStab!I122</f>
        <v>2.4891146838389406E-2</v>
      </c>
      <c r="J122">
        <f>D_Fuselage!H122</f>
        <v>1.4781572598168036E-2</v>
      </c>
      <c r="K122" s="1">
        <f>SUM(E122,H122,I122) / (0.5*1.225*A122^2*'AC Param'!$B$8)</f>
        <v>7.0949185520089345E-2</v>
      </c>
      <c r="L122">
        <f t="shared" si="3"/>
        <v>8.8492497017987333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1.7929999999999999</v>
      </c>
      <c r="C2" t="s">
        <v>7</v>
      </c>
    </row>
    <row r="3" spans="1:4" x14ac:dyDescent="0.2">
      <c r="A3" s="1" t="s">
        <v>9</v>
      </c>
      <c r="B3" s="2">
        <v>3.5000000000000003E-2</v>
      </c>
      <c r="C3" t="s">
        <v>8</v>
      </c>
    </row>
    <row r="4" spans="1:4" x14ac:dyDescent="0.2">
      <c r="A4" s="1" t="s">
        <v>16</v>
      </c>
      <c r="B4" s="2">
        <f>B6*0.25</f>
        <v>3.7249999999999998E-2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0.70225000000000004</v>
      </c>
      <c r="C5" t="s">
        <v>8</v>
      </c>
      <c r="D5" t="s">
        <v>18</v>
      </c>
    </row>
    <row r="6" spans="1:4" x14ac:dyDescent="0.2">
      <c r="A6" s="1" t="s">
        <v>13</v>
      </c>
      <c r="B6" s="2">
        <v>0.14899999999999999</v>
      </c>
      <c r="C6" t="s">
        <v>8</v>
      </c>
    </row>
    <row r="7" spans="1:4" x14ac:dyDescent="0.2">
      <c r="A7" s="1" t="s">
        <v>14</v>
      </c>
      <c r="B7" s="2">
        <v>8.5000000000000006E-2</v>
      </c>
      <c r="C7" t="s">
        <v>11</v>
      </c>
    </row>
    <row r="8" spans="1:4" x14ac:dyDescent="0.2">
      <c r="A8" s="1" t="s">
        <v>10</v>
      </c>
      <c r="B8" s="2">
        <v>0.36699999999999999</v>
      </c>
      <c r="C8" t="s">
        <v>11</v>
      </c>
    </row>
    <row r="9" spans="1:4" x14ac:dyDescent="0.2">
      <c r="A9" s="1" t="s">
        <v>12</v>
      </c>
      <c r="B9" s="2">
        <v>3.7400000000000003E-2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0.68100000000000005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22"/>
  <sheetViews>
    <sheetView topLeftCell="A70" workbookViewId="0">
      <selection activeCell="O82" sqref="O82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38</v>
      </c>
      <c r="B1" s="3" t="s">
        <v>3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50</v>
      </c>
      <c r="K1" s="3" t="s">
        <v>94</v>
      </c>
      <c r="L1" s="3" t="s">
        <v>95</v>
      </c>
      <c r="M1" s="3" t="s">
        <v>46</v>
      </c>
      <c r="N1" s="3" t="s">
        <v>47</v>
      </c>
      <c r="O1" s="3" t="s">
        <v>51</v>
      </c>
      <c r="P1" s="3" t="s">
        <v>48</v>
      </c>
      <c r="Q1" s="3" t="s">
        <v>49</v>
      </c>
      <c r="R1" s="3" t="s">
        <v>44</v>
      </c>
      <c r="S1" s="3" t="s">
        <v>52</v>
      </c>
      <c r="T1" s="3" t="s">
        <v>53</v>
      </c>
      <c r="U1" s="3" t="s">
        <v>92</v>
      </c>
      <c r="V1" s="3" t="s">
        <v>93</v>
      </c>
      <c r="W1" s="3"/>
    </row>
    <row r="2" spans="1:23" x14ac:dyDescent="0.2">
      <c r="A2" s="1">
        <f>WingXFLR5!L8</f>
        <v>76.553600000000003</v>
      </c>
      <c r="B2" s="1">
        <f>0.5*1.225*A2^2</f>
        <v>3589.5278746880003</v>
      </c>
      <c r="C2">
        <f>WingXFLR5!C8</f>
        <v>1.3258000000000001E-2</v>
      </c>
      <c r="D2">
        <f>WingXFLR5!I8</f>
        <v>-5.5641999999999997E-2</v>
      </c>
      <c r="E2">
        <f>(((D2*'AC Param'!$B$6)+(C2*('AC Param'!$B$3-'AC Param'!$B$4)))/('AC Param'!$B$5-'AC Param'!$B$3)) * ('AC Param'!$B$8/'AC Param'!$B$9)</f>
        <v>-0.12236429272114172</v>
      </c>
      <c r="F2">
        <f>E2*B2*'AC Param'!$B$9</f>
        <v>-16.427203480629355</v>
      </c>
      <c r="G2">
        <f>'AC Param'!$B$2*9.807 + F2</f>
        <v>1.1567475193706436</v>
      </c>
      <c r="H2">
        <f>-F2</f>
        <v>16.427203480629355</v>
      </c>
      <c r="I2">
        <f>C2+(H2/(B2*'AC Param'!$B$8))</f>
        <v>2.5727821656050955E-2</v>
      </c>
      <c r="J2">
        <f>FORECAST(I2,
INDEX(WingXFLR5!$F$8:$F$132,MATCH(I2,WingXFLR5!$C$8:$C$132,1)):INDEX(WingXFLR5!$F$8:$F$132,MATCH(I2,WingXFLR5!$C$8:$C$132,1)+1),
INDEX(WingXFLR5!$C$8:$C$132,MATCH(I2,WingXFLR5!$C$8:$C$132,1)):INDEX(WingXFLR5!$C$8:$C$132,MATCH(I2,WingXFLR5!$C$8:$C$132,1)+1))</f>
        <v>7.406670320946435E-3</v>
      </c>
      <c r="K2">
        <f>FORECAST(I2,
INDEX(WingXFLR5!$D$8:$D$132,MATCH(I2,WingXFLR5!$C$8:$C$132,1)):INDEX(WingXFLR5!$D$8:$D$132,MATCH(I2,WingXFLR5!$C$8:$C$132,1)+1),
INDEX(WingXFLR5!$C$8:$C$132,MATCH(I2,WingXFLR5!$C$8:$C$132,1)):INDEX(WingXFLR5!$C$8:$C$132,MATCH(I2,WingXFLR5!$C$8:$C$132,1)+1))</f>
        <v>1.3598635273300809E-5</v>
      </c>
      <c r="L2">
        <f>FORECAST(I2,
INDEX(WingXFLR5!$E$8:$E$132,MATCH(I2,WingXFLR5!$C$8:$C$132,1)):INDEX(WingXFLR5!$E$8:$E$132,MATCH(I2,WingXFLR5!$C$8:$C$132,1)+1),
INDEX(WingXFLR5!$C$8:$C$132,MATCH(I2,WingXFLR5!$C$8:$C$132,1)):INDEX(WingXFLR5!$C$8:$C$132,MATCH(I2,WingXFLR5!$C$8:$C$132,1)+1))</f>
        <v>7.3927829484205457E-3</v>
      </c>
      <c r="M2">
        <f>FORECAST(I2,
INDEX(WingXFLR5!$I$8:$I$132,MATCH(I2,WingXFLR5!$C$8:$C$132,1)):INDEX(WingXFLR5!$I$8:$I$132,MATCH(I2,WingXFLR5!$C$8:$C$132,1)+1),
INDEX(WingXFLR5!$C$8:$C$132,MATCH(I2,WingXFLR5!$C$8:$C$132,1)):INDEX(WingXFLR5!$C$8:$C$132,MATCH(I2,WingXFLR5!$C$8:$C$132,1)+1))</f>
        <v>-5.655829218659076E-2</v>
      </c>
      <c r="N2">
        <f>(((M2*'AC Param'!$B$6)+(I2*('AC Param'!$B$3-'AC Param'!$B$4)))/('AC Param'!$B$5-'AC Param'!$B$3)) * ('AC Param'!$B$8/'AC Param'!$B$9)</f>
        <v>-0.12478473743382935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2.3198153198661076E-2</v>
      </c>
      <c r="P2">
        <f>N2*B2*'AC Param'!$B$9</f>
        <v>-16.752144171452827</v>
      </c>
      <c r="Q2">
        <f>(B2*'AC Param'!$B$8*TrimCalc!I2)+TrimCalc!P2</f>
        <v>17.140574835655684</v>
      </c>
      <c r="R2">
        <f>('AC Param'!$B$2*9.807)-TrimCalc!Q2</f>
        <v>0.44337616434431482</v>
      </c>
      <c r="S2">
        <f>O2*B2*'AC Param'!$B$9</f>
        <v>3.1143136162905827</v>
      </c>
      <c r="T2">
        <f>(J2*B2*'AC Param'!$B$8)</f>
        <v>9.7572269942677874</v>
      </c>
      <c r="U2">
        <f>(K2*B2*'AC Param'!$B$8)</f>
        <v>1.7914253696240945E-2</v>
      </c>
      <c r="V2">
        <f>(L2*B2*'AC Param'!$B$8)</f>
        <v>9.7389323706086444</v>
      </c>
    </row>
    <row r="3" spans="1:23" x14ac:dyDescent="0.2">
      <c r="A3" s="1">
        <f>WingXFLR5!L9</f>
        <v>58.205199999999998</v>
      </c>
      <c r="B3" s="1">
        <f t="shared" ref="B3:B66" si="0">0.5*1.225*A3^2</f>
        <v>2075.0552505619999</v>
      </c>
      <c r="C3">
        <f>WingXFLR5!C9</f>
        <v>2.2934E-2</v>
      </c>
      <c r="D3">
        <f>WingXFLR5!I9</f>
        <v>-5.6353E-2</v>
      </c>
      <c r="E3">
        <f>(((D3*'AC Param'!$B$6)+(C3*('AC Param'!$B$3-'AC Param'!$B$4)))/('AC Param'!$B$5-'AC Param'!$B$3)) * ('AC Param'!$B$8/'AC Param'!$B$9)</f>
        <v>-0.1242424449261976</v>
      </c>
      <c r="F3">
        <f>E3*B3*'AC Param'!$B$9</f>
        <v>-9.6420916694850654</v>
      </c>
      <c r="G3">
        <f>'AC Param'!$B$2*9.807 + F3</f>
        <v>7.9418593305149336</v>
      </c>
      <c r="H3">
        <f t="shared" ref="H3:H66" si="1">-F3</f>
        <v>9.6420916694850654</v>
      </c>
      <c r="I3">
        <f>C3+(H3/(B3*'AC Param'!$B$8))</f>
        <v>3.5595219183214691E-2</v>
      </c>
      <c r="J3">
        <f>FORECAST(I3,
INDEX(WingXFLR5!$F$8:$F$132,MATCH(I3,WingXFLR5!$C$8:$C$132,1)):INDEX(WingXFLR5!$F$8:$F$132,MATCH(I3,WingXFLR5!$C$8:$C$132,1)+1),
INDEX(WingXFLR5!$C$8:$C$132,MATCH(I3,WingXFLR5!$C$8:$C$132,1)):INDEX(WingXFLR5!$C$8:$C$132,MATCH(I3,WingXFLR5!$C$8:$C$132,1)+1))</f>
        <v>7.6590865438483369E-3</v>
      </c>
      <c r="K3">
        <f>FORECAST(I3,
INDEX(WingXFLR5!$D$8:$D$132,MATCH(I3,WingXFLR5!$C$8:$C$132,1)):INDEX(WingXFLR5!$D$8:$D$132,MATCH(I3,WingXFLR5!$C$8:$C$132,1)+1),
INDEX(WingXFLR5!$C$8:$C$132,MATCH(I3,WingXFLR5!$C$8:$C$132,1)):INDEX(WingXFLR5!$C$8:$C$132,MATCH(I3,WingXFLR5!$C$8:$C$132,1)+1))</f>
        <v>2.4319250575134944E-5</v>
      </c>
      <c r="L3">
        <f>FORECAST(I3,
INDEX(WingXFLR5!$E$8:$E$132,MATCH(I3,WingXFLR5!$C$8:$C$132,1)):INDEX(WingXFLR5!$E$8:$E$132,MATCH(I3,WingXFLR5!$C$8:$C$132,1)+1),
INDEX(WingXFLR5!$C$8:$C$132,MATCH(I3,WingXFLR5!$C$8:$C$132,1)):INDEX(WingXFLR5!$C$8:$C$132,MATCH(I3,WingXFLR5!$C$8:$C$132,1)+1))</f>
        <v>7.6343843290696501E-3</v>
      </c>
      <c r="M3">
        <f>FORECAST(I3,
INDEX(WingXFLR5!$I$8:$I$132,MATCH(I3,WingXFLR5!$C$8:$C$132,1)):INDEX(WingXFLR5!$I$8:$I$132,MATCH(I3,WingXFLR5!$C$8:$C$132,1)+1),
INDEX(WingXFLR5!$C$8:$C$132,MATCH(I3,WingXFLR5!$C$8:$C$132,1)):INDEX(WingXFLR5!$C$8:$C$132,MATCH(I3,WingXFLR5!$C$8:$C$132,1)+1))</f>
        <v>-5.7283664743535433E-2</v>
      </c>
      <c r="N3">
        <f>(((M3*'AC Param'!$B$6)+(I3*('AC Param'!$B$3-'AC Param'!$B$4)))/('AC Param'!$B$5-'AC Param'!$B$3)) * ('AC Param'!$B$8/'AC Param'!$B$9)</f>
        <v>-0.12670071674228717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2.3236510870461809E-2</v>
      </c>
      <c r="P3">
        <f>N3*B3*'AC Param'!$B$9</f>
        <v>-9.8328709334743323</v>
      </c>
      <c r="Q3">
        <f>(B3*'AC Param'!$B$8*TrimCalc!I3)+TrimCalc!P3</f>
        <v>17.274500117725463</v>
      </c>
      <c r="R3">
        <f>('AC Param'!$B$2*9.807)-TrimCalc!Q3</f>
        <v>0.3094508822745361</v>
      </c>
      <c r="S3">
        <f>O3*B3*'AC Param'!$B$9</f>
        <v>1.8033174413548294</v>
      </c>
      <c r="T3">
        <f>(J3*B3*'AC Param'!$B$8)</f>
        <v>5.8327411832668989</v>
      </c>
      <c r="U3">
        <f>(K3*B3*'AC Param'!$B$8)</f>
        <v>1.8520210414609679E-2</v>
      </c>
      <c r="V3">
        <f>(L3*B3*'AC Param'!$B$8)</f>
        <v>5.8139293282718318</v>
      </c>
    </row>
    <row r="4" spans="1:23" x14ac:dyDescent="0.2">
      <c r="A4" s="1">
        <f>WingXFLR5!L10</f>
        <v>48.811900000000001</v>
      </c>
      <c r="B4" s="1">
        <f t="shared" si="0"/>
        <v>1459.3434687361253</v>
      </c>
      <c r="C4">
        <f>WingXFLR5!C10</f>
        <v>3.261E-2</v>
      </c>
      <c r="D4">
        <f>WingXFLR5!I10</f>
        <v>-5.7063999999999997E-2</v>
      </c>
      <c r="E4">
        <f>(((D4*'AC Param'!$B$6)+(C4*('AC Param'!$B$3-'AC Param'!$B$4)))/('AC Param'!$B$5-'AC Param'!$B$3)) * ('AC Param'!$B$8/'AC Param'!$B$9)</f>
        <v>-0.12612059713125345</v>
      </c>
      <c r="F4">
        <f>E4*B4*'AC Param'!$B$9</f>
        <v>-6.8835922866526467</v>
      </c>
      <c r="G4">
        <f>'AC Param'!$B$2*9.807 + F4</f>
        <v>10.700358713347352</v>
      </c>
      <c r="H4">
        <f t="shared" si="1"/>
        <v>6.8835922866526467</v>
      </c>
      <c r="I4">
        <f>C4+(H4/(B4*'AC Param'!$B$8))</f>
        <v>4.546261671037842E-2</v>
      </c>
      <c r="J4">
        <f>FORECAST(I4,
INDEX(WingXFLR5!$F$8:$F$132,MATCH(I4,WingXFLR5!$C$8:$C$132,1)):INDEX(WingXFLR5!$F$8:$F$132,MATCH(I4,WingXFLR5!$C$8:$C$132,1)+1),
INDEX(WingXFLR5!$C$8:$C$132,MATCH(I4,WingXFLR5!$C$8:$C$132,1)):INDEX(WingXFLR5!$C$8:$C$132,MATCH(I4,WingXFLR5!$C$8:$C$132,1)+1))</f>
        <v>7.8481994684735604E-3</v>
      </c>
      <c r="K4">
        <f>FORECAST(I4,
INDEX(WingXFLR5!$D$8:$D$132,MATCH(I4,WingXFLR5!$C$8:$C$132,1)):INDEX(WingXFLR5!$D$8:$D$132,MATCH(I4,WingXFLR5!$C$8:$C$132,1)+1),
INDEX(WingXFLR5!$C$8:$C$132,MATCH(I4,WingXFLR5!$C$8:$C$132,1)):INDEX(WingXFLR5!$C$8:$C$132,MATCH(I4,WingXFLR5!$C$8:$C$132,1)+1))</f>
        <v>3.9252776701741913E-5</v>
      </c>
      <c r="L4">
        <f>FORECAST(I4,
INDEX(WingXFLR5!$E$8:$E$132,MATCH(I4,WingXFLR5!$C$8:$C$132,1)):INDEX(WingXFLR5!$E$8:$E$132,MATCH(I4,WingXFLR5!$C$8:$C$132,1)+1),
INDEX(WingXFLR5!$C$8:$C$132,MATCH(I4,WingXFLR5!$C$8:$C$132,1)):INDEX(WingXFLR5!$C$8:$C$132,MATCH(I4,WingXFLR5!$C$8:$C$132,1)+1))</f>
        <v>7.8096183932279597E-3</v>
      </c>
      <c r="M4">
        <f>FORECAST(I4,
INDEX(WingXFLR5!$I$8:$I$132,MATCH(I4,WingXFLR5!$C$8:$C$132,1)):INDEX(WingXFLR5!$I$8:$I$132,MATCH(I4,WingXFLR5!$C$8:$C$132,1)+1),
INDEX(WingXFLR5!$C$8:$C$132,MATCH(I4,WingXFLR5!$C$8:$C$132,1)):INDEX(WingXFLR5!$C$8:$C$132,MATCH(I4,WingXFLR5!$C$8:$C$132,1)+1))</f>
        <v>-5.8009420264683663E-2</v>
      </c>
      <c r="N4">
        <f>(((M4*'AC Param'!$B$6)+(I4*('AC Param'!$B$3-'AC Param'!$B$4)))/('AC Param'!$B$5-'AC Param'!$B$3)) * ('AC Param'!$B$8/'AC Param'!$B$9)</f>
        <v>-0.12861753522147895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2.3275874997460522E-2</v>
      </c>
      <c r="P4">
        <f>N4*B4*'AC Param'!$B$9</f>
        <v>-7.0198737836411045</v>
      </c>
      <c r="Q4">
        <f>(B4*'AC Param'!$B$8*TrimCalc!I4)+TrimCalc!P4</f>
        <v>17.32895142219455</v>
      </c>
      <c r="R4">
        <f>('AC Param'!$B$2*9.807)-TrimCalc!Q4</f>
        <v>0.25499957780544946</v>
      </c>
      <c r="S4">
        <f>O4*B4*'AC Param'!$B$9</f>
        <v>1.2703843562591772</v>
      </c>
      <c r="T4">
        <f>(J4*B4*'AC Param'!$B$8)</f>
        <v>4.2033312392854656</v>
      </c>
      <c r="U4">
        <f>(K4*B4*'AC Param'!$B$8)</f>
        <v>2.1022964974566169E-2</v>
      </c>
      <c r="V4">
        <f>(L4*B4*'AC Param'!$B$8)</f>
        <v>4.1826680235406961</v>
      </c>
    </row>
    <row r="5" spans="1:23" x14ac:dyDescent="0.2">
      <c r="A5" s="1">
        <f>WingXFLR5!L11</f>
        <v>42.865000000000002</v>
      </c>
      <c r="B5" s="1">
        <f t="shared" si="0"/>
        <v>1125.4125378125002</v>
      </c>
      <c r="C5">
        <f>WingXFLR5!C11</f>
        <v>4.2285999999999997E-2</v>
      </c>
      <c r="D5">
        <f>WingXFLR5!I11</f>
        <v>-5.7776000000000001E-2</v>
      </c>
      <c r="E5">
        <f>(((D5*'AC Param'!$B$6)+(C5*('AC Param'!$B$3-'AC Param'!$B$4)))/('AC Param'!$B$5-'AC Param'!$B$3)) * ('AC Param'!$B$8/'AC Param'!$B$9)</f>
        <v>-0.12800094058741382</v>
      </c>
      <c r="F5">
        <f>E5*B5*'AC Param'!$B$9</f>
        <v>-5.3876144907436805</v>
      </c>
      <c r="G5">
        <f>'AC Param'!$B$2*9.807 + F5</f>
        <v>12.196336509256319</v>
      </c>
      <c r="H5">
        <f t="shared" si="1"/>
        <v>5.3876144907436805</v>
      </c>
      <c r="I5">
        <f>C5+(H5/(B5*'AC Param'!$B$8))</f>
        <v>5.533023754215062E-2</v>
      </c>
      <c r="J5">
        <f>FORECAST(I5,
INDEX(WingXFLR5!$F$8:$F$132,MATCH(I5,WingXFLR5!$C$8:$C$132,1)):INDEX(WingXFLR5!$F$8:$F$132,MATCH(I5,WingXFLR5!$C$8:$C$132,1)+1),
INDEX(WingXFLR5!$C$8:$C$132,MATCH(I5,WingXFLR5!$C$8:$C$132,1)):INDEX(WingXFLR5!$C$8:$C$132,MATCH(I5,WingXFLR5!$C$8:$C$132,1)+1))</f>
        <v>8.0047786242794065E-3</v>
      </c>
      <c r="K5">
        <f>FORECAST(I5,
INDEX(WingXFLR5!$D$8:$D$132,MATCH(I5,WingXFLR5!$C$8:$C$132,1)):INDEX(WingXFLR5!$D$8:$D$132,MATCH(I5,WingXFLR5!$C$8:$C$132,1)+1),
INDEX(WingXFLR5!$C$8:$C$132,MATCH(I5,WingXFLR5!$C$8:$C$132,1)):INDEX(WingXFLR5!$C$8:$C$132,MATCH(I5,WingXFLR5!$C$8:$C$132,1)+1))</f>
        <v>5.7310147621451337E-5</v>
      </c>
      <c r="L5">
        <f>FORECAST(I5,
INDEX(WingXFLR5!$E$8:$E$132,MATCH(I5,WingXFLR5!$C$8:$C$132,1)):INDEX(WingXFLR5!$E$8:$E$132,MATCH(I5,WingXFLR5!$C$8:$C$132,1)+1),
INDEX(WingXFLR5!$C$8:$C$132,MATCH(I5,WingXFLR5!$C$8:$C$132,1)):INDEX(WingXFLR5!$C$8:$C$132,MATCH(I5,WingXFLR5!$C$8:$C$132,1)+1))</f>
        <v>7.9474684766579554E-3</v>
      </c>
      <c r="M5">
        <f>FORECAST(I5,
INDEX(WingXFLR5!$I$8:$I$132,MATCH(I5,WingXFLR5!$C$8:$C$132,1)):INDEX(WingXFLR5!$I$8:$I$132,MATCH(I5,WingXFLR5!$C$8:$C$132,1)+1),
INDEX(WingXFLR5!$C$8:$C$132,MATCH(I5,WingXFLR5!$C$8:$C$132,1)):INDEX(WingXFLR5!$C$8:$C$132,MATCH(I5,WingXFLR5!$C$8:$C$132,1)+1))</f>
        <v>-5.8734848814593968E-2</v>
      </c>
      <c r="N5">
        <f>(((M5*'AC Param'!$B$6)+(I5*('AC Param'!$B$3-'AC Param'!$B$4)))/('AC Param'!$B$5-'AC Param'!$B$3)) * ('AC Param'!$B$8/'AC Param'!$B$9)</f>
        <v>-0.13053364461359168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2.3315323508301972E-2</v>
      </c>
      <c r="P5">
        <f>N5*B5*'AC Param'!$B$9</f>
        <v>-5.4942170895181963</v>
      </c>
      <c r="Q5">
        <f>(B5*'AC Param'!$B$8*TrimCalc!I5)+TrimCalc!P5</f>
        <v>17.358631809861237</v>
      </c>
      <c r="R5">
        <f>('AC Param'!$B$2*9.807)-TrimCalc!Q5</f>
        <v>0.22531919013876234</v>
      </c>
      <c r="S5">
        <f>O5*B5*'AC Param'!$B$9</f>
        <v>0.98135196673746916</v>
      </c>
      <c r="T5">
        <f>(J5*B5*'AC Param'!$B$8)</f>
        <v>3.3061849090071571</v>
      </c>
      <c r="U5">
        <f>(K5*B5*'AC Param'!$B$8)</f>
        <v>2.3670604034483428E-2</v>
      </c>
      <c r="V5">
        <f>(L5*B5*'AC Param'!$B$8)</f>
        <v>3.2825143049726737</v>
      </c>
    </row>
    <row r="6" spans="1:23" x14ac:dyDescent="0.2">
      <c r="A6" s="1">
        <f>WingXFLR5!L12</f>
        <v>38.668599999999998</v>
      </c>
      <c r="B6" s="1">
        <f t="shared" si="0"/>
        <v>915.84713340049996</v>
      </c>
      <c r="C6">
        <f>WingXFLR5!C12</f>
        <v>5.1962000000000001E-2</v>
      </c>
      <c r="D6">
        <f>WingXFLR5!I12</f>
        <v>-5.8486999999999997E-2</v>
      </c>
      <c r="E6">
        <f>(((D6*'AC Param'!$B$6)+(C6*('AC Param'!$B$3-'AC Param'!$B$4)))/('AC Param'!$B$5-'AC Param'!$B$3)) * ('AC Param'!$B$8/'AC Param'!$B$9)</f>
        <v>-0.12987909279246967</v>
      </c>
      <c r="F6">
        <f>E6*B6*'AC Param'!$B$9</f>
        <v>-4.4487073663667696</v>
      </c>
      <c r="G6">
        <f>'AC Param'!$B$2*9.807 + F6</f>
        <v>13.13524363363323</v>
      </c>
      <c r="H6">
        <f t="shared" si="1"/>
        <v>4.4487073663667696</v>
      </c>
      <c r="I6">
        <f>C6+(H6/(B6*'AC Param'!$B$8))</f>
        <v>6.519763506931435E-2</v>
      </c>
      <c r="J6">
        <f>FORECAST(I6,
INDEX(WingXFLR5!$F$8:$F$132,MATCH(I6,WingXFLR5!$C$8:$C$132,1)):INDEX(WingXFLR5!$F$8:$F$132,MATCH(I6,WingXFLR5!$C$8:$C$132,1)+1),
INDEX(WingXFLR5!$C$8:$C$132,MATCH(I6,WingXFLR5!$C$8:$C$132,1)):INDEX(WingXFLR5!$C$8:$C$132,MATCH(I6,WingXFLR5!$C$8:$C$132,1)+1))</f>
        <v>8.1458247787320037E-3</v>
      </c>
      <c r="K6">
        <f>FORECAST(I6,
INDEX(WingXFLR5!$D$8:$D$132,MATCH(I6,WingXFLR5!$C$8:$C$132,1)):INDEX(WingXFLR5!$D$8:$D$132,MATCH(I6,WingXFLR5!$C$8:$C$132,1)+1),
INDEX(WingXFLR5!$C$8:$C$132,MATCH(I6,WingXFLR5!$C$8:$C$132,1)):INDEX(WingXFLR5!$C$8:$C$132,MATCH(I6,WingXFLR5!$C$8:$C$132,1)+1))</f>
        <v>7.9461307006431389E-5</v>
      </c>
      <c r="L6">
        <f>FORECAST(I6,
INDEX(WingXFLR5!$E$8:$E$132,MATCH(I6,WingXFLR5!$C$8:$C$132,1)):INDEX(WingXFLR5!$E$8:$E$132,MATCH(I6,WingXFLR5!$C$8:$C$132,1)+1),
INDEX(WingXFLR5!$C$8:$C$132,MATCH(I6,WingXFLR5!$C$8:$C$132,1)):INDEX(WingXFLR5!$C$8:$C$132,MATCH(I6,WingXFLR5!$C$8:$C$132,1)+1))</f>
        <v>8.0663634717255735E-3</v>
      </c>
      <c r="M6">
        <f>FORECAST(I6,
INDEX(WingXFLR5!$I$8:$I$132,MATCH(I6,WingXFLR5!$C$8:$C$132,1)):INDEX(WingXFLR5!$I$8:$I$132,MATCH(I6,WingXFLR5!$C$8:$C$132,1)+1),
INDEX(WingXFLR5!$C$8:$C$132,MATCH(I6,WingXFLR5!$C$8:$C$132,1)):INDEX(WingXFLR5!$C$8:$C$132,MATCH(I6,WingXFLR5!$C$8:$C$132,1)+1))</f>
        <v>-5.9460932634286041E-2</v>
      </c>
      <c r="N6">
        <f>(((M6*'AC Param'!$B$6)+(I6*('AC Param'!$B$3-'AC Param'!$B$4)))/('AC Param'!$B$5-'AC Param'!$B$3)) * ('AC Param'!$B$8/'AC Param'!$B$9)</f>
        <v>-0.13245118247733031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2.3354801428256838E-2</v>
      </c>
      <c r="P6">
        <f>N6*B6*'AC Param'!$B$9</f>
        <v>-4.5368083384476199</v>
      </c>
      <c r="Q6">
        <f>(B6*'AC Param'!$B$8*TrimCalc!I6)+TrimCalc!P6</f>
        <v>17.377153317611885</v>
      </c>
      <c r="R6">
        <f>('AC Param'!$B$2*9.807)-TrimCalc!Q6</f>
        <v>0.20679768238811391</v>
      </c>
      <c r="S6">
        <f>O6*B6*'AC Param'!$B$9</f>
        <v>0.79996460492633914</v>
      </c>
      <c r="T6">
        <f>(J6*B6*'AC Param'!$B$8)</f>
        <v>2.7379412101118996</v>
      </c>
      <c r="U6">
        <f>(K6*B6*'AC Param'!$B$8)</f>
        <v>2.670820855738169E-2</v>
      </c>
      <c r="V6">
        <f>(L6*B6*'AC Param'!$B$8)</f>
        <v>2.7112330015545183</v>
      </c>
    </row>
    <row r="7" spans="1:23" x14ac:dyDescent="0.2">
      <c r="A7" s="1">
        <f>WingXFLR5!L13</f>
        <v>35.503999999999998</v>
      </c>
      <c r="B7" s="1">
        <f t="shared" si="0"/>
        <v>772.07708479999997</v>
      </c>
      <c r="C7">
        <f>WingXFLR5!C13</f>
        <v>6.1637999999999998E-2</v>
      </c>
      <c r="D7">
        <f>WingXFLR5!I13</f>
        <v>-5.9199000000000002E-2</v>
      </c>
      <c r="E7">
        <f>(((D7*'AC Param'!$B$6)+(C7*('AC Param'!$B$3-'AC Param'!$B$4)))/('AC Param'!$B$5-'AC Param'!$B$3)) * ('AC Param'!$B$8/'AC Param'!$B$9)</f>
        <v>-0.13175943624863004</v>
      </c>
      <c r="F7">
        <f>E7*B7*'AC Param'!$B$9</f>
        <v>-3.8046437096216414</v>
      </c>
      <c r="G7">
        <f>'AC Param'!$B$2*9.807 + F7</f>
        <v>13.779307290378357</v>
      </c>
      <c r="H7">
        <f t="shared" si="1"/>
        <v>3.8046437096216414</v>
      </c>
      <c r="I7">
        <f>C7+(H7/(B7*'AC Param'!$B$8))</f>
        <v>7.506525590108655E-2</v>
      </c>
      <c r="J7">
        <f>FORECAST(I7,
INDEX(WingXFLR5!$F$8:$F$132,MATCH(I7,WingXFLR5!$C$8:$C$132,1)):INDEX(WingXFLR5!$F$8:$F$132,MATCH(I7,WingXFLR5!$C$8:$C$132,1)+1),
INDEX(WingXFLR5!$C$8:$C$132,MATCH(I7,WingXFLR5!$C$8:$C$132,1)):INDEX(WingXFLR5!$C$8:$C$132,MATCH(I7,WingXFLR5!$C$8:$C$132,1)+1))</f>
        <v>8.2892608198833762E-3</v>
      </c>
      <c r="K7">
        <f>FORECAST(I7,
INDEX(WingXFLR5!$D$8:$D$132,MATCH(I7,WingXFLR5!$C$8:$C$132,1)):INDEX(WingXFLR5!$D$8:$D$132,MATCH(I7,WingXFLR5!$C$8:$C$132,1)+1),
INDEX(WingXFLR5!$C$8:$C$132,MATCH(I7,WingXFLR5!$C$8:$C$132,1)):INDEX(WingXFLR5!$C$8:$C$132,MATCH(I7,WingXFLR5!$C$8:$C$132,1)+1))</f>
        <v>1.0446862111931125E-4</v>
      </c>
      <c r="L7">
        <f>FORECAST(I7,
INDEX(WingXFLR5!$E$8:$E$132,MATCH(I7,WingXFLR5!$C$8:$C$132,1)):INDEX(WingXFLR5!$E$8:$E$132,MATCH(I7,WingXFLR5!$C$8:$C$132,1)+1),
INDEX(WingXFLR5!$C$8:$C$132,MATCH(I7,WingXFLR5!$C$8:$C$132,1)):INDEX(WingXFLR5!$C$8:$C$132,MATCH(I7,WingXFLR5!$C$8:$C$132,1)+1))</f>
        <v>8.1847921987640657E-3</v>
      </c>
      <c r="M7">
        <f>FORECAST(I7,
INDEX(WingXFLR5!$I$8:$I$132,MATCH(I7,WingXFLR5!$C$8:$C$132,1)):INDEX(WingXFLR5!$I$8:$I$132,MATCH(I7,WingXFLR5!$C$8:$C$132,1)+1),
INDEX(WingXFLR5!$C$8:$C$132,MATCH(I7,WingXFLR5!$C$8:$C$132,1)):INDEX(WingXFLR5!$C$8:$C$132,MATCH(I7,WingXFLR5!$C$8:$C$132,1)+1))</f>
        <v>-6.0187061416183317E-2</v>
      </c>
      <c r="N7">
        <f>(((M7*'AC Param'!$B$6)+(I7*('AC Param'!$B$3-'AC Param'!$B$4)))/('AC Param'!$B$5-'AC Param'!$B$3)) * ('AC Param'!$B$8/'AC Param'!$B$9)</f>
        <v>-0.13436882625355787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2.3394732366217977E-2</v>
      </c>
      <c r="P7">
        <f>N7*B7*'AC Param'!$B$9</f>
        <v>-3.8799916281529905</v>
      </c>
      <c r="Q7">
        <f>(B7*'AC Param'!$B$8*TrimCalc!I7)+TrimCalc!P7</f>
        <v>17.389920539983834</v>
      </c>
      <c r="R7">
        <f>('AC Param'!$B$2*9.807)-TrimCalc!Q7</f>
        <v>0.19403046001616531</v>
      </c>
      <c r="S7">
        <f>O7*B7*'AC Param'!$B$9</f>
        <v>0.67553887501046828</v>
      </c>
      <c r="T7">
        <f>(J7*B7*'AC Param'!$B$8)</f>
        <v>2.3487810367292061</v>
      </c>
      <c r="U7">
        <f>(K7*B7*'AC Param'!$B$8)</f>
        <v>2.960142304000259E-2</v>
      </c>
      <c r="V7">
        <f>(L7*B7*'AC Param'!$B$8)</f>
        <v>2.3191796136892036</v>
      </c>
    </row>
    <row r="8" spans="1:23" x14ac:dyDescent="0.2">
      <c r="A8" s="1">
        <f>WingXFLR5!L14</f>
        <v>33.0077</v>
      </c>
      <c r="B8" s="1">
        <f t="shared" si="0"/>
        <v>667.32380881512506</v>
      </c>
      <c r="C8">
        <f>WingXFLR5!C14</f>
        <v>7.1314000000000002E-2</v>
      </c>
      <c r="D8">
        <f>WingXFLR5!I14</f>
        <v>-5.9910999999999999E-2</v>
      </c>
      <c r="E8">
        <f>(((D8*'AC Param'!$B$6)+(C8*('AC Param'!$B$3-'AC Param'!$B$4)))/('AC Param'!$B$5-'AC Param'!$B$3)) * ('AC Param'!$B$8/'AC Param'!$B$9)</f>
        <v>-0.13363977970479038</v>
      </c>
      <c r="F8">
        <f>E8*B8*'AC Param'!$B$9</f>
        <v>-3.3353696543878799</v>
      </c>
      <c r="G8">
        <f>'AC Param'!$B$2*9.807 + F8</f>
        <v>14.24858134561212</v>
      </c>
      <c r="H8">
        <f t="shared" si="1"/>
        <v>3.3353696543878799</v>
      </c>
      <c r="I8">
        <f>C8+(H8/(B8*'AC Param'!$B$8))</f>
        <v>8.493287673285875E-2</v>
      </c>
      <c r="J8">
        <f>FORECAST(I8,
INDEX(WingXFLR5!$F$8:$F$132,MATCH(I8,WingXFLR5!$C$8:$C$132,1)):INDEX(WingXFLR5!$F$8:$F$132,MATCH(I8,WingXFLR5!$C$8:$C$132,1)+1),
INDEX(WingXFLR5!$C$8:$C$132,MATCH(I8,WingXFLR5!$C$8:$C$132,1)):INDEX(WingXFLR5!$C$8:$C$132,MATCH(I8,WingXFLR5!$C$8:$C$132,1)+1))</f>
        <v>8.4593744508438852E-3</v>
      </c>
      <c r="K8">
        <f>FORECAST(I8,
INDEX(WingXFLR5!$D$8:$D$132,MATCH(I8,WingXFLR5!$C$8:$C$132,1)):INDEX(WingXFLR5!$D$8:$D$132,MATCH(I8,WingXFLR5!$C$8:$C$132,1)+1),
INDEX(WingXFLR5!$C$8:$C$132,MATCH(I8,WingXFLR5!$C$8:$C$132,1)):INDEX(WingXFLR5!$C$8:$C$132,MATCH(I8,WingXFLR5!$C$8:$C$132,1)+1))</f>
        <v>1.3322907514064724E-4</v>
      </c>
      <c r="L8">
        <f>FORECAST(I8,
INDEX(WingXFLR5!$E$8:$E$132,MATCH(I8,WingXFLR5!$C$8:$C$132,1)):INDEX(WingXFLR5!$E$8:$E$132,MATCH(I8,WingXFLR5!$C$8:$C$132,1)+1),
INDEX(WingXFLR5!$C$8:$C$132,MATCH(I8,WingXFLR5!$C$8:$C$132,1)):INDEX(WingXFLR5!$C$8:$C$132,MATCH(I8,WingXFLR5!$C$8:$C$132,1)+1))</f>
        <v>8.326145375703236E-3</v>
      </c>
      <c r="M8">
        <f>FORECAST(I8,
INDEX(WingXFLR5!$I$8:$I$132,MATCH(I8,WingXFLR5!$C$8:$C$132,1)):INDEX(WingXFLR5!$I$8:$I$132,MATCH(I8,WingXFLR5!$C$8:$C$132,1)+1),
INDEX(WingXFLR5!$C$8:$C$132,MATCH(I8,WingXFLR5!$C$8:$C$132,1)):INDEX(WingXFLR5!$C$8:$C$132,MATCH(I8,WingXFLR5!$C$8:$C$132,1)+1))</f>
        <v>-6.0913236716671371E-2</v>
      </c>
      <c r="N8">
        <f>(((M8*'AC Param'!$B$6)+(I8*('AC Param'!$B$3-'AC Param'!$B$4)))/('AC Param'!$B$5-'AC Param'!$B$3)) * ('AC Param'!$B$8/'AC Param'!$B$9)</f>
        <v>-0.13628657196369881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2.3436132358824344E-2</v>
      </c>
      <c r="P8">
        <f>N8*B8*'AC Param'!$B$9</f>
        <v>-3.4014280585646377</v>
      </c>
      <c r="Q8">
        <f>(B8*'AC Param'!$B$8*TrimCalc!I8)+TrimCalc!P8</f>
        <v>17.399299143199194</v>
      </c>
      <c r="R8">
        <f>('AC Param'!$B$2*9.807)-TrimCalc!Q8</f>
        <v>0.18465185680080509</v>
      </c>
      <c r="S8">
        <f>O8*B8*'AC Param'!$B$9</f>
        <v>0.58491689269851876</v>
      </c>
      <c r="T8">
        <f>(J8*B8*'AC Param'!$B$8)</f>
        <v>2.071767106194093</v>
      </c>
      <c r="U8">
        <f>(K8*B8*'AC Param'!$B$8)</f>
        <v>3.2628844729472764E-2</v>
      </c>
      <c r="V8">
        <f>(L8*B8*'AC Param'!$B$8)</f>
        <v>2.0391382614646196</v>
      </c>
    </row>
    <row r="9" spans="1:23" x14ac:dyDescent="0.2">
      <c r="A9" s="1">
        <f>WingXFLR5!L15</f>
        <v>30.973400000000002</v>
      </c>
      <c r="B9" s="1">
        <f t="shared" si="0"/>
        <v>587.60279838050008</v>
      </c>
      <c r="C9">
        <f>WingXFLR5!C15</f>
        <v>8.0989000000000005E-2</v>
      </c>
      <c r="D9">
        <f>WingXFLR5!I15</f>
        <v>-6.0623000000000003E-2</v>
      </c>
      <c r="E9">
        <f>(((D9*'AC Param'!$B$6)+(C9*('AC Param'!$B$3-'AC Param'!$B$4)))/('AC Param'!$B$5-'AC Param'!$B$3)) * ('AC Param'!$B$8/'AC Param'!$B$9)</f>
        <v>-0.13552009007158841</v>
      </c>
      <c r="F9">
        <f>E9*B9*'AC Param'!$B$9</f>
        <v>-2.9782362076903199</v>
      </c>
      <c r="G9">
        <f>'AC Param'!$B$2*9.807 + F9</f>
        <v>14.60571479230968</v>
      </c>
      <c r="H9">
        <f t="shared" si="1"/>
        <v>2.9782362076903199</v>
      </c>
      <c r="I9">
        <f>C9+(H9/(B9*'AC Param'!$B$8))</f>
        <v>9.479949419258149E-2</v>
      </c>
      <c r="J9">
        <f>FORECAST(I9,
INDEX(WingXFLR5!$F$8:$F$132,MATCH(I9,WingXFLR5!$C$8:$C$132,1)):INDEX(WingXFLR5!$F$8:$F$132,MATCH(I9,WingXFLR5!$C$8:$C$132,1)+1),
INDEX(WingXFLR5!$C$8:$C$132,MATCH(I9,WingXFLR5!$C$8:$C$132,1)):INDEX(WingXFLR5!$C$8:$C$132,MATCH(I9,WingXFLR5!$C$8:$C$132,1)+1))</f>
        <v>8.6369552491957144E-3</v>
      </c>
      <c r="K9">
        <f>FORECAST(I9,
INDEX(WingXFLR5!$D$8:$D$132,MATCH(I9,WingXFLR5!$C$8:$C$132,1)):INDEX(WingXFLR5!$D$8:$D$132,MATCH(I9,WingXFLR5!$C$8:$C$132,1)+1),
INDEX(WingXFLR5!$C$8:$C$132,MATCH(I9,WingXFLR5!$C$8:$C$132,1)):INDEX(WingXFLR5!$C$8:$C$132,MATCH(I9,WingXFLR5!$C$8:$C$132,1)+1))</f>
        <v>1.6553300284731487E-4</v>
      </c>
      <c r="L9">
        <f>FORECAST(I9,
INDEX(WingXFLR5!$E$8:$E$132,MATCH(I9,WingXFLR5!$C$8:$C$132,1)):INDEX(WingXFLR5!$E$8:$E$132,MATCH(I9,WingXFLR5!$C$8:$C$132,1)+1),
INDEX(WingXFLR5!$C$8:$C$132,MATCH(I9,WingXFLR5!$C$8:$C$132,1)):INDEX(WingXFLR5!$C$8:$C$132,MATCH(I9,WingXFLR5!$C$8:$C$132,1)+1))</f>
        <v>8.4718496876086125E-3</v>
      </c>
      <c r="M9">
        <f>FORECAST(I9,
INDEX(WingXFLR5!$I$8:$I$132,MATCH(I9,WingXFLR5!$C$8:$C$132,1)):INDEX(WingXFLR5!$I$8:$I$132,MATCH(I9,WingXFLR5!$C$8:$C$132,1)+1),
INDEX(WingXFLR5!$C$8:$C$132,MATCH(I9,WingXFLR5!$C$8:$C$132,1)):INDEX(WingXFLR5!$C$8:$C$132,MATCH(I9,WingXFLR5!$C$8:$C$132,1)+1))</f>
        <v>-6.1638910736012964E-2</v>
      </c>
      <c r="N9">
        <f>(((M9*'AC Param'!$B$6)+(I9*('AC Param'!$B$3-'AC Param'!$B$4)))/('AC Param'!$B$5-'AC Param'!$B$3)) * ('AC Param'!$B$8/'AC Param'!$B$9)</f>
        <v>-0.13820318604003265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2.347750792189816E-2</v>
      </c>
      <c r="P9">
        <f>N9*B9*'AC Param'!$B$9</f>
        <v>-3.0372008494471796</v>
      </c>
      <c r="Q9">
        <f>(B9*'AC Param'!$B$8*TrimCalc!I9)+TrimCalc!P9</f>
        <v>17.406331593203205</v>
      </c>
      <c r="R9">
        <f>('AC Param'!$B$2*9.807)-TrimCalc!Q9</f>
        <v>0.17761940679679356</v>
      </c>
      <c r="S9">
        <f>O9*B9*'AC Param'!$B$9</f>
        <v>0.51594980583614869</v>
      </c>
      <c r="T9">
        <f>(J9*B9*'AC Param'!$B$8)</f>
        <v>1.86256136012664</v>
      </c>
      <c r="U9">
        <f>(K9*B9*'AC Param'!$B$8)</f>
        <v>3.5697229640949291E-2</v>
      </c>
      <c r="V9">
        <f>(L9*B9*'AC Param'!$B$8)</f>
        <v>1.8269563082904874</v>
      </c>
    </row>
    <row r="10" spans="1:23" x14ac:dyDescent="0.2">
      <c r="A10" s="1">
        <f>WingXFLR5!L16</f>
        <v>29.274100000000001</v>
      </c>
      <c r="B10" s="1">
        <f t="shared" si="0"/>
        <v>524.89592012112507</v>
      </c>
      <c r="C10">
        <f>WingXFLR5!C16</f>
        <v>9.0663999999999995E-2</v>
      </c>
      <c r="D10">
        <f>WingXFLR5!I16</f>
        <v>-6.1335000000000001E-2</v>
      </c>
      <c r="E10">
        <f>(((D10*'AC Param'!$B$6)+(C10*('AC Param'!$B$3-'AC Param'!$B$4)))/('AC Param'!$B$5-'AC Param'!$B$3)) * ('AC Param'!$B$8/'AC Param'!$B$9)</f>
        <v>-0.13740040043838644</v>
      </c>
      <c r="F10">
        <f>E10*B10*'AC Param'!$B$9</f>
        <v>-2.6973220195306093</v>
      </c>
      <c r="G10">
        <f>'AC Param'!$B$2*9.807 + F10</f>
        <v>14.886628980469389</v>
      </c>
      <c r="H10">
        <f t="shared" si="1"/>
        <v>2.6973220195306093</v>
      </c>
      <c r="I10">
        <f>C10+(H10/(B10*'AC Param'!$B$8))</f>
        <v>0.10466611165230423</v>
      </c>
      <c r="J10">
        <f>FORECAST(I10,
INDEX(WingXFLR5!$F$8:$F$132,MATCH(I10,WingXFLR5!$C$8:$C$132,1)):INDEX(WingXFLR5!$F$8:$F$132,MATCH(I10,WingXFLR5!$C$8:$C$132,1)+1),
INDEX(WingXFLR5!$C$8:$C$132,MATCH(I10,WingXFLR5!$C$8:$C$132,1)):INDEX(WingXFLR5!$C$8:$C$132,MATCH(I10,WingXFLR5!$C$8:$C$132,1)+1))</f>
        <v>8.8053484559150255E-3</v>
      </c>
      <c r="K10">
        <f>FORECAST(I10,
INDEX(WingXFLR5!$D$8:$D$132,MATCH(I10,WingXFLR5!$C$8:$C$132,1)):INDEX(WingXFLR5!$D$8:$D$132,MATCH(I10,WingXFLR5!$C$8:$C$132,1)+1),
INDEX(WingXFLR5!$C$8:$C$132,MATCH(I10,WingXFLR5!$C$8:$C$132,1)):INDEX(WingXFLR5!$C$8:$C$132,MATCH(I10,WingXFLR5!$C$8:$C$132,1)+1))</f>
        <v>2.0110088056671336E-4</v>
      </c>
      <c r="L10">
        <f>FORECAST(I10,
INDEX(WingXFLR5!$E$8:$E$132,MATCH(I10,WingXFLR5!$C$8:$C$132,1)):INDEX(WingXFLR5!$E$8:$E$132,MATCH(I10,WingXFLR5!$C$8:$C$132,1)+1),
INDEX(WingXFLR5!$C$8:$C$132,MATCH(I10,WingXFLR5!$C$8:$C$132,1)):INDEX(WingXFLR5!$C$8:$C$132,MATCH(I10,WingXFLR5!$C$8:$C$132,1)+1))</f>
        <v>8.6043530819834985E-3</v>
      </c>
      <c r="M10">
        <f>FORECAST(I10,
INDEX(WingXFLR5!$I$8:$I$132,MATCH(I10,WingXFLR5!$C$8:$C$132,1)):INDEX(WingXFLR5!$I$8:$I$132,MATCH(I10,WingXFLR5!$C$8:$C$132,1)+1),
INDEX(WingXFLR5!$C$8:$C$132,MATCH(I10,WingXFLR5!$C$8:$C$132,1)):INDEX(WingXFLR5!$C$8:$C$132,MATCH(I10,WingXFLR5!$C$8:$C$132,1)+1))</f>
        <v>-6.2364439637874997E-2</v>
      </c>
      <c r="N10">
        <f>(((M10*'AC Param'!$B$6)+(I10*('AC Param'!$B$3-'AC Param'!$B$4)))/('AC Param'!$B$5-'AC Param'!$B$3)) * ('AC Param'!$B$8/'AC Param'!$B$9)</f>
        <v>-0.14011948212752914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2.3518876620278996E-2</v>
      </c>
      <c r="P10">
        <f>N10*B10*'AC Param'!$B$9</f>
        <v>-2.7507006042336131</v>
      </c>
      <c r="Q10">
        <f>(B10*'AC Param'!$B$8*TrimCalc!I10)+TrimCalc!P10</f>
        <v>17.411844493880231</v>
      </c>
      <c r="R10">
        <f>('AC Param'!$B$2*9.807)-TrimCalc!Q10</f>
        <v>0.17210650611976774</v>
      </c>
      <c r="S10">
        <f>O10*B10*'AC Param'!$B$9</f>
        <v>0.46170159315473935</v>
      </c>
      <c r="T10">
        <f>(J10*B10*'AC Param'!$B$8)</f>
        <v>1.6962341730699548</v>
      </c>
      <c r="U10">
        <f>(K10*B10*'AC Param'!$B$8)</f>
        <v>3.8739430649399692E-2</v>
      </c>
      <c r="V10">
        <f>(L10*B10*'AC Param'!$B$8)</f>
        <v>1.6575150668814196</v>
      </c>
    </row>
    <row r="11" spans="1:23" x14ac:dyDescent="0.2">
      <c r="A11" s="1">
        <f>WingXFLR5!L17</f>
        <v>27.827000000000002</v>
      </c>
      <c r="B11" s="1">
        <f t="shared" si="0"/>
        <v>474.28443151250008</v>
      </c>
      <c r="C11">
        <f>WingXFLR5!C17</f>
        <v>0.100339</v>
      </c>
      <c r="D11">
        <f>WingXFLR5!I17</f>
        <v>-6.2045999999999997E-2</v>
      </c>
      <c r="E11">
        <f>(((D11*'AC Param'!$B$6)+(C11*('AC Param'!$B$3-'AC Param'!$B$4)))/('AC Param'!$B$5-'AC Param'!$B$3)) * ('AC Param'!$B$8/'AC Param'!$B$9)</f>
        <v>-0.13927851955407997</v>
      </c>
      <c r="F11">
        <f>E11*B11*'AC Param'!$B$9</f>
        <v>-2.4705554917259933</v>
      </c>
      <c r="G11">
        <f>'AC Param'!$B$2*9.807 + F11</f>
        <v>15.113395508274007</v>
      </c>
      <c r="H11">
        <f t="shared" si="1"/>
        <v>2.4705554917259933</v>
      </c>
      <c r="I11">
        <f>C11+(H11/(B11*'AC Param'!$B$8))</f>
        <v>0.1145325058074185</v>
      </c>
      <c r="J11">
        <f>FORECAST(I11,
INDEX(WingXFLR5!$F$8:$F$132,MATCH(I11,WingXFLR5!$C$8:$C$132,1)):INDEX(WingXFLR5!$F$8:$F$132,MATCH(I11,WingXFLR5!$C$8:$C$132,1)+1),
INDEX(WingXFLR5!$C$8:$C$132,MATCH(I11,WingXFLR5!$C$8:$C$132,1)):INDEX(WingXFLR5!$C$8:$C$132,MATCH(I11,WingXFLR5!$C$8:$C$132,1)+1))</f>
        <v>8.9711994454201339E-3</v>
      </c>
      <c r="K11">
        <f>FORECAST(I11,
INDEX(WingXFLR5!$D$8:$D$132,MATCH(I11,WingXFLR5!$C$8:$C$132,1)):INDEX(WingXFLR5!$D$8:$D$132,MATCH(I11,WingXFLR5!$C$8:$C$132,1)+1),
INDEX(WingXFLR5!$C$8:$C$132,MATCH(I11,WingXFLR5!$C$8:$C$132,1)):INDEX(WingXFLR5!$C$8:$C$132,MATCH(I11,WingXFLR5!$C$8:$C$132,1)+1))</f>
        <v>2.4015016933059318E-4</v>
      </c>
      <c r="L11">
        <f>FORECAST(I11,
INDEX(WingXFLR5!$E$8:$E$132,MATCH(I11,WingXFLR5!$C$8:$C$132,1)):INDEX(WingXFLR5!$E$8:$E$132,MATCH(I11,WingXFLR5!$C$8:$C$132,1)+1),
INDEX(WingXFLR5!$C$8:$C$132,MATCH(I11,WingXFLR5!$C$8:$C$132,1)):INDEX(WingXFLR5!$C$8:$C$132,MATCH(I11,WingXFLR5!$C$8:$C$132,1)+1))</f>
        <v>8.7305163533902864E-3</v>
      </c>
      <c r="M11">
        <f>FORECAST(I11,
INDEX(WingXFLR5!$I$8:$I$132,MATCH(I11,WingXFLR5!$C$8:$C$132,1)):INDEX(WingXFLR5!$I$8:$I$132,MATCH(I11,WingXFLR5!$C$8:$C$132,1)+1),
INDEX(WingXFLR5!$C$8:$C$132,MATCH(I11,WingXFLR5!$C$8:$C$132,1)):INDEX(WingXFLR5!$C$8:$C$132,MATCH(I11,WingXFLR5!$C$8:$C$132,1)+1))</f>
        <v>-6.309055903813128E-2</v>
      </c>
      <c r="N11">
        <f>(((M11*'AC Param'!$B$6)+(I11*('AC Param'!$B$3-'AC Param'!$B$4)))/('AC Param'!$B$5-'AC Param'!$B$3)) * ('AC Param'!$B$8/'AC Param'!$B$9)</f>
        <v>-0.14203706475627709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2.3558132519370206E-2</v>
      </c>
      <c r="P11">
        <f>N11*B11*'AC Param'!$B$9</f>
        <v>-2.5194872223351505</v>
      </c>
      <c r="Q11">
        <f>(B11*'AC Param'!$B$8*TrimCalc!I11)+TrimCalc!P11</f>
        <v>17.416314054877358</v>
      </c>
      <c r="R11">
        <f>('AC Param'!$B$2*9.807)-TrimCalc!Q11</f>
        <v>0.16763694512264138</v>
      </c>
      <c r="S11">
        <f>O11*B11*'AC Param'!$B$9</f>
        <v>0.41787975530526694</v>
      </c>
      <c r="T11">
        <f>(J11*B11*'AC Param'!$B$8)</f>
        <v>1.5615483840269782</v>
      </c>
      <c r="U11">
        <f>(K11*B11*'AC Param'!$B$8)</f>
        <v>4.1801111559662901E-2</v>
      </c>
      <c r="V11">
        <f>(L11*B11*'AC Param'!$B$8)</f>
        <v>1.519654510670535</v>
      </c>
    </row>
    <row r="12" spans="1:23" x14ac:dyDescent="0.2">
      <c r="A12" s="1">
        <f>WingXFLR5!L18</f>
        <v>26.575299999999999</v>
      </c>
      <c r="B12" s="1">
        <f t="shared" si="0"/>
        <v>432.57602418012505</v>
      </c>
      <c r="C12">
        <f>WingXFLR5!C18</f>
        <v>0.110014</v>
      </c>
      <c r="D12">
        <f>WingXFLR5!I18</f>
        <v>-6.2757999999999994E-2</v>
      </c>
      <c r="E12">
        <f>(((D12*'AC Param'!$B$6)+(C12*('AC Param'!$B$3-'AC Param'!$B$4)))/('AC Param'!$B$5-'AC Param'!$B$3)) * ('AC Param'!$B$8/'AC Param'!$B$9)</f>
        <v>-0.14115882992087803</v>
      </c>
      <c r="F12">
        <f>E12*B12*'AC Param'!$B$9</f>
        <v>-2.2837160108984369</v>
      </c>
      <c r="G12">
        <f>'AC Param'!$B$2*9.807 + F12</f>
        <v>15.300234989101561</v>
      </c>
      <c r="H12">
        <f t="shared" si="1"/>
        <v>2.2837160108984369</v>
      </c>
      <c r="I12">
        <f>C12+(H12/(B12*'AC Param'!$B$8))</f>
        <v>0.12439912326714125</v>
      </c>
      <c r="J12">
        <f>FORECAST(I12,
INDEX(WingXFLR5!$F$8:$F$132,MATCH(I12,WingXFLR5!$C$8:$C$132,1)):INDEX(WingXFLR5!$F$8:$F$132,MATCH(I12,WingXFLR5!$C$8:$C$132,1)+1),
INDEX(WingXFLR5!$C$8:$C$132,MATCH(I12,WingXFLR5!$C$8:$C$132,1)):INDEX(WingXFLR5!$C$8:$C$132,MATCH(I12,WingXFLR5!$C$8:$C$132,1)+1))</f>
        <v>9.1612262358284121E-3</v>
      </c>
      <c r="K12">
        <f>FORECAST(I12,
INDEX(WingXFLR5!$D$8:$D$132,MATCH(I12,WingXFLR5!$C$8:$C$132,1)):INDEX(WingXFLR5!$D$8:$D$132,MATCH(I12,WingXFLR5!$C$8:$C$132,1)+1),
INDEX(WingXFLR5!$C$8:$C$132,MATCH(I12,WingXFLR5!$C$8:$C$132,1)):INDEX(WingXFLR5!$C$8:$C$132,MATCH(I12,WingXFLR5!$C$8:$C$132,1)+1))</f>
        <v>2.829426548627182E-4</v>
      </c>
      <c r="L12">
        <f>FORECAST(I12,
INDEX(WingXFLR5!$E$8:$E$132,MATCH(I12,WingXFLR5!$C$8:$C$132,1)):INDEX(WingXFLR5!$E$8:$E$132,MATCH(I12,WingXFLR5!$C$8:$C$132,1)+1),
INDEX(WingXFLR5!$C$8:$C$132,MATCH(I12,WingXFLR5!$C$8:$C$132,1)):INDEX(WingXFLR5!$C$8:$C$132,MATCH(I12,WingXFLR5!$C$8:$C$132,1)+1))</f>
        <v>8.8782835809656929E-3</v>
      </c>
      <c r="M12">
        <f>FORECAST(I12,
INDEX(WingXFLR5!$I$8:$I$132,MATCH(I12,WingXFLR5!$C$8:$C$132,1)):INDEX(WingXFLR5!$I$8:$I$132,MATCH(I12,WingXFLR5!$C$8:$C$132,1)+1),
INDEX(WingXFLR5!$C$8:$C$132,MATCH(I12,WingXFLR5!$C$8:$C$132,1)):INDEX(WingXFLR5!$C$8:$C$132,MATCH(I12,WingXFLR5!$C$8:$C$132,1)+1))</f>
        <v>-6.38167714014478E-2</v>
      </c>
      <c r="N12">
        <f>(((M12*'AC Param'!$B$6)+(I12*('AC Param'!$B$3-'AC Param'!$B$4)))/('AC Param'!$B$5-'AC Param'!$B$3)) * ('AC Param'!$B$8/'AC Param'!$B$9)</f>
        <v>-0.14395485847944056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2.3595725634966307E-2</v>
      </c>
      <c r="P12">
        <f>N12*B12*'AC Param'!$B$9</f>
        <v>-2.3289511208075915</v>
      </c>
      <c r="Q12">
        <f>(B12*'AC Param'!$B$8*TrimCalc!I12)+TrimCalc!P12</f>
        <v>17.420081561854733</v>
      </c>
      <c r="R12">
        <f>('AC Param'!$B$2*9.807)-TrimCalc!Q12</f>
        <v>0.16386943814526589</v>
      </c>
      <c r="S12">
        <f>O12*B12*'AC Param'!$B$9</f>
        <v>0.38173974983742248</v>
      </c>
      <c r="T12">
        <f>(J12*B12*'AC Param'!$B$8)</f>
        <v>1.4543941435673158</v>
      </c>
      <c r="U12">
        <f>(K12*B12*'AC Param'!$B$8)</f>
        <v>4.4918674597114613E-2</v>
      </c>
      <c r="V12">
        <f>(L12*B12*'AC Param'!$B$8)</f>
        <v>1.4094754689702009</v>
      </c>
    </row>
    <row r="13" spans="1:23" x14ac:dyDescent="0.2">
      <c r="A13" s="1">
        <f>WingXFLR5!L19</f>
        <v>25.4787</v>
      </c>
      <c r="B13" s="1">
        <f t="shared" si="0"/>
        <v>397.61304413512505</v>
      </c>
      <c r="C13">
        <f>WingXFLR5!C19</f>
        <v>0.119688</v>
      </c>
      <c r="D13">
        <f>WingXFLR5!I19</f>
        <v>-6.3469999999999999E-2</v>
      </c>
      <c r="E13">
        <f>(((D13*'AC Param'!$B$6)+(C13*('AC Param'!$B$3-'AC Param'!$B$4)))/('AC Param'!$B$5-'AC Param'!$B$3)) * ('AC Param'!$B$8/'AC Param'!$B$9)</f>
        <v>-0.14303910719831375</v>
      </c>
      <c r="F13">
        <f>E13*B13*'AC Param'!$B$9</f>
        <v>-2.1270956351466013</v>
      </c>
      <c r="G13">
        <f>'AC Param'!$B$2*9.807 + F13</f>
        <v>15.456855364853398</v>
      </c>
      <c r="H13">
        <f t="shared" si="1"/>
        <v>2.1270956351466013</v>
      </c>
      <c r="I13">
        <f>C13+(H13/(B13*'AC Param'!$B$8))</f>
        <v>0.13426473735481453</v>
      </c>
      <c r="J13">
        <f>FORECAST(I13,
INDEX(WingXFLR5!$F$8:$F$132,MATCH(I13,WingXFLR5!$C$8:$C$132,1)):INDEX(WingXFLR5!$F$8:$F$132,MATCH(I13,WingXFLR5!$C$8:$C$132,1)+1),
INDEX(WingXFLR5!$C$8:$C$132,MATCH(I13,WingXFLR5!$C$8:$C$132,1)):INDEX(WingXFLR5!$C$8:$C$132,MATCH(I13,WingXFLR5!$C$8:$C$132,1)+1))</f>
        <v>9.3825292275466973E-3</v>
      </c>
      <c r="K13">
        <f>FORECAST(I13,
INDEX(WingXFLR5!$D$8:$D$132,MATCH(I13,WingXFLR5!$C$8:$C$132,1)):INDEX(WingXFLR5!$D$8:$D$132,MATCH(I13,WingXFLR5!$C$8:$C$132,1)+1),
INDEX(WingXFLR5!$C$8:$C$132,MATCH(I13,WingXFLR5!$C$8:$C$132,1)):INDEX(WingXFLR5!$C$8:$C$132,MATCH(I13,WingXFLR5!$C$8:$C$132,1)+1))</f>
        <v>3.2933364964655195E-4</v>
      </c>
      <c r="L13">
        <f>FORECAST(I13,
INDEX(WingXFLR5!$E$8:$E$132,MATCH(I13,WingXFLR5!$C$8:$C$132,1)):INDEX(WingXFLR5!$E$8:$E$132,MATCH(I13,WingXFLR5!$C$8:$C$132,1)+1),
INDEX(WingXFLR5!$C$8:$C$132,MATCH(I13,WingXFLR5!$C$8:$C$132,1)):INDEX(WingXFLR5!$C$8:$C$132,MATCH(I13,WingXFLR5!$C$8:$C$132,1)+1))</f>
        <v>9.0531955779001461E-3</v>
      </c>
      <c r="M13">
        <f>FORECAST(I13,
INDEX(WingXFLR5!$I$8:$I$132,MATCH(I13,WingXFLR5!$C$8:$C$132,1)):INDEX(WingXFLR5!$I$8:$I$132,MATCH(I13,WingXFLR5!$C$8:$C$132,1)+1),
INDEX(WingXFLR5!$C$8:$C$132,MATCH(I13,WingXFLR5!$C$8:$C$132,1)):INDEX(WingXFLR5!$C$8:$C$132,MATCH(I13,WingXFLR5!$C$8:$C$132,1)+1))</f>
        <v>-6.4542949136423847E-2</v>
      </c>
      <c r="N13">
        <f>(((M13*'AC Param'!$B$6)+(I13*('AC Param'!$B$3-'AC Param'!$B$4)))/('AC Param'!$B$5-'AC Param'!$B$3)) * ('AC Param'!$B$8/'AC Param'!$B$9)</f>
        <v>-0.14587254312227346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2.363331661234002E-2</v>
      </c>
      <c r="P13">
        <f>N13*B13*'AC Param'!$B$9</f>
        <v>-2.1692308896540715</v>
      </c>
      <c r="Q13">
        <f>(B13*'AC Param'!$B$8*TrimCalc!I13)+TrimCalc!P13</f>
        <v>17.42321492519779</v>
      </c>
      <c r="R13">
        <f>('AC Param'!$B$2*9.807)-TrimCalc!Q13</f>
        <v>0.16073607480220886</v>
      </c>
      <c r="S13">
        <f>O13*B13*'AC Param'!$B$9</f>
        <v>0.35144461955044093</v>
      </c>
      <c r="T13">
        <f>(J13*B13*'AC Param'!$B$8)</f>
        <v>1.3691360748815464</v>
      </c>
      <c r="U13">
        <f>(K13*B13*'AC Param'!$B$8)</f>
        <v>4.8057679274759332E-2</v>
      </c>
      <c r="V13">
        <f>(L13*B13*'AC Param'!$B$8)</f>
        <v>1.3210783956067875</v>
      </c>
    </row>
    <row r="14" spans="1:23" x14ac:dyDescent="0.2">
      <c r="A14" s="1">
        <f>WingXFLR5!L20</f>
        <v>24.5075</v>
      </c>
      <c r="B14" s="1">
        <f t="shared" si="0"/>
        <v>367.87825320312504</v>
      </c>
      <c r="C14">
        <f>WingXFLR5!C20</f>
        <v>0.129361</v>
      </c>
      <c r="D14">
        <f>WingXFLR5!I20</f>
        <v>-6.4182000000000003E-2</v>
      </c>
      <c r="E14">
        <f>(((D14*'AC Param'!$B$6)+(C14*('AC Param'!$B$3-'AC Param'!$B$4)))/('AC Param'!$B$5-'AC Param'!$B$3)) * ('AC Param'!$B$8/'AC Param'!$B$9)</f>
        <v>-0.14491935138638717</v>
      </c>
      <c r="F14">
        <f>E14*B14*'AC Param'!$B$9</f>
        <v>-1.9938941513414392</v>
      </c>
      <c r="G14">
        <f>'AC Param'!$B$2*9.807 + F14</f>
        <v>15.590056848658559</v>
      </c>
      <c r="H14">
        <f t="shared" si="1"/>
        <v>1.9938941513414392</v>
      </c>
      <c r="I14">
        <f>C14+(H14/(B14*'AC Param'!$B$8))</f>
        <v>0.14412934807043837</v>
      </c>
      <c r="J14">
        <f>FORECAST(I14,
INDEX(WingXFLR5!$F$8:$F$132,MATCH(I14,WingXFLR5!$C$8:$C$132,1)):INDEX(WingXFLR5!$F$8:$F$132,MATCH(I14,WingXFLR5!$C$8:$C$132,1)+1),
INDEX(WingXFLR5!$C$8:$C$132,MATCH(I14,WingXFLR5!$C$8:$C$132,1)):INDEX(WingXFLR5!$C$8:$C$132,MATCH(I14,WingXFLR5!$C$8:$C$132,1)+1))</f>
        <v>9.6100477270669969E-3</v>
      </c>
      <c r="K14">
        <f>FORECAST(I14,
INDEX(WingXFLR5!$D$8:$D$132,MATCH(I14,WingXFLR5!$C$8:$C$132,1)):INDEX(WingXFLR5!$D$8:$D$132,MATCH(I14,WingXFLR5!$C$8:$C$132,1)+1),
INDEX(WingXFLR5!$C$8:$C$132,MATCH(I14,WingXFLR5!$C$8:$C$132,1)):INDEX(WingXFLR5!$C$8:$C$132,MATCH(I14,WingXFLR5!$C$8:$C$132,1)+1))</f>
        <v>3.7933799271393752E-4</v>
      </c>
      <c r="L14">
        <f>FORECAST(I14,
INDEX(WingXFLR5!$E$8:$E$132,MATCH(I14,WingXFLR5!$C$8:$C$132,1)):INDEX(WingXFLR5!$E$8:$E$132,MATCH(I14,WingXFLR5!$C$8:$C$132,1)+1),
INDEX(WingXFLR5!$C$8:$C$132,MATCH(I14,WingXFLR5!$C$8:$C$132,1)):INDEX(WingXFLR5!$C$8:$C$132,MATCH(I14,WingXFLR5!$C$8:$C$132,1)+1))</f>
        <v>9.2307097343530611E-3</v>
      </c>
      <c r="M14">
        <f>FORECAST(I14,
INDEX(WingXFLR5!$I$8:$I$132,MATCH(I14,WingXFLR5!$C$8:$C$132,1)):INDEX(WingXFLR5!$I$8:$I$132,MATCH(I14,WingXFLR5!$C$8:$C$132,1)+1),
INDEX(WingXFLR5!$C$8:$C$132,MATCH(I14,WingXFLR5!$C$8:$C$132,1)):INDEX(WingXFLR5!$C$8:$C$132,MATCH(I14,WingXFLR5!$C$8:$C$132,1)+1))</f>
        <v>-6.526905301624647E-2</v>
      </c>
      <c r="N14">
        <f>(((M14*'AC Param'!$B$6)+(I14*('AC Param'!$B$3-'AC Param'!$B$4)))/('AC Param'!$B$5-'AC Param'!$B$3)) * ('AC Param'!$B$8/'AC Param'!$B$9)</f>
        <v>-0.14779003272897856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2.3670903766562366E-2</v>
      </c>
      <c r="P14">
        <f>N14*B14*'AC Param'!$B$9</f>
        <v>-2.0333908416357325</v>
      </c>
      <c r="Q14">
        <f>(B14*'AC Param'!$B$8*TrimCalc!I14)+TrimCalc!P14</f>
        <v>17.425702537233377</v>
      </c>
      <c r="R14">
        <f>('AC Param'!$B$2*9.807)-TrimCalc!Q14</f>
        <v>0.15824846276662186</v>
      </c>
      <c r="S14">
        <f>O14*B14*'AC Param'!$B$9</f>
        <v>0.32567960127889567</v>
      </c>
      <c r="T14">
        <f>(J14*B14*'AC Param'!$B$8)</f>
        <v>1.2974652185687692</v>
      </c>
      <c r="U14">
        <f>(K14*B14*'AC Param'!$B$8)</f>
        <v>5.1214922714878201E-2</v>
      </c>
      <c r="V14">
        <f>(L14*B14*'AC Param'!$B$8)</f>
        <v>1.2462502958538915</v>
      </c>
    </row>
    <row r="15" spans="1:23" x14ac:dyDescent="0.2">
      <c r="A15" s="1">
        <f>WingXFLR5!L21</f>
        <v>23.639600000000002</v>
      </c>
      <c r="B15" s="1">
        <f t="shared" si="0"/>
        <v>342.28379649800002</v>
      </c>
      <c r="C15">
        <f>WingXFLR5!C21</f>
        <v>0.13903399999999999</v>
      </c>
      <c r="D15">
        <f>WingXFLR5!I21</f>
        <v>-6.4893999999999993E-2</v>
      </c>
      <c r="E15">
        <f>(((D15*'AC Param'!$B$6)+(C15*('AC Param'!$B$3-'AC Param'!$B$4)))/('AC Param'!$B$5-'AC Param'!$B$3)) * ('AC Param'!$B$8/'AC Param'!$B$9)</f>
        <v>-0.14679959557446054</v>
      </c>
      <c r="F15">
        <f>E15*B15*'AC Param'!$B$9</f>
        <v>-1.8792423963701412</v>
      </c>
      <c r="G15">
        <f>'AC Param'!$B$2*9.807 + F15</f>
        <v>15.704708603629857</v>
      </c>
      <c r="H15">
        <f t="shared" si="1"/>
        <v>1.8792423963701412</v>
      </c>
      <c r="I15">
        <f>C15+(H15/(B15*'AC Param'!$B$8))</f>
        <v>0.15399395878606217</v>
      </c>
      <c r="J15">
        <f>FORECAST(I15,
INDEX(WingXFLR5!$F$8:$F$132,MATCH(I15,WingXFLR5!$C$8:$C$132,1)):INDEX(WingXFLR5!$F$8:$F$132,MATCH(I15,WingXFLR5!$C$8:$C$132,1)+1),
INDEX(WingXFLR5!$C$8:$C$132,MATCH(I15,WingXFLR5!$C$8:$C$132,1)):INDEX(WingXFLR5!$C$8:$C$132,MATCH(I15,WingXFLR5!$C$8:$C$132,1)+1))</f>
        <v>9.8481900443191626E-3</v>
      </c>
      <c r="K15">
        <f>FORECAST(I15,
INDEX(WingXFLR5!$D$8:$D$132,MATCH(I15,WingXFLR5!$C$8:$C$132,1)):INDEX(WingXFLR5!$D$8:$D$132,MATCH(I15,WingXFLR5!$C$8:$C$132,1)+1),
INDEX(WingXFLR5!$C$8:$C$132,MATCH(I15,WingXFLR5!$C$8:$C$132,1)):INDEX(WingXFLR5!$C$8:$C$132,MATCH(I15,WingXFLR5!$C$8:$C$132,1)+1))</f>
        <v>4.3251775997181122E-4</v>
      </c>
      <c r="L15">
        <f>FORECAST(I15,
INDEX(WingXFLR5!$E$8:$E$132,MATCH(I15,WingXFLR5!$C$8:$C$132,1)):INDEX(WingXFLR5!$E$8:$E$132,MATCH(I15,WingXFLR5!$C$8:$C$132,1)+1),
INDEX(WingXFLR5!$C$8:$C$132,MATCH(I15,WingXFLR5!$C$8:$C$132,1)):INDEX(WingXFLR5!$C$8:$C$132,MATCH(I15,WingXFLR5!$C$8:$C$132,1)+1))</f>
        <v>9.4156722843473477E-3</v>
      </c>
      <c r="M15">
        <f>FORECAST(I15,
INDEX(WingXFLR5!$I$8:$I$132,MATCH(I15,WingXFLR5!$C$8:$C$132,1)):INDEX(WingXFLR5!$I$8:$I$132,MATCH(I15,WingXFLR5!$C$8:$C$132,1)+1),
INDEX(WingXFLR5!$C$8:$C$132,MATCH(I15,WingXFLR5!$C$8:$C$132,1)):INDEX(WingXFLR5!$C$8:$C$132,MATCH(I15,WingXFLR5!$C$8:$C$132,1)+1))</f>
        <v>-6.5995197131480166E-2</v>
      </c>
      <c r="N15">
        <f>(((M15*'AC Param'!$B$6)+(I15*('AC Param'!$B$3-'AC Param'!$B$4)))/('AC Param'!$B$5-'AC Param'!$B$3)) * ('AC Param'!$B$8/'AC Param'!$B$9)</f>
        <v>-0.14970761050157264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2.3708497407190943E-2</v>
      </c>
      <c r="P15">
        <f>N15*B15*'AC Param'!$B$9</f>
        <v>-1.9164690993383682</v>
      </c>
      <c r="Q15">
        <f>(B15*'AC Param'!$B$8*TrimCalc!I15)+TrimCalc!P15</f>
        <v>17.427967624996949</v>
      </c>
      <c r="R15">
        <f>('AC Param'!$B$2*9.807)-TrimCalc!Q15</f>
        <v>0.15598337500304993</v>
      </c>
      <c r="S15">
        <f>O15*B15*'AC Param'!$B$9</f>
        <v>0.30350229036718185</v>
      </c>
      <c r="T15">
        <f>(J15*B15*'AC Param'!$B$8)</f>
        <v>1.2371114468602369</v>
      </c>
      <c r="U15">
        <f>(K15*B15*'AC Param'!$B$8)</f>
        <v>5.4332082283498145E-2</v>
      </c>
      <c r="V15">
        <f>(L15*B15*'AC Param'!$B$8)</f>
        <v>1.1827793645767382</v>
      </c>
    </row>
    <row r="16" spans="1:23" x14ac:dyDescent="0.2">
      <c r="A16" s="1">
        <f>WingXFLR5!L22</f>
        <v>22.857900000000001</v>
      </c>
      <c r="B16" s="1">
        <f t="shared" si="0"/>
        <v>320.02120035112506</v>
      </c>
      <c r="C16">
        <f>WingXFLR5!C22</f>
        <v>0.14870700000000001</v>
      </c>
      <c r="D16">
        <f>WingXFLR5!I22</f>
        <v>-6.5605999999999998E-2</v>
      </c>
      <c r="E16">
        <f>(((D16*'AC Param'!$B$6)+(C16*('AC Param'!$B$3-'AC Param'!$B$4)))/('AC Param'!$B$5-'AC Param'!$B$3)) * ('AC Param'!$B$8/'AC Param'!$B$9)</f>
        <v>-0.14867983976253393</v>
      </c>
      <c r="F16">
        <f>E16*B16*'AC Param'!$B$9</f>
        <v>-1.7795182095018325</v>
      </c>
      <c r="G16">
        <f>'AC Param'!$B$2*9.807 + F16</f>
        <v>15.804432790498167</v>
      </c>
      <c r="H16">
        <f t="shared" si="1"/>
        <v>1.7795182095018325</v>
      </c>
      <c r="I16">
        <f>C16+(H16/(B16*'AC Param'!$B$8))</f>
        <v>0.16385856950168604</v>
      </c>
      <c r="J16">
        <f>FORECAST(I16,
INDEX(WingXFLR5!$F$8:$F$132,MATCH(I16,WingXFLR5!$C$8:$C$132,1)):INDEX(WingXFLR5!$F$8:$F$132,MATCH(I16,WingXFLR5!$C$8:$C$132,1)+1),
INDEX(WingXFLR5!$C$8:$C$132,MATCH(I16,WingXFLR5!$C$8:$C$132,1)):INDEX(WingXFLR5!$C$8:$C$132,MATCH(I16,WingXFLR5!$C$8:$C$132,1)+1))</f>
        <v>1.0096949712223809E-2</v>
      </c>
      <c r="K16">
        <f>FORECAST(I16,
INDEX(WingXFLR5!$D$8:$D$132,MATCH(I16,WingXFLR5!$C$8:$C$132,1)):INDEX(WingXFLR5!$D$8:$D$132,MATCH(I16,WingXFLR5!$C$8:$C$132,1)+1),
INDEX(WingXFLR5!$C$8:$C$132,MATCH(I16,WingXFLR5!$C$8:$C$132,1)):INDEX(WingXFLR5!$C$8:$C$132,MATCH(I16,WingXFLR5!$C$8:$C$132,1)+1))</f>
        <v>4.8929608743626359E-4</v>
      </c>
      <c r="L16">
        <f>FORECAST(I16,
INDEX(WingXFLR5!$E$8:$E$132,MATCH(I16,WingXFLR5!$C$8:$C$132,1)):INDEX(WingXFLR5!$E$8:$E$132,MATCH(I16,WingXFLR5!$C$8:$C$132,1)+1),
INDEX(WingXFLR5!$C$8:$C$132,MATCH(I16,WingXFLR5!$C$8:$C$132,1)):INDEX(WingXFLR5!$C$8:$C$132,MATCH(I16,WingXFLR5!$C$8:$C$132,1)+1))</f>
        <v>9.6076536247875453E-3</v>
      </c>
      <c r="M16">
        <f>FORECAST(I16,
INDEX(WingXFLR5!$I$8:$I$132,MATCH(I16,WingXFLR5!$C$8:$C$132,1)):INDEX(WingXFLR5!$I$8:$I$132,MATCH(I16,WingXFLR5!$C$8:$C$132,1)+1),
INDEX(WingXFLR5!$C$8:$C$132,MATCH(I16,WingXFLR5!$C$8:$C$132,1)):INDEX(WingXFLR5!$C$8:$C$132,MATCH(I16,WingXFLR5!$C$8:$C$132,1)+1))</f>
        <v>-6.672141779394071E-2</v>
      </c>
      <c r="N16">
        <f>(((M16*'AC Param'!$B$6)+(I16*('AC Param'!$B$3-'AC Param'!$B$4)))/('AC Param'!$B$5-'AC Param'!$B$3)) * ('AC Param'!$B$8/'AC Param'!$B$9)</f>
        <v>-0.15162535600836205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2.374609491819207E-2</v>
      </c>
      <c r="P16">
        <f>N16*B16*'AC Param'!$B$9</f>
        <v>-1.8147724834115049</v>
      </c>
      <c r="Q16">
        <f>(B16*'AC Param'!$B$8*TrimCalc!I16)+TrimCalc!P16</f>
        <v>17.430052825195943</v>
      </c>
      <c r="R16">
        <f>('AC Param'!$B$2*9.807)-TrimCalc!Q16</f>
        <v>0.15389817480405554</v>
      </c>
      <c r="S16">
        <f>O16*B16*'AC Param'!$B$9</f>
        <v>0.284212092096497</v>
      </c>
      <c r="T16">
        <f>(J16*B16*'AC Param'!$B$8)</f>
        <v>1.1858643338122272</v>
      </c>
      <c r="U16">
        <f>(K16*B16*'AC Param'!$B$8)</f>
        <v>5.7466739490845589E-2</v>
      </c>
      <c r="V16">
        <f>(L16*B16*'AC Param'!$B$8)</f>
        <v>1.1283975943213818</v>
      </c>
    </row>
    <row r="17" spans="1:22" x14ac:dyDescent="0.2">
      <c r="A17" s="1">
        <f>WingXFLR5!L23</f>
        <v>22.149000000000001</v>
      </c>
      <c r="B17" s="1">
        <f t="shared" si="0"/>
        <v>300.47914811250007</v>
      </c>
      <c r="C17">
        <f>WingXFLR5!C23</f>
        <v>0.15837899999999999</v>
      </c>
      <c r="D17">
        <f>WingXFLR5!I23</f>
        <v>-6.6318000000000002E-2</v>
      </c>
      <c r="E17">
        <f>(((D17*'AC Param'!$B$6)+(C17*('AC Param'!$B$3-'AC Param'!$B$4)))/('AC Param'!$B$5-'AC Param'!$B$3)) * ('AC Param'!$B$8/'AC Param'!$B$9)</f>
        <v>-0.15056005086124505</v>
      </c>
      <c r="F17">
        <f>E17*B17*'AC Param'!$B$9</f>
        <v>-1.6919818277638039</v>
      </c>
      <c r="G17">
        <f>'AC Param'!$B$2*9.807 + F17</f>
        <v>15.891969172236195</v>
      </c>
      <c r="H17">
        <f t="shared" si="1"/>
        <v>1.6919818277638039</v>
      </c>
      <c r="I17">
        <f>C17+(H17/(B17*'AC Param'!$B$8))</f>
        <v>0.1737221768452604</v>
      </c>
      <c r="J17">
        <f>FORECAST(I17,
INDEX(WingXFLR5!$F$8:$F$132,MATCH(I17,WingXFLR5!$C$8:$C$132,1)):INDEX(WingXFLR5!$F$8:$F$132,MATCH(I17,WingXFLR5!$C$8:$C$132,1)+1),
INDEX(WingXFLR5!$C$8:$C$132,MATCH(I17,WingXFLR5!$C$8:$C$132,1)):INDEX(WingXFLR5!$C$8:$C$132,MATCH(I17,WingXFLR5!$C$8:$C$132,1)+1))</f>
        <v>1.0350628498740057E-2</v>
      </c>
      <c r="K17">
        <f>FORECAST(I17,
INDEX(WingXFLR5!$D$8:$D$132,MATCH(I17,WingXFLR5!$C$8:$C$132,1)):INDEX(WingXFLR5!$D$8:$D$132,MATCH(I17,WingXFLR5!$C$8:$C$132,1)+1),
INDEX(WingXFLR5!$C$8:$C$132,MATCH(I17,WingXFLR5!$C$8:$C$132,1)):INDEX(WingXFLR5!$C$8:$C$132,MATCH(I17,WingXFLR5!$C$8:$C$132,1)+1))</f>
        <v>5.4977735369257414E-4</v>
      </c>
      <c r="L17">
        <f>FORECAST(I17,
INDEX(WingXFLR5!$E$8:$E$132,MATCH(I17,WingXFLR5!$C$8:$C$132,1)):INDEX(WingXFLR5!$E$8:$E$132,MATCH(I17,WingXFLR5!$C$8:$C$132,1)+1),
INDEX(WingXFLR5!$C$8:$C$132,MATCH(I17,WingXFLR5!$C$8:$C$132,1)):INDEX(WingXFLR5!$C$8:$C$132,MATCH(I17,WingXFLR5!$C$8:$C$132,1)+1))</f>
        <v>9.8008511450474855E-3</v>
      </c>
      <c r="M17">
        <f>FORECAST(I17,
INDEX(WingXFLR5!$I$8:$I$132,MATCH(I17,WingXFLR5!$C$8:$C$132,1)):INDEX(WingXFLR5!$I$8:$I$132,MATCH(I17,WingXFLR5!$C$8:$C$132,1)+1),
INDEX(WingXFLR5!$C$8:$C$132,MATCH(I17,WingXFLR5!$C$8:$C$132,1)):INDEX(WingXFLR5!$C$8:$C$132,MATCH(I17,WingXFLR5!$C$8:$C$132,1)+1))</f>
        <v>-6.7447597964411687E-2</v>
      </c>
      <c r="N17">
        <f>(((M17*'AC Param'!$B$6)+(I17*('AC Param'!$B$3-'AC Param'!$B$4)))/('AC Param'!$B$5-'AC Param'!$B$3)) * ('AC Param'!$B$8/'AC Param'!$B$9)</f>
        <v>-0.15354297958609336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2.3783690038766996E-2</v>
      </c>
      <c r="P17">
        <f>N17*B17*'AC Param'!$B$9</f>
        <v>-1.7255037425551938</v>
      </c>
      <c r="Q17">
        <f>(B17*'AC Param'!$B$8*TrimCalc!I17)+TrimCalc!P17</f>
        <v>17.431856513808448</v>
      </c>
      <c r="R17">
        <f>('AC Param'!$B$2*9.807)-TrimCalc!Q17</f>
        <v>0.15209448619155097</v>
      </c>
      <c r="S17">
        <f>O17*B17*'AC Param'!$B$9</f>
        <v>0.26727920927608523</v>
      </c>
      <c r="T17">
        <f>(J17*B17*'AC Param'!$B$8)</f>
        <v>1.1414243283790486</v>
      </c>
      <c r="U17">
        <f>(K17*B17*'AC Param'!$B$8)</f>
        <v>6.0627163536295776E-2</v>
      </c>
      <c r="V17">
        <f>(L17*B17*'AC Param'!$B$8)</f>
        <v>1.0807971648427532</v>
      </c>
    </row>
    <row r="18" spans="1:22" x14ac:dyDescent="0.2">
      <c r="A18" s="1">
        <f>WingXFLR5!L24</f>
        <v>21.502199999999998</v>
      </c>
      <c r="B18" s="1">
        <f t="shared" si="0"/>
        <v>283.18607046450001</v>
      </c>
      <c r="C18">
        <f>WingXFLR5!C24</f>
        <v>0.16805</v>
      </c>
      <c r="D18">
        <f>WingXFLR5!I24</f>
        <v>-6.7030000000000006E-2</v>
      </c>
      <c r="E18">
        <f>(((D18*'AC Param'!$B$6)+(C18*('AC Param'!$B$3-'AC Param'!$B$4)))/('AC Param'!$B$5-'AC Param'!$B$3)) * ('AC Param'!$B$8/'AC Param'!$B$9)</f>
        <v>-0.15244022887059383</v>
      </c>
      <c r="F18">
        <f>E18*B18*'AC Param'!$B$9</f>
        <v>-1.6145187073570113</v>
      </c>
      <c r="G18">
        <f>'AC Param'!$B$2*9.807 + F18</f>
        <v>15.969432292642988</v>
      </c>
      <c r="H18">
        <f t="shared" si="1"/>
        <v>1.6145187073570113</v>
      </c>
      <c r="I18">
        <f>C18+(H18/(B18*'AC Param'!$B$8))</f>
        <v>0.18358478081678531</v>
      </c>
      <c r="J18">
        <f>FORECAST(I18,
INDEX(WingXFLR5!$F$8:$F$132,MATCH(I18,WingXFLR5!$C$8:$C$132,1)):INDEX(WingXFLR5!$F$8:$F$132,MATCH(I18,WingXFLR5!$C$8:$C$132,1)+1),
INDEX(WingXFLR5!$C$8:$C$132,MATCH(I18,WingXFLR5!$C$8:$C$132,1)):INDEX(WingXFLR5!$C$8:$C$132,MATCH(I18,WingXFLR5!$C$8:$C$132,1)+1))</f>
        <v>1.0606219359293938E-2</v>
      </c>
      <c r="K18">
        <f>FORECAST(I18,
INDEX(WingXFLR5!$D$8:$D$132,MATCH(I18,WingXFLR5!$C$8:$C$132,1)):INDEX(WingXFLR5!$D$8:$D$132,MATCH(I18,WingXFLR5!$C$8:$C$132,1)+1),
INDEX(WingXFLR5!$C$8:$C$132,MATCH(I18,WingXFLR5!$C$8:$C$132,1)):INDEX(WingXFLR5!$C$8:$C$132,MATCH(I18,WingXFLR5!$C$8:$C$132,1)+1))</f>
        <v>6.1320645273114861E-4</v>
      </c>
      <c r="L18">
        <f>FORECAST(I18,
INDEX(WingXFLR5!$E$8:$E$132,MATCH(I18,WingXFLR5!$C$8:$C$132,1)):INDEX(WingXFLR5!$E$8:$E$132,MATCH(I18,WingXFLR5!$C$8:$C$132,1)+1),
INDEX(WingXFLR5!$C$8:$C$132,MATCH(I18,WingXFLR5!$C$8:$C$132,1)):INDEX(WingXFLR5!$C$8:$C$132,MATCH(I18,WingXFLR5!$C$8:$C$132,1)+1))</f>
        <v>9.9930129065627909E-3</v>
      </c>
      <c r="M18">
        <f>FORECAST(I18,
INDEX(WingXFLR5!$I$8:$I$132,MATCH(I18,WingXFLR5!$C$8:$C$132,1)):INDEX(WingXFLR5!$I$8:$I$132,MATCH(I18,WingXFLR5!$C$8:$C$132,1)+1),
INDEX(WingXFLR5!$C$8:$C$132,MATCH(I18,WingXFLR5!$C$8:$C$132,1)):INDEX(WingXFLR5!$C$8:$C$132,MATCH(I18,WingXFLR5!$C$8:$C$132,1)+1))</f>
        <v>-6.8173793561025042E-2</v>
      </c>
      <c r="N18">
        <f>(((M18*'AC Param'!$B$6)+(I18*('AC Param'!$B$3-'AC Param'!$B$4)))/('AC Param'!$B$5-'AC Param'!$B$3)) * ('AC Param'!$B$8/'AC Param'!$B$9)</f>
        <v>-0.15546060376543491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2.3821586578354249E-2</v>
      </c>
      <c r="P18">
        <f>N18*B18*'AC Param'!$B$9</f>
        <v>-1.6465079782147189</v>
      </c>
      <c r="Q18">
        <f>(B18*'AC Param'!$B$8*TrimCalc!I18)+TrimCalc!P18</f>
        <v>17.433327554094529</v>
      </c>
      <c r="R18">
        <f>('AC Param'!$B$2*9.807)-TrimCalc!Q18</f>
        <v>0.15062344590547028</v>
      </c>
      <c r="S18">
        <f>O18*B18*'AC Param'!$B$9</f>
        <v>0.25229821192624013</v>
      </c>
      <c r="T18">
        <f>(J18*B18*'AC Param'!$B$8)</f>
        <v>1.1022968249033653</v>
      </c>
      <c r="U18">
        <f>(K18*B18*'AC Param'!$B$8)</f>
        <v>6.3730109943794147E-2</v>
      </c>
      <c r="V18">
        <f>(L18*B18*'AC Param'!$B$8)</f>
        <v>1.0385667149595712</v>
      </c>
    </row>
    <row r="19" spans="1:22" x14ac:dyDescent="0.2">
      <c r="A19" s="1">
        <f>WingXFLR5!L25</f>
        <v>20.908999999999999</v>
      </c>
      <c r="B19" s="1">
        <f t="shared" si="0"/>
        <v>267.77659711249999</v>
      </c>
      <c r="C19">
        <f>WingXFLR5!C25</f>
        <v>0.17772099999999999</v>
      </c>
      <c r="D19">
        <f>WingXFLR5!I25</f>
        <v>-6.7741999999999997E-2</v>
      </c>
      <c r="E19">
        <f>(((D19*'AC Param'!$B$6)+(C19*('AC Param'!$B$3-'AC Param'!$B$4)))/('AC Param'!$B$5-'AC Param'!$B$3)) * ('AC Param'!$B$8/'AC Param'!$B$9)</f>
        <v>-0.15432040687994258</v>
      </c>
      <c r="F19">
        <f>E19*B19*'AC Param'!$B$9</f>
        <v>-1.5454949138828471</v>
      </c>
      <c r="G19">
        <f>'AC Param'!$B$2*9.807 + F19</f>
        <v>16.038456086117151</v>
      </c>
      <c r="H19">
        <f t="shared" si="1"/>
        <v>1.5454949138828471</v>
      </c>
      <c r="I19">
        <f>C19+(H19/(B19*'AC Param'!$B$8))</f>
        <v>0.19344738478831022</v>
      </c>
      <c r="J19">
        <f>FORECAST(I19,
INDEX(WingXFLR5!$F$8:$F$132,MATCH(I19,WingXFLR5!$C$8:$C$132,1)):INDEX(WingXFLR5!$F$8:$F$132,MATCH(I19,WingXFLR5!$C$8:$C$132,1)+1),
INDEX(WingXFLR5!$C$8:$C$132,MATCH(I19,WingXFLR5!$C$8:$C$132,1)):INDEX(WingXFLR5!$C$8:$C$132,MATCH(I19,WingXFLR5!$C$8:$C$132,1)+1))</f>
        <v>1.08597392742489E-2</v>
      </c>
      <c r="K19">
        <f>FORECAST(I19,
INDEX(WingXFLR5!$D$8:$D$132,MATCH(I19,WingXFLR5!$C$8:$C$132,1)):INDEX(WingXFLR5!$D$8:$D$132,MATCH(I19,WingXFLR5!$C$8:$C$132,1)+1),
INDEX(WingXFLR5!$C$8:$C$132,MATCH(I19,WingXFLR5!$C$8:$C$132,1)):INDEX(WingXFLR5!$C$8:$C$132,MATCH(I19,WingXFLR5!$C$8:$C$132,1)+1))</f>
        <v>6.8060028602803758E-4</v>
      </c>
      <c r="L19">
        <f>FORECAST(I19,
INDEX(WingXFLR5!$E$8:$E$132,MATCH(I19,WingXFLR5!$C$8:$C$132,1)):INDEX(WingXFLR5!$E$8:$E$132,MATCH(I19,WingXFLR5!$C$8:$C$132,1)+1),
INDEX(WingXFLR5!$C$8:$C$132,MATCH(I19,WingXFLR5!$C$8:$C$132,1)):INDEX(WingXFLR5!$C$8:$C$132,MATCH(I19,WingXFLR5!$C$8:$C$132,1)+1))</f>
        <v>1.0179765463015392E-2</v>
      </c>
      <c r="M19">
        <f>FORECAST(I19,
INDEX(WingXFLR5!$I$8:$I$132,MATCH(I19,WingXFLR5!$C$8:$C$132,1)):INDEX(WingXFLR5!$I$8:$I$132,MATCH(I19,WingXFLR5!$C$8:$C$132,1)+1),
INDEX(WingXFLR5!$C$8:$C$132,MATCH(I19,WingXFLR5!$C$8:$C$132,1)):INDEX(WingXFLR5!$C$8:$C$132,MATCH(I19,WingXFLR5!$C$8:$C$132,1)+1))</f>
        <v>-6.890005005370535E-2</v>
      </c>
      <c r="N19">
        <f>(((M19*'AC Param'!$B$6)+(I19*('AC Param'!$B$3-'AC Param'!$B$4)))/('AC Param'!$B$5-'AC Param'!$B$3)) * ('AC Param'!$B$8/'AC Param'!$B$9)</f>
        <v>-0.15737836138335037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2.3860552099718546E-2</v>
      </c>
      <c r="P19">
        <f>N19*B19*'AC Param'!$B$9</f>
        <v>-1.5761198534320191</v>
      </c>
      <c r="Q19">
        <f>(B19*'AC Param'!$B$8*TrimCalc!I19)+TrimCalc!P19</f>
        <v>17.434730594313862</v>
      </c>
      <c r="R19">
        <f>('AC Param'!$B$2*9.807)-TrimCalc!Q19</f>
        <v>0.14922040568613681</v>
      </c>
      <c r="S19">
        <f>O19*B19*'AC Param'!$B$9</f>
        <v>0.23895972449865677</v>
      </c>
      <c r="T19">
        <f>(J19*B19*'AC Param'!$B$8)</f>
        <v>1.0672301384181542</v>
      </c>
      <c r="U19">
        <f>(K19*B19*'AC Param'!$B$8)</f>
        <v>6.6885320091202224E-2</v>
      </c>
      <c r="V19">
        <f>(L19*B19*'AC Param'!$B$8)</f>
        <v>1.0004063845178885</v>
      </c>
    </row>
    <row r="20" spans="1:22" x14ac:dyDescent="0.2">
      <c r="A20" s="1">
        <f>WingXFLR5!L26</f>
        <v>20.362400000000001</v>
      </c>
      <c r="B20" s="1">
        <f t="shared" si="0"/>
        <v>253.95924192800004</v>
      </c>
      <c r="C20">
        <f>WingXFLR5!C26</f>
        <v>0.18739</v>
      </c>
      <c r="D20">
        <f>WingXFLR5!I26</f>
        <v>-6.8454000000000001E-2</v>
      </c>
      <c r="E20">
        <f>(((D20*'AC Param'!$B$6)+(C20*('AC Param'!$B$3-'AC Param'!$B$4)))/('AC Param'!$B$5-'AC Param'!$B$3)) * ('AC Param'!$B$8/'AC Param'!$B$9)</f>
        <v>-0.15620051871056673</v>
      </c>
      <c r="F20">
        <f>E20*B20*'AC Param'!$B$9</f>
        <v>-1.4836043429865473</v>
      </c>
      <c r="G20">
        <f>'AC Param'!$B$2*9.807 + F20</f>
        <v>16.100346657013453</v>
      </c>
      <c r="H20">
        <f t="shared" si="1"/>
        <v>1.4836043429865473</v>
      </c>
      <c r="I20">
        <f>C20+(H20/(B20*'AC Param'!$B$8))</f>
        <v>0.20330798201573624</v>
      </c>
      <c r="J20">
        <f>FORECAST(I20,
INDEX(WingXFLR5!$F$8:$F$132,MATCH(I20,WingXFLR5!$C$8:$C$132,1)):INDEX(WingXFLR5!$F$8:$F$132,MATCH(I20,WingXFLR5!$C$8:$C$132,1)+1),
INDEX(WingXFLR5!$C$8:$C$132,MATCH(I20,WingXFLR5!$C$8:$C$132,1)):INDEX(WingXFLR5!$C$8:$C$132,MATCH(I20,WingXFLR5!$C$8:$C$132,1)+1))</f>
        <v>1.110906481483491E-2</v>
      </c>
      <c r="K20">
        <f>FORECAST(I20,
INDEX(WingXFLR5!$D$8:$D$132,MATCH(I20,WingXFLR5!$C$8:$C$132,1)):INDEX(WingXFLR5!$D$8:$D$132,MATCH(I20,WingXFLR5!$C$8:$C$132,1)+1),
INDEX(WingXFLR5!$C$8:$C$132,MATCH(I20,WingXFLR5!$C$8:$C$132,1)):INDEX(WingXFLR5!$C$8:$C$132,MATCH(I20,WingXFLR5!$C$8:$C$132,1)+1))</f>
        <v>7.5124500838865728E-4</v>
      </c>
      <c r="L20">
        <f>FORECAST(I20,
INDEX(WingXFLR5!$E$8:$E$132,MATCH(I20,WingXFLR5!$C$8:$C$132,1)):INDEX(WingXFLR5!$E$8:$E$132,MATCH(I20,WingXFLR5!$C$8:$C$132,1)+1),
INDEX(WingXFLR5!$C$8:$C$132,MATCH(I20,WingXFLR5!$C$8:$C$132,1)):INDEX(WingXFLR5!$C$8:$C$132,MATCH(I20,WingXFLR5!$C$8:$C$132,1)+1))</f>
        <v>1.0358173449183555E-2</v>
      </c>
      <c r="M20">
        <f>FORECAST(I20,
INDEX(WingXFLR5!$I$8:$I$132,MATCH(I20,WingXFLR5!$C$8:$C$132,1)):INDEX(WingXFLR5!$I$8:$I$132,MATCH(I20,WingXFLR5!$C$8:$C$132,1)+1),
INDEX(WingXFLR5!$C$8:$C$132,MATCH(I20,WingXFLR5!$C$8:$C$132,1)):INDEX(WingXFLR5!$C$8:$C$132,MATCH(I20,WingXFLR5!$C$8:$C$132,1)+1))</f>
        <v>-6.9625560013776219E-2</v>
      </c>
      <c r="N20">
        <f>(((M20*'AC Param'!$B$6)+(I20*('AC Param'!$B$3-'AC Param'!$B$4)))/('AC Param'!$B$5-'AC Param'!$B$3)) * ('AC Param'!$B$8/'AC Param'!$B$9)</f>
        <v>-0.15929441675897835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2.3899483034460631E-2</v>
      </c>
      <c r="P20">
        <f>N20*B20*'AC Param'!$B$9</f>
        <v>-1.5129904206978921</v>
      </c>
      <c r="Q20">
        <f>(B20*'AC Param'!$B$8*TrimCalc!I20)+TrimCalc!P20</f>
        <v>17.435931922862526</v>
      </c>
      <c r="R20">
        <f>('AC Param'!$B$2*9.807)-TrimCalc!Q20</f>
        <v>0.14801907713747298</v>
      </c>
      <c r="S20">
        <f>O20*B20*'AC Param'!$B$9</f>
        <v>0.22699909781196173</v>
      </c>
      <c r="T20">
        <f>(J20*B20*'AC Param'!$B$8)</f>
        <v>1.0353986321579485</v>
      </c>
      <c r="U20">
        <f>(K20*B20*'AC Param'!$B$8)</f>
        <v>7.0018319909555926E-2</v>
      </c>
      <c r="V20">
        <f>(L20*B20*'AC Param'!$B$8)</f>
        <v>0.96541327282721523</v>
      </c>
    </row>
    <row r="21" spans="1:22" x14ac:dyDescent="0.2">
      <c r="A21" s="1">
        <f>WingXFLR5!L27</f>
        <v>19.8565</v>
      </c>
      <c r="B21" s="1">
        <f t="shared" si="0"/>
        <v>241.49686275312504</v>
      </c>
      <c r="C21">
        <f>WingXFLR5!C27</f>
        <v>0.19705900000000001</v>
      </c>
      <c r="D21">
        <f>WingXFLR5!I27</f>
        <v>-6.9166000000000005E-2</v>
      </c>
      <c r="E21">
        <f>(((D21*'AC Param'!$B$6)+(C21*('AC Param'!$B$3-'AC Param'!$B$4)))/('AC Param'!$B$5-'AC Param'!$B$3)) * ('AC Param'!$B$8/'AC Param'!$B$9)</f>
        <v>-0.1580806305411909</v>
      </c>
      <c r="F21">
        <f>E21*B21*'AC Param'!$B$9</f>
        <v>-1.427781515031231</v>
      </c>
      <c r="G21">
        <f>'AC Param'!$B$2*9.807 + F21</f>
        <v>16.156169484968768</v>
      </c>
      <c r="H21">
        <f t="shared" si="1"/>
        <v>1.427781515031231</v>
      </c>
      <c r="I21">
        <f>C21+(H21/(B21*'AC Param'!$B$8))</f>
        <v>0.21316857924316224</v>
      </c>
      <c r="J21">
        <f>FORECAST(I21,
INDEX(WingXFLR5!$F$8:$F$132,MATCH(I21,WingXFLR5!$C$8:$C$132,1)):INDEX(WingXFLR5!$F$8:$F$132,MATCH(I21,WingXFLR5!$C$8:$C$132,1)+1),
INDEX(WingXFLR5!$C$8:$C$132,MATCH(I21,WingXFLR5!$C$8:$C$132,1)):INDEX(WingXFLR5!$C$8:$C$132,MATCH(I21,WingXFLR5!$C$8:$C$132,1)+1))</f>
        <v>1.1355573086222807E-2</v>
      </c>
      <c r="K21">
        <f>FORECAST(I21,
INDEX(WingXFLR5!$D$8:$D$132,MATCH(I21,WingXFLR5!$C$8:$C$132,1)):INDEX(WingXFLR5!$D$8:$D$132,MATCH(I21,WingXFLR5!$C$8:$C$132,1)+1),
INDEX(WingXFLR5!$C$8:$C$132,MATCH(I21,WingXFLR5!$C$8:$C$132,1)):INDEX(WingXFLR5!$C$8:$C$132,MATCH(I21,WingXFLR5!$C$8:$C$132,1)+1))</f>
        <v>8.2530459908916067E-4</v>
      </c>
      <c r="L21">
        <f>FORECAST(I21,
INDEX(WingXFLR5!$E$8:$E$132,MATCH(I21,WingXFLR5!$C$8:$C$132,1)):INDEX(WingXFLR5!$E$8:$E$132,MATCH(I21,WingXFLR5!$C$8:$C$132,1)+1),
INDEX(WingXFLR5!$C$8:$C$132,MATCH(I21,WingXFLR5!$C$8:$C$132,1)):INDEX(WingXFLR5!$C$8:$C$132,MATCH(I21,WingXFLR5!$C$8:$C$132,1)+1))</f>
        <v>1.0530268487133647E-2</v>
      </c>
      <c r="M21">
        <f>FORECAST(I21,
INDEX(WingXFLR5!$I$8:$I$132,MATCH(I21,WingXFLR5!$C$8:$C$132,1)):INDEX(WingXFLR5!$I$8:$I$132,MATCH(I21,WingXFLR5!$C$8:$C$132,1)+1),
INDEX(WingXFLR5!$C$8:$C$132,MATCH(I21,WingXFLR5!$C$8:$C$132,1)):INDEX(WingXFLR5!$C$8:$C$132,MATCH(I21,WingXFLR5!$C$8:$C$132,1)+1))</f>
        <v>-7.0351390196641647E-2</v>
      </c>
      <c r="N21">
        <f>(((M21*'AC Param'!$B$6)+(I21*('AC Param'!$B$3-'AC Param'!$B$4)))/('AC Param'!$B$5-'AC Param'!$B$3)) * ('AC Param'!$B$8/'AC Param'!$B$9)</f>
        <v>-0.16121117382315858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2.3938428226301746E-2</v>
      </c>
      <c r="P21">
        <f>N21*B21*'AC Param'!$B$9</f>
        <v>-1.4560565276921527</v>
      </c>
      <c r="Q21">
        <f>(B21*'AC Param'!$B$8*TrimCalc!I21)+TrimCalc!P21</f>
        <v>17.43693579909646</v>
      </c>
      <c r="R21">
        <f>('AC Param'!$B$2*9.807)-TrimCalc!Q21</f>
        <v>0.14701520090353881</v>
      </c>
      <c r="S21">
        <f>O21*B21*'AC Param'!$B$9</f>
        <v>0.21621146881438802</v>
      </c>
      <c r="T21">
        <f>(J21*B21*'AC Param'!$B$8)</f>
        <v>1.0064370459567933</v>
      </c>
      <c r="U21">
        <f>(K21*B21*'AC Param'!$B$8)</f>
        <v>7.3146209038943158E-2</v>
      </c>
      <c r="V21">
        <f>(L21*B21*'AC Param'!$B$8)</f>
        <v>0.93329083691784998</v>
      </c>
    </row>
    <row r="22" spans="1:22" x14ac:dyDescent="0.2">
      <c r="A22" s="1">
        <f>WingXFLR5!L28</f>
        <v>19.386700000000001</v>
      </c>
      <c r="B22" s="1">
        <f t="shared" si="0"/>
        <v>230.20453384512507</v>
      </c>
      <c r="C22">
        <f>WingXFLR5!C28</f>
        <v>0.20672699999999999</v>
      </c>
      <c r="D22">
        <f>WingXFLR5!I28</f>
        <v>-6.9876999999999995E-2</v>
      </c>
      <c r="E22">
        <f>(((D22*'AC Param'!$B$6)+(C22*('AC Param'!$B$3-'AC Param'!$B$4)))/('AC Param'!$B$5-'AC Param'!$B$3)) * ('AC Param'!$B$8/'AC Param'!$B$9)</f>
        <v>-0.15995851803134822</v>
      </c>
      <c r="F22">
        <f>E22*B22*'AC Param'!$B$9</f>
        <v>-1.377186785315837</v>
      </c>
      <c r="G22">
        <f>'AC Param'!$B$2*9.807 + F22</f>
        <v>16.206764214684164</v>
      </c>
      <c r="H22">
        <f t="shared" si="1"/>
        <v>1.377186785315837</v>
      </c>
      <c r="I22">
        <f>C22+(H22/(B22*'AC Param'!$B$8))</f>
        <v>0.22302794979393031</v>
      </c>
      <c r="J22">
        <f>FORECAST(I22,
INDEX(WingXFLR5!$F$8:$F$132,MATCH(I22,WingXFLR5!$C$8:$C$132,1)):INDEX(WingXFLR5!$F$8:$F$132,MATCH(I22,WingXFLR5!$C$8:$C$132,1)+1),
INDEX(WingXFLR5!$C$8:$C$132,MATCH(I22,WingXFLR5!$C$8:$C$132,1)):INDEX(WingXFLR5!$C$8:$C$132,MATCH(I22,WingXFLR5!$C$8:$C$132,1)+1))</f>
        <v>1.1599319061758265E-2</v>
      </c>
      <c r="K22">
        <f>FORECAST(I22,
INDEX(WingXFLR5!$D$8:$D$132,MATCH(I22,WingXFLR5!$C$8:$C$132,1)):INDEX(WingXFLR5!$D$8:$D$132,MATCH(I22,WingXFLR5!$C$8:$C$132,1)+1),
INDEX(WingXFLR5!$C$8:$C$132,MATCH(I22,WingXFLR5!$C$8:$C$132,1)):INDEX(WingXFLR5!$C$8:$C$132,MATCH(I22,WingXFLR5!$C$8:$C$132,1)+1))</f>
        <v>9.0352473452581881E-4</v>
      </c>
      <c r="L22">
        <f>FORECAST(I22,
INDEX(WingXFLR5!$E$8:$E$132,MATCH(I22,WingXFLR5!$C$8:$C$132,1)):INDEX(WingXFLR5!$E$8:$E$132,MATCH(I22,WingXFLR5!$C$8:$C$132,1)+1),
INDEX(WingXFLR5!$C$8:$C$132,MATCH(I22,WingXFLR5!$C$8:$C$132,1)):INDEX(WingXFLR5!$C$8:$C$132,MATCH(I22,WingXFLR5!$C$8:$C$132,1)+1))</f>
        <v>1.0695794327232449E-2</v>
      </c>
      <c r="M22">
        <f>FORECAST(I22,
INDEX(WingXFLR5!$I$8:$I$132,MATCH(I22,WingXFLR5!$C$8:$C$132,1)):INDEX(WingXFLR5!$I$8:$I$132,MATCH(I22,WingXFLR5!$C$8:$C$132,1)+1),
INDEX(WingXFLR5!$C$8:$C$132,MATCH(I22,WingXFLR5!$C$8:$C$132,1)):INDEX(WingXFLR5!$C$8:$C$132,MATCH(I22,WingXFLR5!$C$8:$C$132,1)+1))</f>
        <v>-7.1077584756184406E-2</v>
      </c>
      <c r="N22">
        <f>(((M22*'AC Param'!$B$6)+(I22*('AC Param'!$B$3-'AC Param'!$B$4)))/('AC Param'!$B$5-'AC Param'!$B$3)) * ('AC Param'!$B$8/'AC Param'!$B$9)</f>
        <v>-0.16312868873818709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2.397828941622707E-2</v>
      </c>
      <c r="P22">
        <f>N22*B22*'AC Param'!$B$9</f>
        <v>-1.4044808441655083</v>
      </c>
      <c r="Q22">
        <f>(B22*'AC Param'!$B$8*TrimCalc!I22)+TrimCalc!P22</f>
        <v>17.438049750380159</v>
      </c>
      <c r="R22">
        <f>('AC Param'!$B$2*9.807)-TrimCalc!Q22</f>
        <v>0.14590124961983975</v>
      </c>
      <c r="S22">
        <f>O22*B22*'AC Param'!$B$9</f>
        <v>0.20644466906123024</v>
      </c>
      <c r="T22">
        <f>(J22*B22*'AC Param'!$B$8)</f>
        <v>0.97996921237458701</v>
      </c>
      <c r="U22">
        <f>(K22*B22*'AC Param'!$B$8)</f>
        <v>7.6334344950763744E-2</v>
      </c>
      <c r="V22">
        <f>(L22*B22*'AC Param'!$B$8)</f>
        <v>0.90363486742382371</v>
      </c>
    </row>
    <row r="23" spans="1:22" x14ac:dyDescent="0.2">
      <c r="A23" s="1">
        <f>WingXFLR5!L29</f>
        <v>18.948699999999999</v>
      </c>
      <c r="B23" s="1">
        <f t="shared" si="0"/>
        <v>219.92010441012499</v>
      </c>
      <c r="C23">
        <f>WingXFLR5!C29</f>
        <v>0.216395</v>
      </c>
      <c r="D23">
        <f>WingXFLR5!I29</f>
        <v>-7.0588999999999999E-2</v>
      </c>
      <c r="E23">
        <f>(((D23*'AC Param'!$B$6)+(C23*('AC Param'!$B$3-'AC Param'!$B$4)))/('AC Param'!$B$5-'AC Param'!$B$3)) * ('AC Param'!$B$8/'AC Param'!$B$9)</f>
        <v>-0.16183859677261003</v>
      </c>
      <c r="F23">
        <f>E23*B23*'AC Param'!$B$9</f>
        <v>-1.3311243851332875</v>
      </c>
      <c r="G23">
        <f>'AC Param'!$B$2*9.807 + F23</f>
        <v>16.252826614866713</v>
      </c>
      <c r="H23">
        <f t="shared" si="1"/>
        <v>1.3311243851332875</v>
      </c>
      <c r="I23">
        <f>C23+(H23/(B23*'AC Param'!$B$8))</f>
        <v>0.23288754364930686</v>
      </c>
      <c r="J23">
        <f>FORECAST(I23,
INDEX(WingXFLR5!$F$8:$F$132,MATCH(I23,WingXFLR5!$C$8:$C$132,1)):INDEX(WingXFLR5!$F$8:$F$132,MATCH(I23,WingXFLR5!$C$8:$C$132,1)+1),
INDEX(WingXFLR5!$C$8:$C$132,MATCH(I23,WingXFLR5!$C$8:$C$132,1)):INDEX(WingXFLR5!$C$8:$C$132,MATCH(I23,WingXFLR5!$C$8:$C$132,1)+1))</f>
        <v>1.1837158984272105E-2</v>
      </c>
      <c r="K23">
        <f>FORECAST(I23,
INDEX(WingXFLR5!$D$8:$D$132,MATCH(I23,WingXFLR5!$C$8:$C$132,1)):INDEX(WingXFLR5!$D$8:$D$132,MATCH(I23,WingXFLR5!$C$8:$C$132,1)+1),
INDEX(WingXFLR5!$C$8:$C$132,MATCH(I23,WingXFLR5!$C$8:$C$132,1)):INDEX(WingXFLR5!$C$8:$C$132,MATCH(I23,WingXFLR5!$C$8:$C$132,1)+1))</f>
        <v>9.8450527593839116E-4</v>
      </c>
      <c r="L23">
        <f>FORECAST(I23,
INDEX(WingXFLR5!$E$8:$E$132,MATCH(I23,WingXFLR5!$C$8:$C$132,1)):INDEX(WingXFLR5!$E$8:$E$132,MATCH(I23,WingXFLR5!$C$8:$C$132,1)+1),
INDEX(WingXFLR5!$C$8:$C$132,MATCH(I23,WingXFLR5!$C$8:$C$132,1)):INDEX(WingXFLR5!$C$8:$C$132,MATCH(I23,WingXFLR5!$C$8:$C$132,1)+1))</f>
        <v>1.0852653708333715E-2</v>
      </c>
      <c r="M23">
        <f>FORECAST(I23,
INDEX(WingXFLR5!$I$8:$I$132,MATCH(I23,WingXFLR5!$C$8:$C$132,1)):INDEX(WingXFLR5!$I$8:$I$132,MATCH(I23,WingXFLR5!$C$8:$C$132,1)+1),
INDEX(WingXFLR5!$C$8:$C$132,MATCH(I23,WingXFLR5!$C$8:$C$132,1)):INDEX(WingXFLR5!$C$8:$C$132,MATCH(I23,WingXFLR5!$C$8:$C$132,1)+1))</f>
        <v>-7.1803190639902453E-2</v>
      </c>
      <c r="N23">
        <f>(((M23*'AC Param'!$B$6)+(I23*('AC Param'!$B$3-'AC Param'!$B$4)))/('AC Param'!$B$5-'AC Param'!$B$3)) * ('AC Param'!$B$8/'AC Param'!$B$9)</f>
        <v>-0.16504492110567159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2.4018863328797085E-2</v>
      </c>
      <c r="P23">
        <f>N23*B23*'AC Param'!$B$9</f>
        <v>-1.3574964409438133</v>
      </c>
      <c r="Q23">
        <f>(B23*'AC Param'!$B$8*TrimCalc!I23)+TrimCalc!P23</f>
        <v>17.43901517892472</v>
      </c>
      <c r="R23">
        <f>('AC Param'!$B$2*9.807)-TrimCalc!Q23</f>
        <v>0.14493582107527914</v>
      </c>
      <c r="S23">
        <f>O23*B23*'AC Param'!$B$9</f>
        <v>0.197555436822451</v>
      </c>
      <c r="T23">
        <f>(J23*B23*'AC Param'!$B$8)</f>
        <v>0.95538513098471589</v>
      </c>
      <c r="U23">
        <f>(K23*B23*'AC Param'!$B$8)</f>
        <v>7.9460088629145192E-2</v>
      </c>
      <c r="V23">
        <f>(L23*B23*'AC Param'!$B$8)</f>
        <v>0.87592504235557078</v>
      </c>
    </row>
    <row r="24" spans="1:22" x14ac:dyDescent="0.2">
      <c r="A24" s="1">
        <f>WingXFLR5!L30</f>
        <v>18.539100000000001</v>
      </c>
      <c r="B24" s="1">
        <f t="shared" si="0"/>
        <v>210.51516514612504</v>
      </c>
      <c r="C24">
        <f>WingXFLR5!C30</f>
        <v>0.22606100000000001</v>
      </c>
      <c r="D24">
        <f>WingXFLR5!I30</f>
        <v>-7.1301000000000003E-2</v>
      </c>
      <c r="E24">
        <f>(((D24*'AC Param'!$B$6)+(C24*('AC Param'!$B$3-'AC Param'!$B$4)))/('AC Param'!$B$5-'AC Param'!$B$3)) * ('AC Param'!$B$8/'AC Param'!$B$9)</f>
        <v>-0.16371860933514723</v>
      </c>
      <c r="F24">
        <f>E24*B24*'AC Param'!$B$9</f>
        <v>-1.2890003530549237</v>
      </c>
      <c r="G24">
        <f>'AC Param'!$B$2*9.807 + F24</f>
        <v>16.294950646945075</v>
      </c>
      <c r="H24">
        <f t="shared" si="1"/>
        <v>1.2890003530549237</v>
      </c>
      <c r="I24">
        <f>C24+(H24/(B24*'AC Param'!$B$8))</f>
        <v>0.24274513076058449</v>
      </c>
      <c r="J24">
        <f>FORECAST(I24,
INDEX(WingXFLR5!$F$8:$F$132,MATCH(I24,WingXFLR5!$C$8:$C$132,1)):INDEX(WingXFLR5!$F$8:$F$132,MATCH(I24,WingXFLR5!$C$8:$C$132,1)+1),
INDEX(WingXFLR5!$C$8:$C$132,MATCH(I24,WingXFLR5!$C$8:$C$132,1)):INDEX(WingXFLR5!$C$8:$C$132,MATCH(I24,WingXFLR5!$C$8:$C$132,1)+1))</f>
        <v>1.2070600353209154E-2</v>
      </c>
      <c r="K24">
        <f>FORECAST(I24,
INDEX(WingXFLR5!$D$8:$D$132,MATCH(I24,WingXFLR5!$C$8:$C$132,1)):INDEX(WingXFLR5!$D$8:$D$132,MATCH(I24,WingXFLR5!$C$8:$C$132,1)+1),
INDEX(WingXFLR5!$C$8:$C$132,MATCH(I24,WingXFLR5!$C$8:$C$132,1)):INDEX(WingXFLR5!$C$8:$C$132,MATCH(I24,WingXFLR5!$C$8:$C$132,1)+1))</f>
        <v>1.0697369737841143E-3</v>
      </c>
      <c r="L24">
        <f>FORECAST(I24,
INDEX(WingXFLR5!$E$8:$E$132,MATCH(I24,WingXFLR5!$C$8:$C$132,1)):INDEX(WingXFLR5!$E$8:$E$132,MATCH(I24,WingXFLR5!$C$8:$C$132,1)+1),
INDEX(WingXFLR5!$C$8:$C$132,MATCH(I24,WingXFLR5!$C$8:$C$132,1)):INDEX(WingXFLR5!$C$8:$C$132,MATCH(I24,WingXFLR5!$C$8:$C$132,1)+1))</f>
        <v>1.1000863379425038E-2</v>
      </c>
      <c r="M24">
        <f>FORECAST(I24,
INDEX(WingXFLR5!$I$8:$I$132,MATCH(I24,WingXFLR5!$C$8:$C$132,1)):INDEX(WingXFLR5!$I$8:$I$132,MATCH(I24,WingXFLR5!$C$8:$C$132,1)+1),
INDEX(WingXFLR5!$C$8:$C$132,MATCH(I24,WingXFLR5!$C$8:$C$132,1)):INDEX(WingXFLR5!$C$8:$C$132,MATCH(I24,WingXFLR5!$C$8:$C$132,1)+1))</f>
        <v>-7.252913794510929E-2</v>
      </c>
      <c r="N24">
        <f>(((M24*'AC Param'!$B$6)+(I24*('AC Param'!$B$3-'AC Param'!$B$4)))/('AC Param'!$B$5-'AC Param'!$B$3)) * ('AC Param'!$B$8/'AC Param'!$B$9)</f>
        <v>-0.16696183521148794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2.4059451676355224E-2</v>
      </c>
      <c r="P24">
        <f>N24*B24*'AC Param'!$B$9</f>
        <v>-1.3145351368929792</v>
      </c>
      <c r="Q24">
        <f>(B24*'AC Param'!$B$8*TrimCalc!I24)+TrimCalc!P24</f>
        <v>17.439726846713977</v>
      </c>
      <c r="R24">
        <f>('AC Param'!$B$2*9.807)-TrimCalc!Q24</f>
        <v>0.14422415328602156</v>
      </c>
      <c r="S24">
        <f>O24*B24*'AC Param'!$B$9</f>
        <v>0.18942649116719526</v>
      </c>
      <c r="T24">
        <f>(J24*B24*'AC Param'!$B$8)</f>
        <v>0.93256330462411297</v>
      </c>
      <c r="U24">
        <f>(K24*B24*'AC Param'!$B$8)</f>
        <v>8.2646879041561941E-2</v>
      </c>
      <c r="V24">
        <f>(L24*B24*'AC Param'!$B$8)</f>
        <v>0.84991642558255098</v>
      </c>
    </row>
    <row r="25" spans="1:22" x14ac:dyDescent="0.2">
      <c r="A25" s="1">
        <f>WingXFLR5!L31</f>
        <v>18.155100000000001</v>
      </c>
      <c r="B25" s="1">
        <f t="shared" si="0"/>
        <v>201.88468930612504</v>
      </c>
      <c r="C25">
        <f>WingXFLR5!C31</f>
        <v>0.23572599999999999</v>
      </c>
      <c r="D25">
        <f>WingXFLR5!I31</f>
        <v>-7.2012000000000007E-2</v>
      </c>
      <c r="E25">
        <f>(((D25*'AC Param'!$B$6)+(C25*('AC Param'!$B$3-'AC Param'!$B$4)))/('AC Param'!$B$5-'AC Param'!$B$3)) * ('AC Param'!$B$8/'AC Param'!$B$9)</f>
        <v>-0.16559639755721764</v>
      </c>
      <c r="F25">
        <f>E25*B25*'AC Param'!$B$9</f>
        <v>-1.2503335099373616</v>
      </c>
      <c r="G25">
        <f>'AC Param'!$B$2*9.807 + F25</f>
        <v>16.333617490062636</v>
      </c>
      <c r="H25">
        <f t="shared" si="1"/>
        <v>1.2503335099373616</v>
      </c>
      <c r="I25">
        <f>C25+(H25/(B25*'AC Param'!$B$8))</f>
        <v>0.2526014911952042</v>
      </c>
      <c r="J25">
        <f>FORECAST(I25,
INDEX(WingXFLR5!$F$8:$F$132,MATCH(I25,WingXFLR5!$C$8:$C$132,1)):INDEX(WingXFLR5!$F$8:$F$132,MATCH(I25,WingXFLR5!$C$8:$C$132,1)+1),
INDEX(WingXFLR5!$C$8:$C$132,MATCH(I25,WingXFLR5!$C$8:$C$132,1)):INDEX(WingXFLR5!$C$8:$C$132,MATCH(I25,WingXFLR5!$C$8:$C$132,1)+1))</f>
        <v>1.2300899991610197E-2</v>
      </c>
      <c r="K25">
        <f>FORECAST(I25,
INDEX(WingXFLR5!$D$8:$D$132,MATCH(I25,WingXFLR5!$C$8:$C$132,1)):INDEX(WingXFLR5!$D$8:$D$132,MATCH(I25,WingXFLR5!$C$8:$C$132,1)+1),
INDEX(WingXFLR5!$C$8:$C$132,MATCH(I25,WingXFLR5!$C$8:$C$132,1)):INDEX(WingXFLR5!$C$8:$C$132,MATCH(I25,WingXFLR5!$C$8:$C$132,1)+1))</f>
        <v>1.1579213300892759E-3</v>
      </c>
      <c r="L25">
        <f>FORECAST(I25,
INDEX(WingXFLR5!$E$8:$E$132,MATCH(I25,WingXFLR5!$C$8:$C$132,1)):INDEX(WingXFLR5!$E$8:$E$132,MATCH(I25,WingXFLR5!$C$8:$C$132,1)+1),
INDEX(WingXFLR5!$C$8:$C$132,MATCH(I25,WingXFLR5!$C$8:$C$132,1)):INDEX(WingXFLR5!$C$8:$C$132,MATCH(I25,WingXFLR5!$C$8:$C$132,1)+1))</f>
        <v>1.1142978661520923E-2</v>
      </c>
      <c r="M25">
        <f>FORECAST(I25,
INDEX(WingXFLR5!$I$8:$I$132,MATCH(I25,WingXFLR5!$C$8:$C$132,1)):INDEX(WingXFLR5!$I$8:$I$132,MATCH(I25,WingXFLR5!$C$8:$C$132,1)+1),
INDEX(WingXFLR5!$C$8:$C$132,MATCH(I25,WingXFLR5!$C$8:$C$132,1)):INDEX(WingXFLR5!$C$8:$C$132,MATCH(I25,WingXFLR5!$C$8:$C$132,1)+1))</f>
        <v>-7.3254563973488215E-2</v>
      </c>
      <c r="N25">
        <f>(((M25*'AC Param'!$B$6)+(I25*('AC Param'!$B$3-'AC Param'!$B$4)))/('AC Param'!$B$5-'AC Param'!$B$3)) * ('AC Param'!$B$8/'AC Param'!$B$9)</f>
        <v>-0.16887756647893098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2.4100014978735363E-2</v>
      </c>
      <c r="P25">
        <f>N25*B25*'AC Param'!$B$9</f>
        <v>-1.2751079344725675</v>
      </c>
      <c r="Q25">
        <f>(B25*'AC Param'!$B$8*TrimCalc!I25)+TrimCalc!P25</f>
        <v>17.440561165059648</v>
      </c>
      <c r="R25">
        <f>('AC Param'!$B$2*9.807)-TrimCalc!Q25</f>
        <v>0.14338983494035062</v>
      </c>
      <c r="S25">
        <f>O25*B25*'AC Param'!$B$9</f>
        <v>0.18196685895593509</v>
      </c>
      <c r="T25">
        <f>(J25*B25*'AC Param'!$B$8)</f>
        <v>0.91139435788804224</v>
      </c>
      <c r="U25">
        <f>(K25*B25*'AC Param'!$B$8)</f>
        <v>8.579233778352513E-2</v>
      </c>
      <c r="V25">
        <f>(L25*B25*'AC Param'!$B$8)</f>
        <v>0.82560202010451722</v>
      </c>
    </row>
    <row r="26" spans="1:22" x14ac:dyDescent="0.2">
      <c r="A26" s="1">
        <f>WingXFLR5!L32</f>
        <v>17.794</v>
      </c>
      <c r="B26" s="1">
        <f t="shared" si="0"/>
        <v>193.93369205000002</v>
      </c>
      <c r="C26">
        <f>WingXFLR5!C32</f>
        <v>0.24539</v>
      </c>
      <c r="D26">
        <f>WingXFLR5!I32</f>
        <v>-7.2723999999999997E-2</v>
      </c>
      <c r="E26">
        <f>(((D26*'AC Param'!$B$6)+(C26*('AC Param'!$B$3-'AC Param'!$B$4)))/('AC Param'!$B$5-'AC Param'!$B$3)) * ('AC Param'!$B$8/'AC Param'!$B$9)</f>
        <v>-0.1674763439410302</v>
      </c>
      <c r="F26">
        <f>E26*B26*'AC Param'!$B$9</f>
        <v>-1.2147260336108345</v>
      </c>
      <c r="G26">
        <f>'AC Param'!$B$2*9.807 + F26</f>
        <v>16.369224966389165</v>
      </c>
      <c r="H26">
        <f t="shared" si="1"/>
        <v>1.2147260336108345</v>
      </c>
      <c r="I26">
        <f>C26+(H26/(B26*'AC Param'!$B$8))</f>
        <v>0.2624570715623829</v>
      </c>
      <c r="J26">
        <f>FORECAST(I26,
INDEX(WingXFLR5!$F$8:$F$132,MATCH(I26,WingXFLR5!$C$8:$C$132,1)):INDEX(WingXFLR5!$F$8:$F$132,MATCH(I26,WingXFLR5!$C$8:$C$132,1)+1),
INDEX(WingXFLR5!$C$8:$C$132,MATCH(I26,WingXFLR5!$C$8:$C$132,1)):INDEX(WingXFLR5!$C$8:$C$132,MATCH(I26,WingXFLR5!$C$8:$C$132,1)+1))</f>
        <v>1.2525798868987978E-2</v>
      </c>
      <c r="K26">
        <f>FORECAST(I26,
INDEX(WingXFLR5!$D$8:$D$132,MATCH(I26,WingXFLR5!$C$8:$C$132,1)):INDEX(WingXFLR5!$D$8:$D$132,MATCH(I26,WingXFLR5!$C$8:$C$132,1)+1),
INDEX(WingXFLR5!$C$8:$C$132,MATCH(I26,WingXFLR5!$C$8:$C$132,1)):INDEX(WingXFLR5!$C$8:$C$132,MATCH(I26,WingXFLR5!$C$8:$C$132,1)+1))</f>
        <v>1.2497246441913515E-3</v>
      </c>
      <c r="L26">
        <f>FORECAST(I26,
INDEX(WingXFLR5!$E$8:$E$132,MATCH(I26,WingXFLR5!$C$8:$C$132,1)):INDEX(WingXFLR5!$E$8:$E$132,MATCH(I26,WingXFLR5!$C$8:$C$132,1)+1),
INDEX(WingXFLR5!$C$8:$C$132,MATCH(I26,WingXFLR5!$C$8:$C$132,1)):INDEX(WingXFLR5!$C$8:$C$132,MATCH(I26,WingXFLR5!$C$8:$C$132,1)+1))</f>
        <v>1.1276840429677849E-2</v>
      </c>
      <c r="M26">
        <f>FORECAST(I26,
INDEX(WingXFLR5!$I$8:$I$132,MATCH(I26,WingXFLR5!$C$8:$C$132,1)):INDEX(WingXFLR5!$I$8:$I$132,MATCH(I26,WingXFLR5!$C$8:$C$132,1)+1),
INDEX(WingXFLR5!$C$8:$C$132,MATCH(I26,WingXFLR5!$C$8:$C$132,1)):INDEX(WingXFLR5!$C$8:$C$132,MATCH(I26,WingXFLR5!$C$8:$C$132,1)+1))</f>
        <v>-7.3979771670550018E-2</v>
      </c>
      <c r="N26">
        <f>(((M26*'AC Param'!$B$6)+(I26*('AC Param'!$B$3-'AC Param'!$B$4)))/('AC Param'!$B$5-'AC Param'!$B$3)) * ('AC Param'!$B$8/'AC Param'!$B$9)</f>
        <v>-0.17079279351570012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2.414177159934866E-2</v>
      </c>
      <c r="P26">
        <f>N26*B26*'AC Param'!$B$9</f>
        <v>-1.2387806406240351</v>
      </c>
      <c r="Q26">
        <f>(B26*'AC Param'!$B$8*TrimCalc!I26)+TrimCalc!P26</f>
        <v>17.441251043005664</v>
      </c>
      <c r="R26">
        <f>('AC Param'!$B$2*9.807)-TrimCalc!Q26</f>
        <v>0.1426999569943348</v>
      </c>
      <c r="S26">
        <f>O26*B26*'AC Param'!$B$9</f>
        <v>0.17510316841846804</v>
      </c>
      <c r="T26">
        <f>(J26*B26*'AC Param'!$B$8)</f>
        <v>0.89150701233764895</v>
      </c>
      <c r="U26">
        <f>(K26*B26*'AC Param'!$B$8)</f>
        <v>8.8947483145861816E-2</v>
      </c>
      <c r="V26">
        <f>(L26*B26*'AC Param'!$B$8)</f>
        <v>0.8026140628013112</v>
      </c>
    </row>
    <row r="27" spans="1:22" x14ac:dyDescent="0.2">
      <c r="A27" s="1">
        <f>WingXFLR5!L33</f>
        <v>17.453700000000001</v>
      </c>
      <c r="B27" s="1">
        <f t="shared" si="0"/>
        <v>186.58688176012504</v>
      </c>
      <c r="C27">
        <f>WingXFLR5!C33</f>
        <v>0.255054</v>
      </c>
      <c r="D27">
        <f>WingXFLR5!I33</f>
        <v>-7.3435E-2</v>
      </c>
      <c r="E27">
        <f>(((D27*'AC Param'!$B$6)+(C27*('AC Param'!$B$3-'AC Param'!$B$4)))/('AC Param'!$B$5-'AC Param'!$B$3)) * ('AC Param'!$B$8/'AC Param'!$B$9)</f>
        <v>-0.16935409907373825</v>
      </c>
      <c r="F27">
        <f>E27*B27*'AC Param'!$B$9</f>
        <v>-1.1818120719039573</v>
      </c>
      <c r="G27">
        <f>'AC Param'!$B$2*9.807 + F27</f>
        <v>16.402138928096043</v>
      </c>
      <c r="H27">
        <f t="shared" si="1"/>
        <v>1.1818120719039573</v>
      </c>
      <c r="I27">
        <f>C27+(H27/(B27*'AC Param'!$B$8))</f>
        <v>0.27231242862495314</v>
      </c>
      <c r="J27">
        <f>FORECAST(I27,
INDEX(WingXFLR5!$F$8:$F$132,MATCH(I27,WingXFLR5!$C$8:$C$132,1)):INDEX(WingXFLR5!$F$8:$F$132,MATCH(I27,WingXFLR5!$C$8:$C$132,1)+1),
INDEX(WingXFLR5!$C$8:$C$132,MATCH(I27,WingXFLR5!$C$8:$C$132,1)):INDEX(WingXFLR5!$C$8:$C$132,MATCH(I27,WingXFLR5!$C$8:$C$132,1)+1))</f>
        <v>1.2746840449538338E-2</v>
      </c>
      <c r="K27">
        <f>FORECAST(I27,
INDEX(WingXFLR5!$D$8:$D$132,MATCH(I27,WingXFLR5!$C$8:$C$132,1)):INDEX(WingXFLR5!$D$8:$D$132,MATCH(I27,WingXFLR5!$C$8:$C$132,1)+1),
INDEX(WingXFLR5!$C$8:$C$132,MATCH(I27,WingXFLR5!$C$8:$C$132,1)):INDEX(WingXFLR5!$C$8:$C$132,MATCH(I27,WingXFLR5!$C$8:$C$132,1)+1))</f>
        <v>1.3449120474842765E-3</v>
      </c>
      <c r="L27">
        <f>FORECAST(I27,
INDEX(WingXFLR5!$E$8:$E$132,MATCH(I27,WingXFLR5!$C$8:$C$132,1)):INDEX(WingXFLR5!$E$8:$E$132,MATCH(I27,WingXFLR5!$C$8:$C$132,1)+1),
INDEX(WingXFLR5!$C$8:$C$132,MATCH(I27,WingXFLR5!$C$8:$C$132,1)):INDEX(WingXFLR5!$C$8:$C$132,MATCH(I27,WingXFLR5!$C$8:$C$132,1)+1))</f>
        <v>1.1402142103676568E-2</v>
      </c>
      <c r="M27">
        <f>FORECAST(I27,
INDEX(WingXFLR5!$I$8:$I$132,MATCH(I27,WingXFLR5!$C$8:$C$132,1)):INDEX(WingXFLR5!$I$8:$I$132,MATCH(I27,WingXFLR5!$C$8:$C$132,1)+1),
INDEX(WingXFLR5!$C$8:$C$132,MATCH(I27,WingXFLR5!$C$8:$C$132,1)):INDEX(WingXFLR5!$C$8:$C$132,MATCH(I27,WingXFLR5!$C$8:$C$132,1)+1))</f>
        <v>-7.4705058146397024E-2</v>
      </c>
      <c r="N27">
        <f>(((M27*'AC Param'!$B$6)+(I27*('AC Param'!$B$3-'AC Param'!$B$4)))/('AC Param'!$B$5-'AC Param'!$B$3)) * ('AC Param'!$B$8/'AC Param'!$B$9)</f>
        <v>-0.1727081857875622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2.4183700584404347E-2</v>
      </c>
      <c r="P27">
        <f>N27*B27*'AC Param'!$B$9</f>
        <v>-1.2052180608365544</v>
      </c>
      <c r="Q27">
        <f>(B27*'AC Param'!$B$8*TrimCalc!I27)+TrimCalc!P27</f>
        <v>17.442025119411426</v>
      </c>
      <c r="R27">
        <f>('AC Param'!$B$2*9.807)-TrimCalc!Q27</f>
        <v>0.14192588058857325</v>
      </c>
      <c r="S27">
        <f>O27*B27*'AC Param'!$B$9</f>
        <v>0.16876231192677307</v>
      </c>
      <c r="T27">
        <f>(J27*B27*'AC Param'!$B$8)</f>
        <v>0.87287030872076021</v>
      </c>
      <c r="U27">
        <f>(K27*B27*'AC Param'!$B$8)</f>
        <v>9.2096060881689895E-2</v>
      </c>
      <c r="V27">
        <f>(L27*B27*'AC Param'!$B$8)</f>
        <v>0.7807888815674795</v>
      </c>
    </row>
    <row r="28" spans="1:22" x14ac:dyDescent="0.2">
      <c r="A28" s="1">
        <f>WingXFLR5!L34</f>
        <v>17.132200000000001</v>
      </c>
      <c r="B28" s="1">
        <f t="shared" si="0"/>
        <v>179.77626956450004</v>
      </c>
      <c r="C28">
        <f>WingXFLR5!C34</f>
        <v>0.26471600000000001</v>
      </c>
      <c r="D28">
        <f>WingXFLR5!I34</f>
        <v>-7.4146000000000004E-2</v>
      </c>
      <c r="E28">
        <f>(((D28*'AC Param'!$B$6)+(C28*('AC Param'!$B$3-'AC Param'!$B$4)))/('AC Param'!$B$5-'AC Param'!$B$3)) * ('AC Param'!$B$8/'AC Param'!$B$9)</f>
        <v>-0.17123178802772171</v>
      </c>
      <c r="F28">
        <f>E28*B28*'AC Param'!$B$9</f>
        <v>-1.1512996118848653</v>
      </c>
      <c r="G28">
        <f>'AC Param'!$B$2*9.807 + F28</f>
        <v>16.432651388115133</v>
      </c>
      <c r="H28">
        <f t="shared" si="1"/>
        <v>1.1512996118848653</v>
      </c>
      <c r="I28">
        <f>C28+(H28/(B28*'AC Param'!$B$8))</f>
        <v>0.28216577894342448</v>
      </c>
      <c r="J28">
        <f>FORECAST(I28,
INDEX(WingXFLR5!$F$8:$F$132,MATCH(I28,WingXFLR5!$C$8:$C$132,1)):INDEX(WingXFLR5!$F$8:$F$132,MATCH(I28,WingXFLR5!$C$8:$C$132,1)+1),
INDEX(WingXFLR5!$C$8:$C$132,MATCH(I28,WingXFLR5!$C$8:$C$132,1)):INDEX(WingXFLR5!$C$8:$C$132,MATCH(I28,WingXFLR5!$C$8:$C$132,1)+1))</f>
        <v>1.2960726060692856E-2</v>
      </c>
      <c r="K28">
        <f>FORECAST(I28,
INDEX(WingXFLR5!$D$8:$D$132,MATCH(I28,WingXFLR5!$C$8:$C$132,1)):INDEX(WingXFLR5!$D$8:$D$132,MATCH(I28,WingXFLR5!$C$8:$C$132,1)+1),
INDEX(WingXFLR5!$C$8:$C$132,MATCH(I28,WingXFLR5!$C$8:$C$132,1)):INDEX(WingXFLR5!$C$8:$C$132,MATCH(I28,WingXFLR5!$C$8:$C$132,1)+1))</f>
        <v>1.4440247785956722E-3</v>
      </c>
      <c r="L28">
        <f>FORECAST(I28,
INDEX(WingXFLR5!$E$8:$E$132,MATCH(I28,WingXFLR5!$C$8:$C$132,1)):INDEX(WingXFLR5!$E$8:$E$132,MATCH(I28,WingXFLR5!$C$8:$C$132,1)+1),
INDEX(WingXFLR5!$C$8:$C$132,MATCH(I28,WingXFLR5!$C$8:$C$132,1)):INDEX(WingXFLR5!$C$8:$C$132,MATCH(I28,WingXFLR5!$C$8:$C$132,1)+1))</f>
        <v>1.1516701282097183E-2</v>
      </c>
      <c r="M28">
        <f>FORECAST(I28,
INDEX(WingXFLR5!$I$8:$I$132,MATCH(I28,WingXFLR5!$C$8:$C$132,1)):INDEX(WingXFLR5!$I$8:$I$132,MATCH(I28,WingXFLR5!$C$8:$C$132,1)+1),
INDEX(WingXFLR5!$C$8:$C$132,MATCH(I28,WingXFLR5!$C$8:$C$132,1)):INDEX(WingXFLR5!$C$8:$C$132,MATCH(I28,WingXFLR5!$C$8:$C$132,1)+1))</f>
        <v>-7.5430332832464517E-2</v>
      </c>
      <c r="N28">
        <f>(((M28*'AC Param'!$B$6)+(I28*('AC Param'!$B$3-'AC Param'!$B$4)))/('AC Param'!$B$5-'AC Param'!$B$3)) * ('AC Param'!$B$8/'AC Param'!$B$9)</f>
        <v>-0.17462348582317436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2.4225627550358047E-2</v>
      </c>
      <c r="P28">
        <f>N28*B28*'AC Param'!$B$9</f>
        <v>-1.1741041413505229</v>
      </c>
      <c r="Q28">
        <f>(B28*'AC Param'!$B$8*TrimCalc!I28)+TrimCalc!P28</f>
        <v>17.442598846005623</v>
      </c>
      <c r="R28">
        <f>('AC Param'!$B$2*9.807)-TrimCalc!Q28</f>
        <v>0.14135215399437584</v>
      </c>
      <c r="S28">
        <f>O28*B28*'AC Param'!$B$9</f>
        <v>0.16288421628745178</v>
      </c>
      <c r="T28">
        <f>(J28*B28*'AC Param'!$B$8)</f>
        <v>0.85512137040822467</v>
      </c>
      <c r="U28">
        <f>(K28*B28*'AC Param'!$B$8)</f>
        <v>9.5273709342650323E-2</v>
      </c>
      <c r="V28">
        <f>(L28*B28*'AC Param'!$B$8)</f>
        <v>0.75984766106557433</v>
      </c>
    </row>
    <row r="29" spans="1:22" x14ac:dyDescent="0.2">
      <c r="A29" s="1">
        <f>WingXFLR5!L35</f>
        <v>16.8279</v>
      </c>
      <c r="B29" s="1">
        <f t="shared" si="0"/>
        <v>173.44665877612502</v>
      </c>
      <c r="C29">
        <f>WingXFLR5!C35</f>
        <v>0.27437699999999998</v>
      </c>
      <c r="D29">
        <f>WingXFLR5!I35</f>
        <v>-7.4857000000000007E-2</v>
      </c>
      <c r="E29">
        <f>(((D29*'AC Param'!$B$6)+(C29*('AC Param'!$B$3-'AC Param'!$B$4)))/('AC Param'!$B$5-'AC Param'!$B$3)) * ('AC Param'!$B$8/'AC Param'!$B$9)</f>
        <v>-0.17310944389234287</v>
      </c>
      <c r="F29">
        <f>E29*B29*'AC Param'!$B$9</f>
        <v>-1.1229445237499263</v>
      </c>
      <c r="G29">
        <f>'AC Param'!$B$2*9.807 + F29</f>
        <v>16.461006476250073</v>
      </c>
      <c r="H29">
        <f t="shared" si="1"/>
        <v>1.1229445237499263</v>
      </c>
      <c r="I29">
        <f>C29+(H29/(B29*'AC Param'!$B$8))</f>
        <v>0.29201812588984638</v>
      </c>
      <c r="J29">
        <f>FORECAST(I29,
INDEX(WingXFLR5!$F$8:$F$132,MATCH(I29,WingXFLR5!$C$8:$C$132,1)):INDEX(WingXFLR5!$F$8:$F$132,MATCH(I29,WingXFLR5!$C$8:$C$132,1)+1),
INDEX(WingXFLR5!$C$8:$C$132,MATCH(I29,WingXFLR5!$C$8:$C$132,1)):INDEX(WingXFLR5!$C$8:$C$132,MATCH(I29,WingXFLR5!$C$8:$C$132,1)+1))</f>
        <v>1.3171236870618941E-2</v>
      </c>
      <c r="K29">
        <f>FORECAST(I29,
INDEX(WingXFLR5!$D$8:$D$132,MATCH(I29,WingXFLR5!$C$8:$C$132,1)):INDEX(WingXFLR5!$D$8:$D$132,MATCH(I29,WingXFLR5!$C$8:$C$132,1)+1),
INDEX(WingXFLR5!$C$8:$C$132,MATCH(I29,WingXFLR5!$C$8:$C$132,1)):INDEX(WingXFLR5!$C$8:$C$132,MATCH(I29,WingXFLR5!$C$8:$C$132,1)+1))</f>
        <v>1.5456392575820105E-3</v>
      </c>
      <c r="L29">
        <f>FORECAST(I29,
INDEX(WingXFLR5!$E$8:$E$132,MATCH(I29,WingXFLR5!$C$8:$C$132,1)):INDEX(WingXFLR5!$E$8:$E$132,MATCH(I29,WingXFLR5!$C$8:$C$132,1)+1),
INDEX(WingXFLR5!$C$8:$C$132,MATCH(I29,WingXFLR5!$C$8:$C$132,1)):INDEX(WingXFLR5!$C$8:$C$132,MATCH(I29,WingXFLR5!$C$8:$C$132,1)+1))</f>
        <v>1.1625597613036932E-2</v>
      </c>
      <c r="M29">
        <f>FORECAST(I29,
INDEX(WingXFLR5!$I$8:$I$132,MATCH(I29,WingXFLR5!$C$8:$C$132,1)):INDEX(WingXFLR5!$I$8:$I$132,MATCH(I29,WingXFLR5!$C$8:$C$132,1)+1),
INDEX(WingXFLR5!$C$8:$C$132,MATCH(I29,WingXFLR5!$C$8:$C$132,1)):INDEX(WingXFLR5!$C$8:$C$132,MATCH(I29,WingXFLR5!$C$8:$C$132,1)+1))</f>
        <v>-7.6154738728832272E-2</v>
      </c>
      <c r="N29">
        <f>(((M29*'AC Param'!$B$6)+(I29*('AC Param'!$B$3-'AC Param'!$B$4)))/('AC Param'!$B$5-'AC Param'!$B$3)) * ('AC Param'!$B$8/'AC Param'!$B$9)</f>
        <v>-0.1765368489214561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2.4267900295188289E-2</v>
      </c>
      <c r="P29">
        <f>N29*B29*'AC Param'!$B$9</f>
        <v>-1.1451777747013259</v>
      </c>
      <c r="Q29">
        <f>(B29*'AC Param'!$B$8*TrimCalc!I29)+TrimCalc!P29</f>
        <v>17.443213768519783</v>
      </c>
      <c r="R29">
        <f>('AC Param'!$B$2*9.807)-TrimCalc!Q29</f>
        <v>0.140737231480216</v>
      </c>
      <c r="S29">
        <f>O29*B29*'AC Param'!$B$9</f>
        <v>0.15742356469204927</v>
      </c>
      <c r="T29">
        <f>(J29*B29*'AC Param'!$B$8)</f>
        <v>0.8384140789668979</v>
      </c>
      <c r="U29">
        <f>(K29*B29*'AC Param'!$B$8)</f>
        <v>9.8387549118597345E-2</v>
      </c>
      <c r="V29">
        <f>(L29*B29*'AC Param'!$B$8)</f>
        <v>0.74002652984830064</v>
      </c>
    </row>
    <row r="30" spans="1:22" x14ac:dyDescent="0.2">
      <c r="A30" s="1">
        <f>WingXFLR5!L36</f>
        <v>16.539200000000001</v>
      </c>
      <c r="B30" s="1">
        <f t="shared" si="0"/>
        <v>167.54639619200003</v>
      </c>
      <c r="C30">
        <f>WingXFLR5!C36</f>
        <v>0.28403600000000001</v>
      </c>
      <c r="D30">
        <f>WingXFLR5!I36</f>
        <v>-7.5567999999999996E-2</v>
      </c>
      <c r="E30">
        <f>(((D30*'AC Param'!$B$6)+(C30*('AC Param'!$B$3-'AC Param'!$B$4)))/('AC Param'!$B$5-'AC Param'!$B$3)) * ('AC Param'!$B$8/'AC Param'!$B$9)</f>
        <v>-0.1749870335782393</v>
      </c>
      <c r="F30">
        <f>E30*B30*'AC Param'!$B$9</f>
        <v>-1.0965099124279574</v>
      </c>
      <c r="G30">
        <f>'AC Param'!$B$2*9.807 + F30</f>
        <v>16.487441087572041</v>
      </c>
      <c r="H30">
        <f t="shared" si="1"/>
        <v>1.0965099124279574</v>
      </c>
      <c r="I30">
        <f>C30+(H30/(B30*'AC Param'!$B$8))</f>
        <v>0.30186846609216933</v>
      </c>
      <c r="J30">
        <f>FORECAST(I30,
INDEX(WingXFLR5!$F$8:$F$132,MATCH(I30,WingXFLR5!$C$8:$C$132,1)):INDEX(WingXFLR5!$F$8:$F$132,MATCH(I30,WingXFLR5!$C$8:$C$132,1)+1),
INDEX(WingXFLR5!$C$8:$C$132,MATCH(I30,WingXFLR5!$C$8:$C$132,1)):INDEX(WingXFLR5!$C$8:$C$132,MATCH(I30,WingXFLR5!$C$8:$C$132,1)+1))</f>
        <v>1.337627547048088E-2</v>
      </c>
      <c r="K30">
        <f>FORECAST(I30,
INDEX(WingXFLR5!$D$8:$D$132,MATCH(I30,WingXFLR5!$C$8:$C$132,1)):INDEX(WingXFLR5!$D$8:$D$132,MATCH(I30,WingXFLR5!$C$8:$C$132,1)+1),
INDEX(WingXFLR5!$C$8:$C$132,MATCH(I30,WingXFLR5!$C$8:$C$132,1)):INDEX(WingXFLR5!$C$8:$C$132,MATCH(I30,WingXFLR5!$C$8:$C$132,1)+1))</f>
        <v>1.6518696220024626E-3</v>
      </c>
      <c r="L30">
        <f>FORECAST(I30,
INDEX(WingXFLR5!$E$8:$E$132,MATCH(I30,WingXFLR5!$C$8:$C$132,1)):INDEX(WingXFLR5!$E$8:$E$132,MATCH(I30,WingXFLR5!$C$8:$C$132,1)+1),
INDEX(WingXFLR5!$C$8:$C$132,MATCH(I30,WingXFLR5!$C$8:$C$132,1)):INDEX(WingXFLR5!$C$8:$C$132,MATCH(I30,WingXFLR5!$C$8:$C$132,1)+1))</f>
        <v>1.1725252225830825E-2</v>
      </c>
      <c r="M30">
        <f>FORECAST(I30,
INDEX(WingXFLR5!$I$8:$I$132,MATCH(I30,WingXFLR5!$C$8:$C$132,1)):INDEX(WingXFLR5!$I$8:$I$132,MATCH(I30,WingXFLR5!$C$8:$C$132,1)+1),
INDEX(WingXFLR5!$C$8:$C$132,MATCH(I30,WingXFLR5!$C$8:$C$132,1)):INDEX(WingXFLR5!$C$8:$C$132,MATCH(I30,WingXFLR5!$C$8:$C$132,1)+1))</f>
        <v>-7.6879774297559517E-2</v>
      </c>
      <c r="N30">
        <f>(((M30*'AC Param'!$B$6)+(I30*('AC Param'!$B$3-'AC Param'!$B$4)))/('AC Param'!$B$5-'AC Param'!$B$3)) * ('AC Param'!$B$8/'AC Param'!$B$9)</f>
        <v>-0.17845152538810846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2.4311724991112518E-2</v>
      </c>
      <c r="P30">
        <f>N30*B30*'AC Param'!$B$9</f>
        <v>-1.1182192330179797</v>
      </c>
      <c r="Q30">
        <f>(B30*'AC Param'!$B$8*TrimCalc!I30)+TrimCalc!P30</f>
        <v>17.443530084696246</v>
      </c>
      <c r="R30">
        <f>('AC Param'!$B$2*9.807)-TrimCalc!Q30</f>
        <v>0.14042091530375345</v>
      </c>
      <c r="S30">
        <f>O30*B30*'AC Param'!$B$9</f>
        <v>0.15234298733944857</v>
      </c>
      <c r="T30">
        <f>(J30*B30*'AC Param'!$B$8)</f>
        <v>0.82250085708504128</v>
      </c>
      <c r="U30">
        <f>(K30*B30*'AC Param'!$B$8)</f>
        <v>0.10157268238741829</v>
      </c>
      <c r="V30">
        <f>(L30*B30*'AC Param'!$B$8)</f>
        <v>0.72098021804102663</v>
      </c>
    </row>
    <row r="31" spans="1:22" x14ac:dyDescent="0.2">
      <c r="A31" s="1">
        <f>WingXFLR5!L37</f>
        <v>16.265000000000001</v>
      </c>
      <c r="B31" s="1">
        <f t="shared" si="0"/>
        <v>162.03701281250002</v>
      </c>
      <c r="C31">
        <f>WingXFLR5!C37</f>
        <v>0.29369499999999998</v>
      </c>
      <c r="D31">
        <f>WingXFLR5!I37</f>
        <v>-7.6277999999999999E-2</v>
      </c>
      <c r="E31">
        <f>(((D31*'AC Param'!$B$6)+(C31*('AC Param'!$B$3-'AC Param'!$B$4)))/('AC Param'!$B$5-'AC Param'!$B$3)) * ('AC Param'!$B$8/'AC Param'!$B$9)</f>
        <v>-0.17686243201303137</v>
      </c>
      <c r="F31">
        <f>E31*B31*'AC Param'!$B$9</f>
        <v>-1.0718189300642409</v>
      </c>
      <c r="G31">
        <f>'AC Param'!$B$2*9.807 + F31</f>
        <v>16.51213206993576</v>
      </c>
      <c r="H31">
        <f t="shared" si="1"/>
        <v>1.0718189300642409</v>
      </c>
      <c r="I31">
        <f>C31+(H31/(B31*'AC Param'!$B$8))</f>
        <v>0.31171858298988386</v>
      </c>
      <c r="J31">
        <f>FORECAST(I31,
INDEX(WingXFLR5!$F$8:$F$132,MATCH(I31,WingXFLR5!$C$8:$C$132,1)):INDEX(WingXFLR5!$F$8:$F$132,MATCH(I31,WingXFLR5!$C$8:$C$132,1)+1),
INDEX(WingXFLR5!$C$8:$C$132,MATCH(I31,WingXFLR5!$C$8:$C$132,1)):INDEX(WingXFLR5!$C$8:$C$132,MATCH(I31,WingXFLR5!$C$8:$C$132,1)+1))</f>
        <v>1.3575978113208424E-2</v>
      </c>
      <c r="K31">
        <f>FORECAST(I31,
INDEX(WingXFLR5!$D$8:$D$132,MATCH(I31,WingXFLR5!$C$8:$C$132,1)):INDEX(WingXFLR5!$D$8:$D$132,MATCH(I31,WingXFLR5!$C$8:$C$132,1)+1),
INDEX(WingXFLR5!$C$8:$C$132,MATCH(I31,WingXFLR5!$C$8:$C$132,1)):INDEX(WingXFLR5!$C$8:$C$132,MATCH(I31,WingXFLR5!$C$8:$C$132,1)+1))</f>
        <v>1.760721323657957E-3</v>
      </c>
      <c r="L31">
        <f>FORECAST(I31,
INDEX(WingXFLR5!$E$8:$E$132,MATCH(I31,WingXFLR5!$C$8:$C$132,1)):INDEX(WingXFLR5!$E$8:$E$132,MATCH(I31,WingXFLR5!$C$8:$C$132,1)+1),
INDEX(WingXFLR5!$C$8:$C$132,MATCH(I31,WingXFLR5!$C$8:$C$132,1)):INDEX(WingXFLR5!$C$8:$C$132,MATCH(I31,WingXFLR5!$C$8:$C$132,1)+1))</f>
        <v>1.1815390235123759E-2</v>
      </c>
      <c r="M31">
        <f>FORECAST(I31,
INDEX(WingXFLR5!$I$8:$I$132,MATCH(I31,WingXFLR5!$C$8:$C$132,1)):INDEX(WingXFLR5!$I$8:$I$132,MATCH(I31,WingXFLR5!$C$8:$C$132,1)+1),
INDEX(WingXFLR5!$C$8:$C$132,MATCH(I31,WingXFLR5!$C$8:$C$132,1)):INDEX(WingXFLR5!$C$8:$C$132,MATCH(I31,WingXFLR5!$C$8:$C$132,1)+1))</f>
        <v>-7.7604253642964013E-2</v>
      </c>
      <c r="N31">
        <f>(((M31*'AC Param'!$B$6)+(I31*('AC Param'!$B$3-'AC Param'!$B$4)))/('AC Param'!$B$5-'AC Param'!$B$3)) * ('AC Param'!$B$8/'AC Param'!$B$9)</f>
        <v>-0.18036497564078344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2.4355521620438747E-2</v>
      </c>
      <c r="P31">
        <f>N31*B31*'AC Param'!$B$9</f>
        <v>-1.0930449898943124</v>
      </c>
      <c r="Q31">
        <f>(B31*'AC Param'!$B$8*TrimCalc!I31)+TrimCalc!P31</f>
        <v>17.444105935583888</v>
      </c>
      <c r="R31">
        <f>('AC Param'!$B$2*9.807)-TrimCalc!Q31</f>
        <v>0.13984506441611089</v>
      </c>
      <c r="S31">
        <f>O31*B31*'AC Param'!$B$9</f>
        <v>0.14759894923559419</v>
      </c>
      <c r="T31">
        <f>(J31*B31*'AC Param'!$B$8)</f>
        <v>0.80733061478628754</v>
      </c>
      <c r="U31">
        <f>(K31*B31*'AC Param'!$B$8)</f>
        <v>0.10470584269085594</v>
      </c>
      <c r="V31">
        <f>(L31*B31*'AC Param'!$B$8)</f>
        <v>0.7026327077812311</v>
      </c>
    </row>
    <row r="32" spans="1:22" x14ac:dyDescent="0.2">
      <c r="A32" s="1">
        <f>WingXFLR5!L38</f>
        <v>16.004000000000001</v>
      </c>
      <c r="B32" s="1">
        <f t="shared" si="0"/>
        <v>156.87840980000004</v>
      </c>
      <c r="C32">
        <f>WingXFLR5!C38</f>
        <v>0.30335200000000001</v>
      </c>
      <c r="D32">
        <f>WingXFLR5!I38</f>
        <v>-7.6989000000000002E-2</v>
      </c>
      <c r="E32">
        <f>(((D32*'AC Param'!$B$6)+(C32*('AC Param'!$B$3-'AC Param'!$B$4)))/('AC Param'!$B$5-'AC Param'!$B$3)) * ('AC Param'!$B$8/'AC Param'!$B$9)</f>
        <v>-0.17873995552020322</v>
      </c>
      <c r="F32">
        <f>E32*B32*'AC Param'!$B$9</f>
        <v>-1.048712455615985</v>
      </c>
      <c r="G32">
        <f>'AC Param'!$B$2*9.807 + F32</f>
        <v>16.535238544384015</v>
      </c>
      <c r="H32">
        <f t="shared" si="1"/>
        <v>1.048712455615985</v>
      </c>
      <c r="I32">
        <f>C32+(H32/(B32*'AC Param'!$B$8))</f>
        <v>0.32156691644810792</v>
      </c>
      <c r="J32">
        <f>FORECAST(I32,
INDEX(WingXFLR5!$F$8:$F$132,MATCH(I32,WingXFLR5!$C$8:$C$132,1)):INDEX(WingXFLR5!$F$8:$F$132,MATCH(I32,WingXFLR5!$C$8:$C$132,1)+1),
INDEX(WingXFLR5!$C$8:$C$132,MATCH(I32,WingXFLR5!$C$8:$C$132,1)):INDEX(WingXFLR5!$C$8:$C$132,MATCH(I32,WingXFLR5!$C$8:$C$132,1)+1))</f>
        <v>1.3776655985528458E-2</v>
      </c>
      <c r="K32">
        <f>FORECAST(I32,
INDEX(WingXFLR5!$D$8:$D$132,MATCH(I32,WingXFLR5!$C$8:$C$132,1)):INDEX(WingXFLR5!$D$8:$D$132,MATCH(I32,WingXFLR5!$C$8:$C$132,1)+1),
INDEX(WingXFLR5!$C$8:$C$132,MATCH(I32,WingXFLR5!$C$8:$C$132,1)):INDEX(WingXFLR5!$C$8:$C$132,MATCH(I32,WingXFLR5!$C$8:$C$132,1)+1))</f>
        <v>1.8734102253485218E-3</v>
      </c>
      <c r="L32">
        <f>FORECAST(I32,
INDEX(WingXFLR5!$E$8:$E$132,MATCH(I32,WingXFLR5!$C$8:$C$132,1)):INDEX(WingXFLR5!$E$8:$E$132,MATCH(I32,WingXFLR5!$C$8:$C$132,1)+1),
INDEX(WingXFLR5!$C$8:$C$132,MATCH(I32,WingXFLR5!$C$8:$C$132,1)):INDEX(WingXFLR5!$C$8:$C$132,MATCH(I32,WingXFLR5!$C$8:$C$132,1)+1))</f>
        <v>1.1903245760179936E-2</v>
      </c>
      <c r="M32">
        <f>FORECAST(I32,
INDEX(WingXFLR5!$I$8:$I$132,MATCH(I32,WingXFLR5!$C$8:$C$132,1)):INDEX(WingXFLR5!$I$8:$I$132,MATCH(I32,WingXFLR5!$C$8:$C$132,1)+1),
INDEX(WingXFLR5!$C$8:$C$132,MATCH(I32,WingXFLR5!$C$8:$C$132,1)):INDEX(WingXFLR5!$C$8:$C$132,MATCH(I32,WingXFLR5!$C$8:$C$132,1)+1))</f>
        <v>-7.8328470810787865E-2</v>
      </c>
      <c r="N32">
        <f>(((M32*'AC Param'!$B$6)+(I32*('AC Param'!$B$3-'AC Param'!$B$4)))/('AC Param'!$B$5-'AC Param'!$B$3)) * ('AC Param'!$B$8/'AC Param'!$B$9)</f>
        <v>-0.18227779238366976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2.4399303749469838E-2</v>
      </c>
      <c r="P32">
        <f>N32*B32*'AC Param'!$B$9</f>
        <v>-1.0694698378915748</v>
      </c>
      <c r="Q32">
        <f>(B32*'AC Param'!$B$8*TrimCalc!I32)+TrimCalc!P32</f>
        <v>17.444544846385821</v>
      </c>
      <c r="R32">
        <f>('AC Param'!$B$2*9.807)-TrimCalc!Q32</f>
        <v>0.13940615361417841</v>
      </c>
      <c r="S32">
        <f>O32*B32*'AC Param'!$B$9</f>
        <v>0.14315687656940587</v>
      </c>
      <c r="T32">
        <f>(J32*B32*'AC Param'!$B$8)</f>
        <v>0.7931823771972879</v>
      </c>
      <c r="U32">
        <f>(K32*B32*'AC Param'!$B$8)</f>
        <v>0.10786042545945504</v>
      </c>
      <c r="V32">
        <f>(L32*B32*'AC Param'!$B$8)</f>
        <v>0.68532195173783295</v>
      </c>
    </row>
    <row r="33" spans="1:22" x14ac:dyDescent="0.2">
      <c r="A33" s="1">
        <f>WingXFLR5!L39</f>
        <v>15.7552</v>
      </c>
      <c r="B33" s="1">
        <f t="shared" si="0"/>
        <v>152.03862531200002</v>
      </c>
      <c r="C33">
        <f>WingXFLR5!C39</f>
        <v>0.31300699999999998</v>
      </c>
      <c r="D33">
        <f>WingXFLR5!I39</f>
        <v>-7.7699000000000004E-2</v>
      </c>
      <c r="E33">
        <f>(((D33*'AC Param'!$B$6)+(C33*('AC Param'!$B$3-'AC Param'!$B$4)))/('AC Param'!$B$5-'AC Param'!$B$3)) * ('AC Param'!$B$8/'AC Param'!$B$9)</f>
        <v>-0.18061522159754598</v>
      </c>
      <c r="F33">
        <f>E33*B33*'AC Param'!$B$9</f>
        <v>-1.0270223260790319</v>
      </c>
      <c r="G33">
        <f>'AC Param'!$B$2*9.807 + F33</f>
        <v>16.556928673920968</v>
      </c>
      <c r="H33">
        <f t="shared" si="1"/>
        <v>1.0270223260790319</v>
      </c>
      <c r="I33">
        <f>C33+(H33/(B33*'AC Param'!$B$8))</f>
        <v>0.33141301985762456</v>
      </c>
      <c r="J33">
        <f>FORECAST(I33,
INDEX(WingXFLR5!$F$8:$F$132,MATCH(I33,WingXFLR5!$C$8:$C$132,1)):INDEX(WingXFLR5!$F$8:$F$132,MATCH(I33,WingXFLR5!$C$8:$C$132,1)+1),
INDEX(WingXFLR5!$C$8:$C$132,MATCH(I33,WingXFLR5!$C$8:$C$132,1)):INDEX(WingXFLR5!$C$8:$C$132,MATCH(I33,WingXFLR5!$C$8:$C$132,1)+1))</f>
        <v>1.3973077477482793E-2</v>
      </c>
      <c r="K33">
        <f>FORECAST(I33,
INDEX(WingXFLR5!$D$8:$D$132,MATCH(I33,WingXFLR5!$C$8:$C$132,1)):INDEX(WingXFLR5!$D$8:$D$132,MATCH(I33,WingXFLR5!$C$8:$C$132,1)+1),
INDEX(WingXFLR5!$C$8:$C$132,MATCH(I33,WingXFLR5!$C$8:$C$132,1)):INDEX(WingXFLR5!$C$8:$C$132,MATCH(I33,WingXFLR5!$C$8:$C$132,1)+1))</f>
        <v>1.9893585022554075E-3</v>
      </c>
      <c r="L33">
        <f>FORECAST(I33,
INDEX(WingXFLR5!$E$8:$E$132,MATCH(I33,WingXFLR5!$C$8:$C$132,1)):INDEX(WingXFLR5!$E$8:$E$132,MATCH(I33,WingXFLR5!$C$8:$C$132,1)+1),
INDEX(WingXFLR5!$C$8:$C$132,MATCH(I33,WingXFLR5!$C$8:$C$132,1)):INDEX(WingXFLR5!$C$8:$C$132,MATCH(I33,WingXFLR5!$C$8:$C$132,1)+1))</f>
        <v>1.1983718975227386E-2</v>
      </c>
      <c r="M33">
        <f>FORECAST(I33,
INDEX(WingXFLR5!$I$8:$I$132,MATCH(I33,WingXFLR5!$C$8:$C$132,1)):INDEX(WingXFLR5!$I$8:$I$132,MATCH(I33,WingXFLR5!$C$8:$C$132,1)+1),
INDEX(WingXFLR5!$C$8:$C$132,MATCH(I33,WingXFLR5!$C$8:$C$132,1)):INDEX(WingXFLR5!$C$8:$C$132,MATCH(I33,WingXFLR5!$C$8:$C$132,1)+1))</f>
        <v>-7.905272400527491E-2</v>
      </c>
      <c r="N33">
        <f>(((M33*'AC Param'!$B$6)+(I33*('AC Param'!$B$3-'AC Param'!$B$4)))/('AC Param'!$B$5-'AC Param'!$B$3)) * ('AC Param'!$B$8/'AC Param'!$B$9)</f>
        <v>-0.18419061427913197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2.4443806337314931E-2</v>
      </c>
      <c r="P33">
        <f>N33*B33*'AC Param'!$B$9</f>
        <v>-1.0473528833599153</v>
      </c>
      <c r="Q33">
        <f>(B33*'AC Param'!$B$8*TrimCalc!I33)+TrimCalc!P33</f>
        <v>17.444888958162295</v>
      </c>
      <c r="R33">
        <f>('AC Param'!$B$2*9.807)-TrimCalc!Q33</f>
        <v>0.13906204183770399</v>
      </c>
      <c r="S33">
        <f>O33*B33*'AC Param'!$B$9</f>
        <v>0.13899346146313757</v>
      </c>
      <c r="T33">
        <f>(J33*B33*'AC Param'!$B$8)</f>
        <v>0.77967222921702095</v>
      </c>
      <c r="U33">
        <f>(K33*B33*'AC Param'!$B$8)</f>
        <v>0.11100257482038407</v>
      </c>
      <c r="V33">
        <f>(L33*B33*'AC Param'!$B$8)</f>
        <v>0.66866965439663673</v>
      </c>
    </row>
    <row r="34" spans="1:22" x14ac:dyDescent="0.2">
      <c r="A34" s="1">
        <f>WingXFLR5!L40</f>
        <v>15.5177</v>
      </c>
      <c r="B34" s="1">
        <f t="shared" si="0"/>
        <v>147.489395640125</v>
      </c>
      <c r="C34">
        <f>WingXFLR5!C40</f>
        <v>0.322662</v>
      </c>
      <c r="D34">
        <f>WingXFLR5!I40</f>
        <v>-7.8409000000000006E-2</v>
      </c>
      <c r="E34">
        <f>(((D34*'AC Param'!$B$6)+(C34*('AC Param'!$B$3-'AC Param'!$B$4)))/('AC Param'!$B$5-'AC Param'!$B$3)) * ('AC Param'!$B$8/'AC Param'!$B$9)</f>
        <v>-0.18249048767488874</v>
      </c>
      <c r="F34">
        <f>E34*B34*'AC Param'!$B$9</f>
        <v>-1.0066363989728142</v>
      </c>
      <c r="G34">
        <f>'AC Param'!$B$2*9.807 + F34</f>
        <v>16.577314601027183</v>
      </c>
      <c r="H34">
        <f t="shared" si="1"/>
        <v>1.0066363989728142</v>
      </c>
      <c r="I34">
        <f>C34+(H34/(B34*'AC Param'!$B$8))</f>
        <v>0.34125912326714125</v>
      </c>
      <c r="J34">
        <f>FORECAST(I34,
INDEX(WingXFLR5!$F$8:$F$132,MATCH(I34,WingXFLR5!$C$8:$C$132,1)):INDEX(WingXFLR5!$F$8:$F$132,MATCH(I34,WingXFLR5!$C$8:$C$132,1)+1),
INDEX(WingXFLR5!$C$8:$C$132,MATCH(I34,WingXFLR5!$C$8:$C$132,1)):INDEX(WingXFLR5!$C$8:$C$132,MATCH(I34,WingXFLR5!$C$8:$C$132,1)+1))</f>
        <v>1.416059775775869E-2</v>
      </c>
      <c r="K34">
        <f>FORECAST(I34,
INDEX(WingXFLR5!$D$8:$D$132,MATCH(I34,WingXFLR5!$C$8:$C$132,1)):INDEX(WingXFLR5!$D$8:$D$132,MATCH(I34,WingXFLR5!$C$8:$C$132,1)+1),
INDEX(WingXFLR5!$C$8:$C$132,MATCH(I34,WingXFLR5!$C$8:$C$132,1)):INDEX(WingXFLR5!$C$8:$C$132,MATCH(I34,WingXFLR5!$C$8:$C$132,1)+1))</f>
        <v>2.1093581170247271E-3</v>
      </c>
      <c r="L34">
        <f>FORECAST(I34,
INDEX(WingXFLR5!$E$8:$E$132,MATCH(I34,WingXFLR5!$C$8:$C$132,1)):INDEX(WingXFLR5!$E$8:$E$132,MATCH(I34,WingXFLR5!$C$8:$C$132,1)+1),
INDEX(WingXFLR5!$C$8:$C$132,MATCH(I34,WingXFLR5!$C$8:$C$132,1)):INDEX(WingXFLR5!$C$8:$C$132,MATCH(I34,WingXFLR5!$C$8:$C$132,1)+1))</f>
        <v>1.2051239640733961E-2</v>
      </c>
      <c r="M34">
        <f>FORECAST(I34,
INDEX(WingXFLR5!$I$8:$I$132,MATCH(I34,WingXFLR5!$C$8:$C$132,1)):INDEX(WingXFLR5!$I$8:$I$132,MATCH(I34,WingXFLR5!$C$8:$C$132,1)+1),
INDEX(WingXFLR5!$C$8:$C$132,MATCH(I34,WingXFLR5!$C$8:$C$132,1)):INDEX(WingXFLR5!$C$8:$C$132,MATCH(I34,WingXFLR5!$C$8:$C$132,1)+1))</f>
        <v>-7.977607546585197E-2</v>
      </c>
      <c r="N34">
        <f>(((M34*'AC Param'!$B$6)+(I34*('AC Param'!$B$3-'AC Param'!$B$4)))/('AC Param'!$B$5-'AC Param'!$B$3)) * ('AC Param'!$B$8/'AC Param'!$B$9)</f>
        <v>-0.18610146024916799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2.4488908062187099E-2</v>
      </c>
      <c r="P34">
        <f>N34*B34*'AC Param'!$B$9</f>
        <v>-1.0265548970560556</v>
      </c>
      <c r="Q34">
        <f>(B34*'AC Param'!$B$8*TrimCalc!I34)+TrimCalc!P34</f>
        <v>17.445326480921242</v>
      </c>
      <c r="R34">
        <f>('AC Param'!$B$2*9.807)-TrimCalc!Q34</f>
        <v>0.13862451907875695</v>
      </c>
      <c r="S34">
        <f>O34*B34*'AC Param'!$B$9</f>
        <v>0.13508334894919816</v>
      </c>
      <c r="T34">
        <f>(J34*B34*'AC Param'!$B$8)</f>
        <v>0.76649344790646889</v>
      </c>
      <c r="U34">
        <f>(K34*B34*'AC Param'!$B$8)</f>
        <v>0.11417661906976484</v>
      </c>
      <c r="V34">
        <f>(L34*B34*'AC Param'!$B$8)</f>
        <v>0.65231682883670394</v>
      </c>
    </row>
    <row r="35" spans="1:22" x14ac:dyDescent="0.2">
      <c r="A35" s="1">
        <f>WingXFLR5!L41</f>
        <v>15.290699999999999</v>
      </c>
      <c r="B35" s="1">
        <f t="shared" si="0"/>
        <v>143.205872725125</v>
      </c>
      <c r="C35">
        <f>WingXFLR5!C41</f>
        <v>0.332314</v>
      </c>
      <c r="D35">
        <f>WingXFLR5!I41</f>
        <v>-7.9118999999999995E-2</v>
      </c>
      <c r="E35">
        <f>(((D35*'AC Param'!$B$6)+(C35*('AC Param'!$B$3-'AC Param'!$B$4)))/('AC Param'!$B$5-'AC Param'!$B$3)) * ('AC Param'!$B$8/'AC Param'!$B$9)</f>
        <v>-0.18436565448414449</v>
      </c>
      <c r="F35">
        <f>E35*B35*'AC Param'!$B$9</f>
        <v>-0.98744394246518474</v>
      </c>
      <c r="G35">
        <f>'AC Param'!$B$2*9.807 + F35</f>
        <v>16.596507057534815</v>
      </c>
      <c r="H35">
        <f t="shared" si="1"/>
        <v>0.98744394246518474</v>
      </c>
      <c r="I35">
        <f>C35+(H35/(B35*'AC Param'!$B$8))</f>
        <v>0.35110221656050955</v>
      </c>
      <c r="J35">
        <f>FORECAST(I35,
INDEX(WingXFLR5!$F$8:$F$132,MATCH(I35,WingXFLR5!$C$8:$C$132,1)):INDEX(WingXFLR5!$F$8:$F$132,MATCH(I35,WingXFLR5!$C$8:$C$132,1)+1),
INDEX(WingXFLR5!$C$8:$C$132,MATCH(I35,WingXFLR5!$C$8:$C$132,1)):INDEX(WingXFLR5!$C$8:$C$132,MATCH(I35,WingXFLR5!$C$8:$C$132,1)+1))</f>
        <v>1.4345380992584953E-2</v>
      </c>
      <c r="K35">
        <f>FORECAST(I35,
INDEX(WingXFLR5!$D$8:$D$132,MATCH(I35,WingXFLR5!$C$8:$C$132,1)):INDEX(WingXFLR5!$D$8:$D$132,MATCH(I35,WingXFLR5!$C$8:$C$132,1)+1),
INDEX(WingXFLR5!$C$8:$C$132,MATCH(I35,WingXFLR5!$C$8:$C$132,1)):INDEX(WingXFLR5!$C$8:$C$132,MATCH(I35,WingXFLR5!$C$8:$C$132,1)+1))</f>
        <v>2.2325696138275107E-3</v>
      </c>
      <c r="L35">
        <f>FORECAST(I35,
INDEX(WingXFLR5!$E$8:$E$132,MATCH(I35,WingXFLR5!$C$8:$C$132,1)):INDEX(WingXFLR5!$E$8:$E$132,MATCH(I35,WingXFLR5!$C$8:$C$132,1)+1),
INDEX(WingXFLR5!$C$8:$C$132,MATCH(I35,WingXFLR5!$C$8:$C$132,1)):INDEX(WingXFLR5!$C$8:$C$132,MATCH(I35,WingXFLR5!$C$8:$C$132,1)+1))</f>
        <v>1.2112811378757441E-2</v>
      </c>
      <c r="M35">
        <f>FORECAST(I35,
INDEX(WingXFLR5!$I$8:$I$132,MATCH(I35,WingXFLR5!$C$8:$C$132,1)):INDEX(WingXFLR5!$I$8:$I$132,MATCH(I35,WingXFLR5!$C$8:$C$132,1)+1),
INDEX(WingXFLR5!$C$8:$C$132,MATCH(I35,WingXFLR5!$C$8:$C$132,1)):INDEX(WingXFLR5!$C$8:$C$132,MATCH(I35,WingXFLR5!$C$8:$C$132,1)+1))</f>
        <v>-8.0500267981963081E-2</v>
      </c>
      <c r="N35">
        <f>(((M35*'AC Param'!$B$6)+(I35*('AC Param'!$B$3-'AC Param'!$B$4)))/('AC Param'!$B$5-'AC Param'!$B$3)) * ('AC Param'!$B$8/'AC Param'!$B$9)</f>
        <v>-0.18801404958024803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2.4534050935635029E-2</v>
      </c>
      <c r="P35">
        <f>N35*B35*'AC Param'!$B$9</f>
        <v>-1.0069843804466905</v>
      </c>
      <c r="Q35">
        <f>(B35*'AC Param'!$B$8*TrimCalc!I35)+TrimCalc!P35</f>
        <v>17.445738676699722</v>
      </c>
      <c r="R35">
        <f>('AC Param'!$B$2*9.807)-TrimCalc!Q35</f>
        <v>0.13821232330027655</v>
      </c>
      <c r="S35">
        <f>O35*B35*'AC Param'!$B$9</f>
        <v>0.13140191457193864</v>
      </c>
      <c r="T35">
        <f>(J35*B35*'AC Param'!$B$8)</f>
        <v>0.75394380929464022</v>
      </c>
      <c r="U35">
        <f>(K35*B35*'AC Param'!$B$8)</f>
        <v>0.11733616834816939</v>
      </c>
      <c r="V35">
        <f>(L35*B35*'AC Param'!$B$8)</f>
        <v>0.63660764094647071</v>
      </c>
    </row>
    <row r="36" spans="1:22" x14ac:dyDescent="0.2">
      <c r="A36" s="1">
        <f>WingXFLR5!L42</f>
        <v>15.073399999999999</v>
      </c>
      <c r="B36" s="1">
        <f t="shared" si="0"/>
        <v>139.16452488049998</v>
      </c>
      <c r="C36">
        <f>WingXFLR5!C42</f>
        <v>0.34196599999999999</v>
      </c>
      <c r="D36">
        <f>WingXFLR5!I42</f>
        <v>-7.9827999999999996E-2</v>
      </c>
      <c r="E36">
        <f>(((D36*'AC Param'!$B$6)+(C36*('AC Param'!$B$3-'AC Param'!$B$4)))/('AC Param'!$B$5-'AC Param'!$B$3)) * ('AC Param'!$B$8/'AC Param'!$B$9)</f>
        <v>-0.18623863004229579</v>
      </c>
      <c r="F36">
        <f>E36*B36*'AC Param'!$B$9</f>
        <v>-0.96932611136225089</v>
      </c>
      <c r="G36">
        <f>'AC Param'!$B$2*9.807 + F36</f>
        <v>16.614624888637749</v>
      </c>
      <c r="H36">
        <f t="shared" si="1"/>
        <v>0.96932611136225089</v>
      </c>
      <c r="I36">
        <f>C36+(H36/(B36*'AC Param'!$B$8))</f>
        <v>0.36094508654926938</v>
      </c>
      <c r="J36">
        <f>FORECAST(I36,
INDEX(WingXFLR5!$F$8:$F$132,MATCH(I36,WingXFLR5!$C$8:$C$132,1)):INDEX(WingXFLR5!$F$8:$F$132,MATCH(I36,WingXFLR5!$C$8:$C$132,1)+1),
INDEX(WingXFLR5!$C$8:$C$132,MATCH(I36,WingXFLR5!$C$8:$C$132,1)):INDEX(WingXFLR5!$C$8:$C$132,MATCH(I36,WingXFLR5!$C$8:$C$132,1)+1))</f>
        <v>1.4527116841721418E-2</v>
      </c>
      <c r="K36">
        <f>FORECAST(I36,
INDEX(WingXFLR5!$D$8:$D$132,MATCH(I36,WingXFLR5!$C$8:$C$132,1)):INDEX(WingXFLR5!$D$8:$D$132,MATCH(I36,WingXFLR5!$C$8:$C$132,1)+1),
INDEX(WingXFLR5!$C$8:$C$132,MATCH(I36,WingXFLR5!$C$8:$C$132,1)):INDEX(WingXFLR5!$C$8:$C$132,MATCH(I36,WingXFLR5!$C$8:$C$132,1)+1))</f>
        <v>2.3589016200755934E-3</v>
      </c>
      <c r="L36">
        <f>FORECAST(I36,
INDEX(WingXFLR5!$E$8:$E$132,MATCH(I36,WingXFLR5!$C$8:$C$132,1)):INDEX(WingXFLR5!$E$8:$E$132,MATCH(I36,WingXFLR5!$C$8:$C$132,1)+1),
INDEX(WingXFLR5!$C$8:$C$132,MATCH(I36,WingXFLR5!$C$8:$C$132,1)):INDEX(WingXFLR5!$C$8:$C$132,MATCH(I36,WingXFLR5!$C$8:$C$132,1)+1))</f>
        <v>1.2168215221645825E-2</v>
      </c>
      <c r="M36">
        <f>FORECAST(I36,
INDEX(WingXFLR5!$I$8:$I$132,MATCH(I36,WingXFLR5!$C$8:$C$132,1)):INDEX(WingXFLR5!$I$8:$I$132,MATCH(I36,WingXFLR5!$C$8:$C$132,1)+1),
INDEX(WingXFLR5!$C$8:$C$132,MATCH(I36,WingXFLR5!$C$8:$C$132,1)):INDEX(WingXFLR5!$C$8:$C$132,MATCH(I36,WingXFLR5!$C$8:$C$132,1)+1))</f>
        <v>-8.1223566521238674E-2</v>
      </c>
      <c r="N36">
        <f>(((M36*'AC Param'!$B$6)+(I36*('AC Param'!$B$3-'AC Param'!$B$4)))/('AC Param'!$B$5-'AC Param'!$B$3)) * ('AC Param'!$B$8/'AC Param'!$B$9)</f>
        <v>-0.18992467259459278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2.4579147398080817E-2</v>
      </c>
      <c r="P36">
        <f>N36*B36*'AC Param'!$B$9</f>
        <v>-0.98851105324419231</v>
      </c>
      <c r="Q36">
        <f>(B36*'AC Param'!$B$8*TrimCalc!I36)+TrimCalc!P36</f>
        <v>17.446174739027676</v>
      </c>
      <c r="R36">
        <f>('AC Param'!$B$2*9.807)-TrimCalc!Q36</f>
        <v>0.13777626097232343</v>
      </c>
      <c r="S36">
        <f>O36*B36*'AC Param'!$B$9</f>
        <v>0.12792839682385138</v>
      </c>
      <c r="T36">
        <f>(J36*B36*'AC Param'!$B$8)</f>
        <v>0.74194896793033305</v>
      </c>
      <c r="U36">
        <f>(K36*B36*'AC Param'!$B$8)</f>
        <v>0.12047708031354182</v>
      </c>
      <c r="V36">
        <f>(L36*B36*'AC Param'!$B$8)</f>
        <v>0.62147188761679129</v>
      </c>
    </row>
    <row r="37" spans="1:22" x14ac:dyDescent="0.2">
      <c r="A37" s="1">
        <f>WingXFLR5!L43</f>
        <v>14.8651</v>
      </c>
      <c r="B37" s="1">
        <f t="shared" si="0"/>
        <v>135.344858781125</v>
      </c>
      <c r="C37">
        <f>WingXFLR5!C43</f>
        <v>0.35161500000000001</v>
      </c>
      <c r="D37">
        <f>WingXFLR5!I43</f>
        <v>-8.0537999999999998E-2</v>
      </c>
      <c r="E37">
        <f>(((D37*'AC Param'!$B$6)+(C37*('AC Param'!$B$3-'AC Param'!$B$4)))/('AC Param'!$B$5-'AC Param'!$B$3)) * ('AC Param'!$B$8/'AC Param'!$B$9)</f>
        <v>-0.18811369758346472</v>
      </c>
      <c r="F37">
        <f>E37*B37*'AC Param'!$B$9</f>
        <v>-0.95221229660017537</v>
      </c>
      <c r="G37">
        <f>'AC Param'!$B$2*9.807 + F37</f>
        <v>16.631738703399822</v>
      </c>
      <c r="H37">
        <f t="shared" si="1"/>
        <v>0.95221229660017537</v>
      </c>
      <c r="I37">
        <f>C37+(H37/(B37*'AC Param'!$B$8))</f>
        <v>0.37078516972648934</v>
      </c>
      <c r="J37">
        <f>FORECAST(I37,
INDEX(WingXFLR5!$F$8:$F$132,MATCH(I37,WingXFLR5!$C$8:$C$132,1)):INDEX(WingXFLR5!$F$8:$F$132,MATCH(I37,WingXFLR5!$C$8:$C$132,1)+1),
INDEX(WingXFLR5!$C$8:$C$132,MATCH(I37,WingXFLR5!$C$8:$C$132,1)):INDEX(WingXFLR5!$C$8:$C$132,MATCH(I37,WingXFLR5!$C$8:$C$132,1)+1))</f>
        <v>1.4709683535252083E-2</v>
      </c>
      <c r="K37">
        <f>FORECAST(I37,
INDEX(WingXFLR5!$D$8:$D$132,MATCH(I37,WingXFLR5!$C$8:$C$132,1)):INDEX(WingXFLR5!$D$8:$D$132,MATCH(I37,WingXFLR5!$C$8:$C$132,1)+1),
INDEX(WingXFLR5!$C$8:$C$132,MATCH(I37,WingXFLR5!$C$8:$C$132,1)):INDEX(WingXFLR5!$C$8:$C$132,MATCH(I37,WingXFLR5!$C$8:$C$132,1)+1))</f>
        <v>2.4883564747319245E-3</v>
      </c>
      <c r="L37">
        <f>FORECAST(I37,
INDEX(WingXFLR5!$E$8:$E$132,MATCH(I37,WingXFLR5!$C$8:$C$132,1)):INDEX(WingXFLR5!$E$8:$E$132,MATCH(I37,WingXFLR5!$C$8:$C$132,1)+1),
INDEX(WingXFLR5!$C$8:$C$132,MATCH(I37,WingXFLR5!$C$8:$C$132,1)):INDEX(WingXFLR5!$C$8:$C$132,MATCH(I37,WingXFLR5!$C$8:$C$132,1)+1))</f>
        <v>1.2221327060520159E-2</v>
      </c>
      <c r="M37">
        <f>FORECAST(I37,
INDEX(WingXFLR5!$I$8:$I$132,MATCH(I37,WingXFLR5!$C$8:$C$132,1)):INDEX(WingXFLR5!$I$8:$I$132,MATCH(I37,WingXFLR5!$C$8:$C$132,1)+1),
INDEX(WingXFLR5!$C$8:$C$132,MATCH(I37,WingXFLR5!$C$8:$C$132,1)):INDEX(WingXFLR5!$C$8:$C$132,MATCH(I37,WingXFLR5!$C$8:$C$132,1)+1))</f>
        <v>-8.1946824729015225E-2</v>
      </c>
      <c r="N37">
        <f>(((M37*'AC Param'!$B$6)+(I37*('AC Param'!$B$3-'AC Param'!$B$4)))/('AC Param'!$B$5-'AC Param'!$B$3)) * ('AC Param'!$B$8/'AC Param'!$B$9)</f>
        <v>-0.19183511501867895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2.4625633022786628E-2</v>
      </c>
      <c r="P37">
        <f>N37*B37*'AC Param'!$B$9</f>
        <v>-0.97104973102475278</v>
      </c>
      <c r="Q37">
        <f>(B37*'AC Param'!$B$8*TrimCalc!I37)+TrimCalc!P37</f>
        <v>17.446429250534798</v>
      </c>
      <c r="R37">
        <f>('AC Param'!$B$2*9.807)-TrimCalc!Q37</f>
        <v>0.13752174946520057</v>
      </c>
      <c r="S37">
        <f>O37*B37*'AC Param'!$B$9</f>
        <v>0.12465243561254594</v>
      </c>
      <c r="T37">
        <f>(J37*B37*'AC Param'!$B$8)</f>
        <v>0.73065297497129988</v>
      </c>
      <c r="U37">
        <f>(K37*B37*'AC Param'!$B$8)</f>
        <v>0.12360055583077635</v>
      </c>
      <c r="V37">
        <f>(L37*B37*'AC Param'!$B$8)</f>
        <v>0.60705241914052355</v>
      </c>
    </row>
    <row r="38" spans="1:22" x14ac:dyDescent="0.2">
      <c r="A38" s="1">
        <f>WingXFLR5!L44</f>
        <v>14.6653</v>
      </c>
      <c r="B38" s="1">
        <f t="shared" si="0"/>
        <v>131.73100225512502</v>
      </c>
      <c r="C38">
        <f>WingXFLR5!C44</f>
        <v>0.36126399999999997</v>
      </c>
      <c r="D38">
        <f>WingXFLR5!I44</f>
        <v>-8.1247E-2</v>
      </c>
      <c r="E38">
        <f>(((D38*'AC Param'!$B$6)+(C38*('AC Param'!$B$3-'AC Param'!$B$4)))/('AC Param'!$B$5-'AC Param'!$B$3)) * ('AC Param'!$B$8/'AC Param'!$B$9)</f>
        <v>-0.18998657387352907</v>
      </c>
      <c r="F38">
        <f>E38*B38*'AC Param'!$B$9</f>
        <v>-0.9360143549975124</v>
      </c>
      <c r="G38">
        <f>'AC Param'!$B$2*9.807 + F38</f>
        <v>16.647936645002488</v>
      </c>
      <c r="H38">
        <f t="shared" si="1"/>
        <v>0.9360143549975124</v>
      </c>
      <c r="I38">
        <f>C38+(H38/(B38*'AC Param'!$B$8))</f>
        <v>0.38062502959910077</v>
      </c>
      <c r="J38">
        <f>FORECAST(I38,
INDEX(WingXFLR5!$F$8:$F$132,MATCH(I38,WingXFLR5!$C$8:$C$132,1)):INDEX(WingXFLR5!$F$8:$F$132,MATCH(I38,WingXFLR5!$C$8:$C$132,1)+1),
INDEX(WingXFLR5!$C$8:$C$132,MATCH(I38,WingXFLR5!$C$8:$C$132,1)):INDEX(WingXFLR5!$C$8:$C$132,MATCH(I38,WingXFLR5!$C$8:$C$132,1)+1))</f>
        <v>1.4922554115338335E-2</v>
      </c>
      <c r="K38">
        <f>FORECAST(I38,
INDEX(WingXFLR5!$D$8:$D$132,MATCH(I38,WingXFLR5!$C$8:$C$132,1)):INDEX(WingXFLR5!$D$8:$D$132,MATCH(I38,WingXFLR5!$C$8:$C$132,1)+1),
INDEX(WingXFLR5!$C$8:$C$132,MATCH(I38,WingXFLR5!$C$8:$C$132,1)):INDEX(WingXFLR5!$C$8:$C$132,MATCH(I38,WingXFLR5!$C$8:$C$132,1)+1))</f>
        <v>2.6219731376417614E-3</v>
      </c>
      <c r="L38">
        <f>FORECAST(I38,
INDEX(WingXFLR5!$E$8:$E$132,MATCH(I38,WingXFLR5!$C$8:$C$132,1)):INDEX(WingXFLR5!$E$8:$E$132,MATCH(I38,WingXFLR5!$C$8:$C$132,1)+1),
INDEX(WingXFLR5!$C$8:$C$132,MATCH(I38,WingXFLR5!$C$8:$C$132,1)):INDEX(WingXFLR5!$C$8:$C$132,MATCH(I38,WingXFLR5!$C$8:$C$132,1)+1))</f>
        <v>1.229958823991778E-2</v>
      </c>
      <c r="M38">
        <f>FORECAST(I38,
INDEX(WingXFLR5!$I$8:$I$132,MATCH(I38,WingXFLR5!$C$8:$C$132,1)):INDEX(WingXFLR5!$I$8:$I$132,MATCH(I38,WingXFLR5!$C$8:$C$132,1)+1),
INDEX(WingXFLR5!$C$8:$C$132,MATCH(I38,WingXFLR5!$C$8:$C$132,1)):INDEX(WingXFLR5!$C$8:$C$132,MATCH(I38,WingXFLR5!$C$8:$C$132,1)+1))</f>
        <v>-8.2669148914835872E-2</v>
      </c>
      <c r="N38">
        <f>(((M38*'AC Param'!$B$6)+(I38*('AC Param'!$B$3-'AC Param'!$B$4)))/('AC Param'!$B$5-'AC Param'!$B$3)) * ('AC Param'!$B$8/'AC Param'!$B$9)</f>
        <v>-0.1937435033771156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2.4672318102810963E-2</v>
      </c>
      <c r="P38">
        <f>N38*B38*'AC Param'!$B$9</f>
        <v>-0.95452376792272031</v>
      </c>
      <c r="Q38">
        <f>(B38*'AC Param'!$B$8*TrimCalc!I38)+TrimCalc!P38</f>
        <v>17.446899036196037</v>
      </c>
      <c r="R38">
        <f>('AC Param'!$B$2*9.807)-TrimCalc!Q38</f>
        <v>0.13705196380396245</v>
      </c>
      <c r="S38">
        <f>O38*B38*'AC Param'!$B$9</f>
        <v>0.12155408376735669</v>
      </c>
      <c r="T38">
        <f>(J38*B38*'AC Param'!$B$8)</f>
        <v>0.72143502460388842</v>
      </c>
      <c r="U38">
        <f>(K38*B38*'AC Param'!$B$8)</f>
        <v>0.12676001979587603</v>
      </c>
      <c r="V38">
        <f>(L38*B38*'AC Param'!$B$8)</f>
        <v>0.59462701062428669</v>
      </c>
    </row>
    <row r="39" spans="1:22" x14ac:dyDescent="0.2">
      <c r="A39" s="1">
        <f>WingXFLR5!L45</f>
        <v>14.4733</v>
      </c>
      <c r="B39" s="1">
        <f t="shared" si="0"/>
        <v>128.30430289512501</v>
      </c>
      <c r="C39">
        <f>WingXFLR5!C45</f>
        <v>0.37091000000000002</v>
      </c>
      <c r="D39">
        <f>WingXFLR5!I45</f>
        <v>-8.1956000000000001E-2</v>
      </c>
      <c r="E39">
        <f>(((D39*'AC Param'!$B$6)+(C39*('AC Param'!$B$3-'AC Param'!$B$4)))/('AC Param'!$B$5-'AC Param'!$B$3)) * ('AC Param'!$B$8/'AC Param'!$B$9)</f>
        <v>-0.19185935089550649</v>
      </c>
      <c r="F39">
        <f>E39*B39*'AC Param'!$B$9</f>
        <v>-0.92065262211891175</v>
      </c>
      <c r="G39">
        <f>'AC Param'!$B$2*9.807 + F39</f>
        <v>16.663298377881087</v>
      </c>
      <c r="H39">
        <f t="shared" si="1"/>
        <v>0.92065262211891175</v>
      </c>
      <c r="I39">
        <f>C39+(H39/(B39*'AC Param'!$B$8))</f>
        <v>0.39046187935556387</v>
      </c>
      <c r="J39">
        <f>FORECAST(I39,
INDEX(WingXFLR5!$F$8:$F$132,MATCH(I39,WingXFLR5!$C$8:$C$132,1)):INDEX(WingXFLR5!$F$8:$F$132,MATCH(I39,WingXFLR5!$C$8:$C$132,1)+1),
INDEX(WingXFLR5!$C$8:$C$132,MATCH(I39,WingXFLR5!$C$8:$C$132,1)):INDEX(WingXFLR5!$C$8:$C$132,MATCH(I39,WingXFLR5!$C$8:$C$132,1)+1))</f>
        <v>1.5140939406716871E-2</v>
      </c>
      <c r="K39">
        <f>FORECAST(I39,
INDEX(WingXFLR5!$D$8:$D$132,MATCH(I39,WingXFLR5!$C$8:$C$132,1)):INDEX(WingXFLR5!$D$8:$D$132,MATCH(I39,WingXFLR5!$C$8:$C$132,1)+1),
INDEX(WingXFLR5!$C$8:$C$132,MATCH(I39,WingXFLR5!$C$8:$C$132,1)):INDEX(WingXFLR5!$C$8:$C$132,MATCH(I39,WingXFLR5!$C$8:$C$132,1)+1))</f>
        <v>2.7587771342254767E-3</v>
      </c>
      <c r="L39">
        <f>FORECAST(I39,
INDEX(WingXFLR5!$E$8:$E$132,MATCH(I39,WingXFLR5!$C$8:$C$132,1)):INDEX(WingXFLR5!$E$8:$E$132,MATCH(I39,WingXFLR5!$C$8:$C$132,1)+1),
INDEX(WingXFLR5!$C$8:$C$132,MATCH(I39,WingXFLR5!$C$8:$C$132,1)):INDEX(WingXFLR5!$C$8:$C$132,MATCH(I39,WingXFLR5!$C$8:$C$132,1)+1))</f>
        <v>1.2382162272491396E-2</v>
      </c>
      <c r="M39">
        <f>FORECAST(I39,
INDEX(WingXFLR5!$I$8:$I$132,MATCH(I39,WingXFLR5!$C$8:$C$132,1)):INDEX(WingXFLR5!$I$8:$I$132,MATCH(I39,WingXFLR5!$C$8:$C$132,1)+1),
INDEX(WingXFLR5!$C$8:$C$132,MATCH(I39,WingXFLR5!$C$8:$C$132,1)):INDEX(WingXFLR5!$C$8:$C$132,MATCH(I39,WingXFLR5!$C$8:$C$132,1)+1))</f>
        <v>-8.3392378340808967E-2</v>
      </c>
      <c r="N39">
        <f>(((M39*'AC Param'!$B$6)+(I39*('AC Param'!$B$3-'AC Param'!$B$4)))/('AC Param'!$B$5-'AC Param'!$B$3)) * ('AC Param'!$B$8/'AC Param'!$B$9)</f>
        <v>-0.19565377574121226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2.4719049271439128E-2</v>
      </c>
      <c r="P39">
        <f>N39*B39*'AC Param'!$B$9</f>
        <v>-0.93886047681729845</v>
      </c>
      <c r="Q39">
        <f>(B39*'AC Param'!$B$8*TrimCalc!I39)+TrimCalc!P39</f>
        <v>17.447083223468521</v>
      </c>
      <c r="R39">
        <f>('AC Param'!$B$2*9.807)-TrimCalc!Q39</f>
        <v>0.13686777653147786</v>
      </c>
      <c r="S39">
        <f>O39*B39*'AC Param'!$B$9</f>
        <v>0.11861635839908398</v>
      </c>
      <c r="T39">
        <f>(J39*B39*'AC Param'!$B$8)</f>
        <v>0.71295169700250183</v>
      </c>
      <c r="U39">
        <f>(K39*B39*'AC Param'!$B$8)</f>
        <v>0.12990441257728044</v>
      </c>
      <c r="V39">
        <f>(L39*B39*'AC Param'!$B$8)</f>
        <v>0.58304728442522147</v>
      </c>
    </row>
    <row r="40" spans="1:22" x14ac:dyDescent="0.2">
      <c r="A40" s="1">
        <f>WingXFLR5!L46</f>
        <v>14.2887</v>
      </c>
      <c r="B40" s="1">
        <f t="shared" si="0"/>
        <v>125.05225546012501</v>
      </c>
      <c r="C40">
        <f>WingXFLR5!C46</f>
        <v>0.38055499999999998</v>
      </c>
      <c r="D40">
        <f>WingXFLR5!I46</f>
        <v>-8.2664000000000001E-2</v>
      </c>
      <c r="E40">
        <f>(((D40*'AC Param'!$B$6)+(C40*('AC Param'!$B$3-'AC Param'!$B$4)))/('AC Param'!$B$5-'AC Param'!$B$3)) * ('AC Param'!$B$8/'AC Param'!$B$9)</f>
        <v>-0.19372990357701714</v>
      </c>
      <c r="F40">
        <f>E40*B40*'AC Param'!$B$9</f>
        <v>-0.90606591607495712</v>
      </c>
      <c r="G40">
        <f>'AC Param'!$B$2*9.807 + F40</f>
        <v>16.677885083925041</v>
      </c>
      <c r="H40">
        <f t="shared" si="1"/>
        <v>0.90606591607495712</v>
      </c>
      <c r="I40">
        <f>C40+(H40/(B40*'AC Param'!$B$8))</f>
        <v>0.40029750243536905</v>
      </c>
      <c r="J40">
        <f>FORECAST(I40,
INDEX(WingXFLR5!$F$8:$F$132,MATCH(I40,WingXFLR5!$C$8:$C$132,1)):INDEX(WingXFLR5!$F$8:$F$132,MATCH(I40,WingXFLR5!$C$8:$C$132,1)+1),
INDEX(WingXFLR5!$C$8:$C$132,MATCH(I40,WingXFLR5!$C$8:$C$132,1)):INDEX(WingXFLR5!$C$8:$C$132,MATCH(I40,WingXFLR5!$C$8:$C$132,1)+1))</f>
        <v>1.5362511311018314E-2</v>
      </c>
      <c r="K40">
        <f>FORECAST(I40,
INDEX(WingXFLR5!$D$8:$D$132,MATCH(I40,WingXFLR5!$C$8:$C$132,1)):INDEX(WingXFLR5!$D$8:$D$132,MATCH(I40,WingXFLR5!$C$8:$C$132,1)+1),
INDEX(WingXFLR5!$C$8:$C$132,MATCH(I40,WingXFLR5!$C$8:$C$132,1)):INDEX(WingXFLR5!$C$8:$C$132,MATCH(I40,WingXFLR5!$C$8:$C$132,1)+1))</f>
        <v>2.899706311554672E-3</v>
      </c>
      <c r="L40">
        <f>FORECAST(I40,
INDEX(WingXFLR5!$E$8:$E$132,MATCH(I40,WingXFLR5!$C$8:$C$132,1)):INDEX(WingXFLR5!$E$8:$E$132,MATCH(I40,WingXFLR5!$C$8:$C$132,1)+1),
INDEX(WingXFLR5!$C$8:$C$132,MATCH(I40,WingXFLR5!$C$8:$C$132,1)):INDEX(WingXFLR5!$C$8:$C$132,MATCH(I40,WingXFLR5!$C$8:$C$132,1)+1))</f>
        <v>1.2462804999463643E-2</v>
      </c>
      <c r="M40">
        <f>FORECAST(I40,
INDEX(WingXFLR5!$I$8:$I$132,MATCH(I40,WingXFLR5!$C$8:$C$132,1)):INDEX(WingXFLR5!$I$8:$I$132,MATCH(I40,WingXFLR5!$C$8:$C$132,1)+1),
INDEX(WingXFLR5!$C$8:$C$132,MATCH(I40,WingXFLR5!$C$8:$C$132,1)):INDEX(WingXFLR5!$C$8:$C$132,MATCH(I40,WingXFLR5!$C$8:$C$132,1)+1))</f>
        <v>-8.4114674245253263E-2</v>
      </c>
      <c r="N40">
        <f>(((M40*'AC Param'!$B$6)+(I40*('AC Param'!$B$3-'AC Param'!$B$4)))/('AC Param'!$B$5-'AC Param'!$B$3)) * ('AC Param'!$B$8/'AC Param'!$B$9)</f>
        <v>-0.19756196193527945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2.4766045118977953E-2</v>
      </c>
      <c r="P40">
        <f>N40*B40*'AC Param'!$B$9</f>
        <v>-0.92398827809921391</v>
      </c>
      <c r="Q40">
        <f>(B40*'AC Param'!$B$8*TrimCalc!I40)+TrimCalc!P40</f>
        <v>17.447336453098174</v>
      </c>
      <c r="R40">
        <f>('AC Param'!$B$2*9.807)-TrimCalc!Q40</f>
        <v>0.13661454690182495</v>
      </c>
      <c r="S40">
        <f>O40*B40*'AC Param'!$B$9</f>
        <v>0.11582966255573246</v>
      </c>
      <c r="T40">
        <f>(J40*B40*'AC Param'!$B$8)</f>
        <v>0.70504982485364964</v>
      </c>
      <c r="U40">
        <f>(K40*B40*'AC Param'!$B$8)</f>
        <v>0.13307963689649691</v>
      </c>
      <c r="V40">
        <f>(L40*B40*'AC Param'!$B$8)</f>
        <v>0.57197018795715282</v>
      </c>
    </row>
    <row r="41" spans="1:22" x14ac:dyDescent="0.2">
      <c r="A41" s="1">
        <f>WingXFLR5!L47</f>
        <v>14.1111</v>
      </c>
      <c r="B41" s="1">
        <f t="shared" si="0"/>
        <v>121.96292521612503</v>
      </c>
      <c r="C41">
        <f>WingXFLR5!C47</f>
        <v>0.39019799999999999</v>
      </c>
      <c r="D41">
        <f>WingXFLR5!I47</f>
        <v>-8.3373000000000003E-2</v>
      </c>
      <c r="E41">
        <f>(((D41*'AC Param'!$B$6)+(C41*('AC Param'!$B$3-'AC Param'!$B$4)))/('AC Param'!$B$5-'AC Param'!$B$3)) * ('AC Param'!$B$8/'AC Param'!$B$9)</f>
        <v>-0.19560258133090763</v>
      </c>
      <c r="F41">
        <f>E41*B41*'AC Param'!$B$9</f>
        <v>-0.89222423616044966</v>
      </c>
      <c r="G41">
        <f>'AC Param'!$B$2*9.807 + F41</f>
        <v>16.691726763839551</v>
      </c>
      <c r="H41">
        <f t="shared" si="1"/>
        <v>0.89222423616044966</v>
      </c>
      <c r="I41">
        <f>C41+(H41/(B41*'AC Param'!$B$8))</f>
        <v>0.41013134207568375</v>
      </c>
      <c r="J41">
        <f>FORECAST(I41,
INDEX(WingXFLR5!$F$8:$F$132,MATCH(I41,WingXFLR5!$C$8:$C$132,1)):INDEX(WingXFLR5!$F$8:$F$132,MATCH(I41,WingXFLR5!$C$8:$C$132,1)+1),
INDEX(WingXFLR5!$C$8:$C$132,MATCH(I41,WingXFLR5!$C$8:$C$132,1)):INDEX(WingXFLR5!$C$8:$C$132,MATCH(I41,WingXFLR5!$C$8:$C$132,1)+1))</f>
        <v>1.5588636714691602E-2</v>
      </c>
      <c r="K41">
        <f>FORECAST(I41,
INDEX(WingXFLR5!$D$8:$D$132,MATCH(I41,WingXFLR5!$C$8:$C$132,1)):INDEX(WingXFLR5!$D$8:$D$132,MATCH(I41,WingXFLR5!$C$8:$C$132,1)+1),
INDEX(WingXFLR5!$C$8:$C$132,MATCH(I41,WingXFLR5!$C$8:$C$132,1)):INDEX(WingXFLR5!$C$8:$C$132,MATCH(I41,WingXFLR5!$C$8:$C$132,1)+1))</f>
        <v>3.0437475624051536E-3</v>
      </c>
      <c r="L41">
        <f>FORECAST(I41,
INDEX(WingXFLR5!$E$8:$E$132,MATCH(I41,WingXFLR5!$C$8:$C$132,1)):INDEX(WingXFLR5!$E$8:$E$132,MATCH(I41,WingXFLR5!$C$8:$C$132,1)+1),
INDEX(WingXFLR5!$C$8:$C$132,MATCH(I41,WingXFLR5!$C$8:$C$132,1)):INDEX(WingXFLR5!$C$8:$C$132,MATCH(I41,WingXFLR5!$C$8:$C$132,1)+1))</f>
        <v>1.2544889152286447E-2</v>
      </c>
      <c r="M41">
        <f>FORECAST(I41,
INDEX(WingXFLR5!$I$8:$I$132,MATCH(I41,WingXFLR5!$C$8:$C$132,1)):INDEX(WingXFLR5!$I$8:$I$132,MATCH(I41,WingXFLR5!$C$8:$C$132,1)+1),
INDEX(WingXFLR5!$C$8:$C$132,MATCH(I41,WingXFLR5!$C$8:$C$132,1)):INDEX(WingXFLR5!$C$8:$C$132,MATCH(I41,WingXFLR5!$C$8:$C$132,1)+1))</f>
        <v>-8.4836925515158673E-2</v>
      </c>
      <c r="N41">
        <f>(((M41*'AC Param'!$B$6)+(I41*('AC Param'!$B$3-'AC Param'!$B$4)))/('AC Param'!$B$5-'AC Param'!$B$3)) * ('AC Param'!$B$8/'AC Param'!$B$9)</f>
        <v>-0.19946999131098858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2.481462794376486E-2</v>
      </c>
      <c r="P41">
        <f>N41*B41*'AC Param'!$B$9</f>
        <v>-0.90986509187880804</v>
      </c>
      <c r="Q41">
        <f>(B41*'AC Param'!$B$8*TrimCalc!I41)+TrimCalc!P41</f>
        <v>17.447775188389372</v>
      </c>
      <c r="R41">
        <f>('AC Param'!$B$2*9.807)-TrimCalc!Q41</f>
        <v>0.13617581161062731</v>
      </c>
      <c r="S41">
        <f>O41*B41*'AC Param'!$B$9</f>
        <v>0.11318977649520888</v>
      </c>
      <c r="T41">
        <f>(J41*B41*'AC Param'!$B$8)</f>
        <v>0.69775351432488508</v>
      </c>
      <c r="U41">
        <f>(K41*B41*'AC Param'!$B$8)</f>
        <v>0.1362393387732504</v>
      </c>
      <c r="V41">
        <f>(L41*B41*'AC Param'!$B$8)</f>
        <v>0.56151417555163463</v>
      </c>
    </row>
    <row r="42" spans="1:22" x14ac:dyDescent="0.2">
      <c r="A42" s="1">
        <f>WingXFLR5!L48</f>
        <v>13.9399</v>
      </c>
      <c r="B42" s="1">
        <f t="shared" si="0"/>
        <v>119.02149735612501</v>
      </c>
      <c r="C42">
        <f>WingXFLR5!C48</f>
        <v>0.399839</v>
      </c>
      <c r="D42">
        <f>WingXFLR5!I48</f>
        <v>-8.4081000000000003E-2</v>
      </c>
      <c r="E42">
        <f>(((D42*'AC Param'!$B$6)+(C42*('AC Param'!$B$3-'AC Param'!$B$4)))/('AC Param'!$B$5-'AC Param'!$B$3)) * ('AC Param'!$B$8/'AC Param'!$B$9)</f>
        <v>-0.19747300165496898</v>
      </c>
      <c r="F42">
        <f>E42*B42*'AC Param'!$B$9</f>
        <v>-0.87903210967992285</v>
      </c>
      <c r="G42">
        <f>'AC Param'!$B$2*9.807 + F42</f>
        <v>16.704918890320076</v>
      </c>
      <c r="H42">
        <f t="shared" si="1"/>
        <v>0.87903210967992285</v>
      </c>
      <c r="I42">
        <f>C42+(H42/(B42*'AC Param'!$B$8))</f>
        <v>0.41996295166729114</v>
      </c>
      <c r="J42">
        <f>FORECAST(I42,
INDEX(WingXFLR5!$F$8:$F$132,MATCH(I42,WingXFLR5!$C$8:$C$132,1)):INDEX(WingXFLR5!$F$8:$F$132,MATCH(I42,WingXFLR5!$C$8:$C$132,1)+1),
INDEX(WingXFLR5!$C$8:$C$132,MATCH(I42,WingXFLR5!$C$8:$C$132,1)):INDEX(WingXFLR5!$C$8:$C$132,MATCH(I42,WingXFLR5!$C$8:$C$132,1)+1))</f>
        <v>1.5825534159245154E-2</v>
      </c>
      <c r="K42">
        <f>FORECAST(I42,
INDEX(WingXFLR5!$D$8:$D$132,MATCH(I42,WingXFLR5!$C$8:$C$132,1)):INDEX(WingXFLR5!$D$8:$D$132,MATCH(I42,WingXFLR5!$C$8:$C$132,1)+1),
INDEX(WingXFLR5!$C$8:$C$132,MATCH(I42,WingXFLR5!$C$8:$C$132,1)):INDEX(WingXFLR5!$C$8:$C$132,MATCH(I42,WingXFLR5!$C$8:$C$132,1)+1))</f>
        <v>3.1909204955470937E-3</v>
      </c>
      <c r="L42">
        <f>FORECAST(I42,
INDEX(WingXFLR5!$E$8:$E$132,MATCH(I42,WingXFLR5!$C$8:$C$132,1)):INDEX(WingXFLR5!$E$8:$E$132,MATCH(I42,WingXFLR5!$C$8:$C$132,1)+1),
INDEX(WingXFLR5!$C$8:$C$132,MATCH(I42,WingXFLR5!$C$8:$C$132,1)):INDEX(WingXFLR5!$C$8:$C$132,MATCH(I42,WingXFLR5!$C$8:$C$132,1)+1))</f>
        <v>1.2634525769170533E-2</v>
      </c>
      <c r="M42">
        <f>FORECAST(I42,
INDEX(WingXFLR5!$I$8:$I$132,MATCH(I42,WingXFLR5!$C$8:$C$132,1)):INDEX(WingXFLR5!$I$8:$I$132,MATCH(I42,WingXFLR5!$C$8:$C$132,1)+1),
INDEX(WingXFLR5!$C$8:$C$132,MATCH(I42,WingXFLR5!$C$8:$C$132,1)):INDEX(WingXFLR5!$C$8:$C$132,MATCH(I42,WingXFLR5!$C$8:$C$132,1)+1))</f>
        <v>-8.5559141430964589E-2</v>
      </c>
      <c r="N42">
        <f>(((M42*'AC Param'!$B$6)+(I42*('AC Param'!$B$3-'AC Param'!$B$4)))/('AC Param'!$B$5-'AC Param'!$B$3)) * ('AC Param'!$B$8/'AC Param'!$B$9)</f>
        <v>-0.20137786942609845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2.4863206917108339E-2</v>
      </c>
      <c r="P42">
        <f>N42*B42*'AC Param'!$B$9</f>
        <v>-0.89641425370016936</v>
      </c>
      <c r="Q42">
        <f>(B42*'AC Param'!$B$8*TrimCalc!I42)+TrimCalc!P42</f>
        <v>17.447941044644626</v>
      </c>
      <c r="R42">
        <f>('AC Param'!$B$2*9.807)-TrimCalc!Q42</f>
        <v>0.13600995535537308</v>
      </c>
      <c r="S42">
        <f>O42*B42*'AC Param'!$B$9</f>
        <v>0.11067617875146754</v>
      </c>
      <c r="T42">
        <f>(J42*B42*'AC Param'!$B$8)</f>
        <v>0.69127340935844772</v>
      </c>
      <c r="U42">
        <f>(K42*B42*'AC Param'!$B$8)</f>
        <v>0.13938224566404139</v>
      </c>
      <c r="V42">
        <f>(L42*B42*'AC Param'!$B$8)</f>
        <v>0.55188732438325916</v>
      </c>
    </row>
    <row r="43" spans="1:22" x14ac:dyDescent="0.2">
      <c r="A43" s="1">
        <f>WingXFLR5!L49</f>
        <v>13.774800000000001</v>
      </c>
      <c r="B43" s="1">
        <f t="shared" si="0"/>
        <v>116.21888296200002</v>
      </c>
      <c r="C43">
        <f>WingXFLR5!C49</f>
        <v>0.40947899999999998</v>
      </c>
      <c r="D43">
        <f>WingXFLR5!I49</f>
        <v>-8.4789000000000003E-2</v>
      </c>
      <c r="E43">
        <f>(((D43*'AC Param'!$B$6)+(C43*('AC Param'!$B$3-'AC Param'!$B$4)))/('AC Param'!$B$5-'AC Param'!$B$3)) * ('AC Param'!$B$8/'AC Param'!$B$9)</f>
        <v>-0.19934338888966799</v>
      </c>
      <c r="F43">
        <f>E43*B43*'AC Param'!$B$9</f>
        <v>-0.86646322774986761</v>
      </c>
      <c r="G43">
        <f>'AC Param'!$B$2*9.807 + F43</f>
        <v>16.717487772250131</v>
      </c>
      <c r="H43">
        <f t="shared" si="1"/>
        <v>0.86646322774986761</v>
      </c>
      <c r="I43">
        <f>C43+(H43/(B43*'AC Param'!$B$8))</f>
        <v>0.42979355788684898</v>
      </c>
      <c r="J43">
        <f>FORECAST(I43,
INDEX(WingXFLR5!$F$8:$F$132,MATCH(I43,WingXFLR5!$C$8:$C$132,1)):INDEX(WingXFLR5!$F$8:$F$132,MATCH(I43,WingXFLR5!$C$8:$C$132,1)+1),
INDEX(WingXFLR5!$C$8:$C$132,MATCH(I43,WingXFLR5!$C$8:$C$132,1)):INDEX(WingXFLR5!$C$8:$C$132,MATCH(I43,WingXFLR5!$C$8:$C$132,1)+1))</f>
        <v>1.6075703840362436E-2</v>
      </c>
      <c r="K43">
        <f>FORECAST(I43,
INDEX(WingXFLR5!$D$8:$D$132,MATCH(I43,WingXFLR5!$C$8:$C$132,1)):INDEX(WingXFLR5!$D$8:$D$132,MATCH(I43,WingXFLR5!$C$8:$C$132,1)+1),
INDEX(WingXFLR5!$C$8:$C$132,MATCH(I43,WingXFLR5!$C$8:$C$132,1)):INDEX(WingXFLR5!$C$8:$C$132,MATCH(I43,WingXFLR5!$C$8:$C$132,1)+1))</f>
        <v>3.3413250198167117E-3</v>
      </c>
      <c r="L43">
        <f>FORECAST(I43,
INDEX(WingXFLR5!$E$8:$E$132,MATCH(I43,WingXFLR5!$C$8:$C$132,1)):INDEX(WingXFLR5!$E$8:$E$132,MATCH(I43,WingXFLR5!$C$8:$C$132,1)+1),
INDEX(WingXFLR5!$C$8:$C$132,MATCH(I43,WingXFLR5!$C$8:$C$132,1)):INDEX(WingXFLR5!$C$8:$C$132,MATCH(I43,WingXFLR5!$C$8:$C$132,1)+1))</f>
        <v>1.2733486933259741E-2</v>
      </c>
      <c r="M43">
        <f>FORECAST(I43,
INDEX(WingXFLR5!$I$8:$I$132,MATCH(I43,WingXFLR5!$C$8:$C$132,1)):INDEX(WingXFLR5!$I$8:$I$132,MATCH(I43,WingXFLR5!$C$8:$C$132,1)+1),
INDEX(WingXFLR5!$C$8:$C$132,MATCH(I43,WingXFLR5!$C$8:$C$132,1)):INDEX(WingXFLR5!$C$8:$C$132,MATCH(I43,WingXFLR5!$C$8:$C$132,1)+1))</f>
        <v>-8.6280435688810692E-2</v>
      </c>
      <c r="N43">
        <f>(((M43*'AC Param'!$B$6)+(I43*('AC Param'!$B$3-'AC Param'!$B$4)))/('AC Param'!$B$5-'AC Param'!$B$3)) * ('AC Param'!$B$8/'AC Param'!$B$9)</f>
        <v>-0.20328369475624469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2.4911733621816191E-2</v>
      </c>
      <c r="P43">
        <f>N43*B43*'AC Param'!$B$9</f>
        <v>-0.88359010694306439</v>
      </c>
      <c r="Q43">
        <f>(B43*'AC Param'!$B$8*TrimCalc!I43)+TrimCalc!P43</f>
        <v>17.448106576144429</v>
      </c>
      <c r="R43">
        <f>('AC Param'!$B$2*9.807)-TrimCalc!Q43</f>
        <v>0.13584442385556983</v>
      </c>
      <c r="S43">
        <f>O43*B43*'AC Param'!$B$9</f>
        <v>0.10828099814612169</v>
      </c>
      <c r="T43">
        <f>(J43*B43*'AC Param'!$B$8)</f>
        <v>0.68566622593783233</v>
      </c>
      <c r="U43">
        <f>(K43*B43*'AC Param'!$B$8)</f>
        <v>0.14251529753970166</v>
      </c>
      <c r="V43">
        <f>(L43*B43*'AC Param'!$B$8)</f>
        <v>0.54311288732724405</v>
      </c>
    </row>
    <row r="44" spans="1:22" x14ac:dyDescent="0.2">
      <c r="A44" s="1">
        <f>WingXFLR5!L50</f>
        <v>13.615500000000001</v>
      </c>
      <c r="B44" s="1">
        <f t="shared" si="0"/>
        <v>113.54637715312502</v>
      </c>
      <c r="C44">
        <f>WingXFLR5!C50</f>
        <v>0.41911599999999999</v>
      </c>
      <c r="D44">
        <f>WingXFLR5!I50</f>
        <v>-8.5497000000000004E-2</v>
      </c>
      <c r="E44">
        <f>(((D44*'AC Param'!$B$6)+(C44*('AC Param'!$B$3-'AC Param'!$B$4)))/('AC Param'!$B$5-'AC Param'!$B$3)) * ('AC Param'!$B$8/'AC Param'!$B$9)</f>
        <v>-0.20121367685628011</v>
      </c>
      <c r="F44">
        <f>E44*B44*'AC Param'!$B$9</f>
        <v>-0.85448094312181377</v>
      </c>
      <c r="G44">
        <f>'AC Param'!$B$2*9.807 + F44</f>
        <v>16.729470056878185</v>
      </c>
      <c r="H44">
        <f t="shared" si="1"/>
        <v>0.85448094312181377</v>
      </c>
      <c r="I44">
        <f>C44+(H44/(B44*'AC Param'!$B$8))</f>
        <v>0.43962115399025853</v>
      </c>
      <c r="J44">
        <f>FORECAST(I44,
INDEX(WingXFLR5!$F$8:$F$132,MATCH(I44,WingXFLR5!$C$8:$C$132,1)):INDEX(WingXFLR5!$F$8:$F$132,MATCH(I44,WingXFLR5!$C$8:$C$132,1)+1),
INDEX(WingXFLR5!$C$8:$C$132,MATCH(I44,WingXFLR5!$C$8:$C$132,1)):INDEX(WingXFLR5!$C$8:$C$132,MATCH(I44,WingXFLR5!$C$8:$C$132,1)+1))</f>
        <v>1.6327805439682704E-2</v>
      </c>
      <c r="K44">
        <f>FORECAST(I44,
INDEX(WingXFLR5!$D$8:$D$132,MATCH(I44,WingXFLR5!$C$8:$C$132,1)):INDEX(WingXFLR5!$D$8:$D$132,MATCH(I44,WingXFLR5!$C$8:$C$132,1)+1),
INDEX(WingXFLR5!$C$8:$C$132,MATCH(I44,WingXFLR5!$C$8:$C$132,1)):INDEX(WingXFLR5!$C$8:$C$132,MATCH(I44,WingXFLR5!$C$8:$C$132,1)+1))</f>
        <v>3.4957501520610328E-3</v>
      </c>
      <c r="L44">
        <f>FORECAST(I44,
INDEX(WingXFLR5!$E$8:$E$132,MATCH(I44,WingXFLR5!$C$8:$C$132,1)):INDEX(WingXFLR5!$E$8:$E$132,MATCH(I44,WingXFLR5!$C$8:$C$132,1)+1),
INDEX(WingXFLR5!$C$8:$C$132,MATCH(I44,WingXFLR5!$C$8:$C$132,1)):INDEX(WingXFLR5!$C$8:$C$132,MATCH(I44,WingXFLR5!$C$8:$C$132,1)+1))</f>
        <v>1.283205528762167E-2</v>
      </c>
      <c r="M44">
        <f>FORECAST(I44,
INDEX(WingXFLR5!$I$8:$I$132,MATCH(I44,WingXFLR5!$C$8:$C$132,1)):INDEX(WingXFLR5!$I$8:$I$132,MATCH(I44,WingXFLR5!$C$8:$C$132,1)+1),
INDEX(WingXFLR5!$C$8:$C$132,MATCH(I44,WingXFLR5!$C$8:$C$132,1)):INDEX(WingXFLR5!$C$8:$C$132,MATCH(I44,WingXFLR5!$C$8:$C$132,1)+1))</f>
        <v>-8.7001671152643831E-2</v>
      </c>
      <c r="N44">
        <f>(((M44*'AC Param'!$B$6)+(I44*('AC Param'!$B$3-'AC Param'!$B$4)))/('AC Param'!$B$5-'AC Param'!$B$3)) * ('AC Param'!$B$8/'AC Param'!$B$9)</f>
        <v>-0.20518929165112121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2.4960910879881379E-2</v>
      </c>
      <c r="P44">
        <f>N44*B44*'AC Param'!$B$9</f>
        <v>-0.87136392609026914</v>
      </c>
      <c r="Q44">
        <f>(B44*'AC Param'!$B$8*TrimCalc!I44)+TrimCalc!P44</f>
        <v>17.448317967367203</v>
      </c>
      <c r="R44">
        <f>('AC Param'!$B$2*9.807)-TrimCalc!Q44</f>
        <v>0.13563303263279636</v>
      </c>
      <c r="S44">
        <f>O44*B44*'AC Param'!$B$9</f>
        <v>0.10599986543188547</v>
      </c>
      <c r="T44">
        <f>(J44*B44*'AC Param'!$B$8)</f>
        <v>0.68040447771510049</v>
      </c>
      <c r="U44">
        <f>(K44*B44*'AC Param'!$B$8)</f>
        <v>0.14567322382803893</v>
      </c>
      <c r="V44">
        <f>(L44*B44*'AC Param'!$B$8)</f>
        <v>0.53473125388706155</v>
      </c>
    </row>
    <row r="45" spans="1:22" x14ac:dyDescent="0.2">
      <c r="A45" s="1">
        <f>WingXFLR5!L51</f>
        <v>13.4617</v>
      </c>
      <c r="B45" s="1">
        <f t="shared" si="0"/>
        <v>110.99563722012502</v>
      </c>
      <c r="C45">
        <f>WingXFLR5!C51</f>
        <v>0.42875200000000002</v>
      </c>
      <c r="D45">
        <f>WingXFLR5!I51</f>
        <v>-8.6204000000000003E-2</v>
      </c>
      <c r="E45">
        <f>(((D45*'AC Param'!$B$6)+(C45*('AC Param'!$B$3-'AC Param'!$B$4)))/('AC Param'!$B$5-'AC Param'!$B$3)) * ('AC Param'!$B$8/'AC Param'!$B$9)</f>
        <v>-0.20308174048242542</v>
      </c>
      <c r="F45">
        <f>E45*B45*'AC Param'!$B$9</f>
        <v>-0.84304040100394573</v>
      </c>
      <c r="G45">
        <f>'AC Param'!$B$2*9.807 + F45</f>
        <v>16.740910598996052</v>
      </c>
      <c r="H45">
        <f t="shared" si="1"/>
        <v>0.84304040100394573</v>
      </c>
      <c r="I45">
        <f>C45+(H45/(B45*'AC Param'!$B$8))</f>
        <v>0.44944752341701011</v>
      </c>
      <c r="J45">
        <f>FORECAST(I45,
INDEX(WingXFLR5!$F$8:$F$132,MATCH(I45,WingXFLR5!$C$8:$C$132,1)):INDEX(WingXFLR5!$F$8:$F$132,MATCH(I45,WingXFLR5!$C$8:$C$132,1)+1),
INDEX(WingXFLR5!$C$8:$C$132,MATCH(I45,WingXFLR5!$C$8:$C$132,1)):INDEX(WingXFLR5!$C$8:$C$132,MATCH(I45,WingXFLR5!$C$8:$C$132,1)+1))</f>
        <v>1.6580840063075652E-2</v>
      </c>
      <c r="K45">
        <f>FORECAST(I45,
INDEX(WingXFLR5!$D$8:$D$132,MATCH(I45,WingXFLR5!$C$8:$C$132,1)):INDEX(WingXFLR5!$D$8:$D$132,MATCH(I45,WingXFLR5!$C$8:$C$132,1)+1),
INDEX(WingXFLR5!$C$8:$C$132,MATCH(I45,WingXFLR5!$C$8:$C$132,1)):INDEX(WingXFLR5!$C$8:$C$132,MATCH(I45,WingXFLR5!$C$8:$C$132,1)+1))</f>
        <v>3.6533221367051495E-3</v>
      </c>
      <c r="L45">
        <f>FORECAST(I45,
INDEX(WingXFLR5!$E$8:$E$132,MATCH(I45,WingXFLR5!$C$8:$C$132,1)):INDEX(WingXFLR5!$E$8:$E$132,MATCH(I45,WingXFLR5!$C$8:$C$132,1)+1),
INDEX(WingXFLR5!$C$8:$C$132,MATCH(I45,WingXFLR5!$C$8:$C$132,1)):INDEX(WingXFLR5!$C$8:$C$132,MATCH(I45,WingXFLR5!$C$8:$C$132,1)+1))</f>
        <v>1.2927369377729066E-2</v>
      </c>
      <c r="M45">
        <f>FORECAST(I45,
INDEX(WingXFLR5!$I$8:$I$132,MATCH(I45,WingXFLR5!$C$8:$C$132,1)):INDEX(WingXFLR5!$I$8:$I$132,MATCH(I45,WingXFLR5!$C$8:$C$132,1)+1),
INDEX(WingXFLR5!$C$8:$C$132,MATCH(I45,WingXFLR5!$C$8:$C$132,1)):INDEX(WingXFLR5!$C$8:$C$132,MATCH(I45,WingXFLR5!$C$8:$C$132,1)+1))</f>
        <v>-8.7723023889493892E-2</v>
      </c>
      <c r="N45">
        <f>(((M45*'AC Param'!$B$6)+(I45*('AC Param'!$B$3-'AC Param'!$B$4)))/('AC Param'!$B$5-'AC Param'!$B$3)) * ('AC Param'!$B$8/'AC Param'!$B$9)</f>
        <v>-0.20709510493067723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2.501080695891358E-2</v>
      </c>
      <c r="P45">
        <f>N45*B45*'AC Param'!$B$9</f>
        <v>-0.85970082732189912</v>
      </c>
      <c r="Q45">
        <f>(B45*'AC Param'!$B$8*TrimCalc!I45)+TrimCalc!P45</f>
        <v>17.448723305612965</v>
      </c>
      <c r="R45">
        <f>('AC Param'!$B$2*9.807)-TrimCalc!Q45</f>
        <v>0.13522769438703364</v>
      </c>
      <c r="S45">
        <f>O45*B45*'AC Param'!$B$9</f>
        <v>0.10382578304670122</v>
      </c>
      <c r="T45">
        <f>(J45*B45*'AC Param'!$B$8)</f>
        <v>0.67542713339970395</v>
      </c>
      <c r="U45">
        <f>(K45*B45*'AC Param'!$B$8)</f>
        <v>0.14881953440196946</v>
      </c>
      <c r="V45">
        <f>(L45*B45*'AC Param'!$B$8)</f>
        <v>0.52660154780957547</v>
      </c>
    </row>
    <row r="46" spans="1:22" x14ac:dyDescent="0.2">
      <c r="A46" s="1">
        <f>WingXFLR5!L52</f>
        <v>13.312900000000001</v>
      </c>
      <c r="B46" s="1">
        <f t="shared" si="0"/>
        <v>108.55540017612502</v>
      </c>
      <c r="C46">
        <f>WingXFLR5!C52</f>
        <v>0.438386</v>
      </c>
      <c r="D46">
        <f>WingXFLR5!I52</f>
        <v>-8.6911000000000002E-2</v>
      </c>
      <c r="E46">
        <f>(((D46*'AC Param'!$B$6)+(C46*('AC Param'!$B$3-'AC Param'!$B$4)))/('AC Param'!$B$5-'AC Param'!$B$3)) * ('AC Param'!$B$8/'AC Param'!$B$9)</f>
        <v>-0.20494973792984611</v>
      </c>
      <c r="F46">
        <f>E46*B46*'AC Param'!$B$9</f>
        <v>-0.83209019055454314</v>
      </c>
      <c r="G46">
        <f>'AC Param'!$B$2*9.807 + F46</f>
        <v>16.751860809445457</v>
      </c>
      <c r="H46">
        <f t="shared" si="1"/>
        <v>0.83209019055454314</v>
      </c>
      <c r="I46">
        <f>C46+(H46/(B46*'AC Param'!$B$8))</f>
        <v>0.4592718860996628</v>
      </c>
      <c r="J46">
        <f>FORECAST(I46,
INDEX(WingXFLR5!$F$8:$F$132,MATCH(I46,WingXFLR5!$C$8:$C$132,1)):INDEX(WingXFLR5!$F$8:$F$132,MATCH(I46,WingXFLR5!$C$8:$C$132,1)+1),
INDEX(WingXFLR5!$C$8:$C$132,MATCH(I46,WingXFLR5!$C$8:$C$132,1)):INDEX(WingXFLR5!$C$8:$C$132,MATCH(I46,WingXFLR5!$C$8:$C$132,1)+1))</f>
        <v>1.6836554417356771E-2</v>
      </c>
      <c r="K46">
        <f>FORECAST(I46,
INDEX(WingXFLR5!$D$8:$D$132,MATCH(I46,WingXFLR5!$C$8:$C$132,1)):INDEX(WingXFLR5!$D$8:$D$132,MATCH(I46,WingXFLR5!$C$8:$C$132,1)+1),
INDEX(WingXFLR5!$C$8:$C$132,MATCH(I46,WingXFLR5!$C$8:$C$132,1)):INDEX(WingXFLR5!$C$8:$C$132,MATCH(I46,WingXFLR5!$C$8:$C$132,1)+1))</f>
        <v>3.8141714439183325E-3</v>
      </c>
      <c r="L46">
        <f>FORECAST(I46,
INDEX(WingXFLR5!$E$8:$E$132,MATCH(I46,WingXFLR5!$C$8:$C$132,1)):INDEX(WingXFLR5!$E$8:$E$132,MATCH(I46,WingXFLR5!$C$8:$C$132,1)+1),
INDEX(WingXFLR5!$C$8:$C$132,MATCH(I46,WingXFLR5!$C$8:$C$132,1)):INDEX(WingXFLR5!$C$8:$C$132,MATCH(I46,WingXFLR5!$C$8:$C$132,1)+1))</f>
        <v>1.3021551740170849E-2</v>
      </c>
      <c r="M46">
        <f>FORECAST(I46,
INDEX(WingXFLR5!$I$8:$I$132,MATCH(I46,WingXFLR5!$C$8:$C$132,1)):INDEX(WingXFLR5!$I$8:$I$132,MATCH(I46,WingXFLR5!$C$8:$C$132,1)+1),
INDEX(WingXFLR5!$C$8:$C$132,MATCH(I46,WingXFLR5!$C$8:$C$132,1)):INDEX(WingXFLR5!$C$8:$C$132,MATCH(I46,WingXFLR5!$C$8:$C$132,1)+1))</f>
        <v>-8.8444149313082879E-2</v>
      </c>
      <c r="N46">
        <f>(((M46*'AC Param'!$B$6)+(I46*('AC Param'!$B$3-'AC Param'!$B$4)))/('AC Param'!$B$5-'AC Param'!$B$3)) * ('AC Param'!$B$8/'AC Param'!$B$9)</f>
        <v>-0.20900035370791623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2.5060688258716081E-2</v>
      </c>
      <c r="P46">
        <f>N46*B46*'AC Param'!$B$9</f>
        <v>-0.84853557706092309</v>
      </c>
      <c r="Q46">
        <f>(B46*'AC Param'!$B$8*TrimCalc!I46)+TrimCalc!P46</f>
        <v>17.448779145304762</v>
      </c>
      <c r="R46">
        <f>('AC Param'!$B$2*9.807)-TrimCalc!Q46</f>
        <v>0.13517185469523696</v>
      </c>
      <c r="S46">
        <f>O46*B46*'AC Param'!$B$9</f>
        <v>0.10174569179376516</v>
      </c>
      <c r="T46">
        <f>(J46*B46*'AC Param'!$B$8)</f>
        <v>0.67076549716731992</v>
      </c>
      <c r="U46">
        <f>(K46*B46*'AC Param'!$B$8)</f>
        <v>0.15195594902860945</v>
      </c>
      <c r="V46">
        <f>(L46*B46*'AC Param'!$B$8)</f>
        <v>0.51877643194508938</v>
      </c>
    </row>
    <row r="47" spans="1:22" x14ac:dyDescent="0.2">
      <c r="A47" s="1">
        <f>WingXFLR5!L53</f>
        <v>13.1691</v>
      </c>
      <c r="B47" s="1">
        <f t="shared" si="0"/>
        <v>106.222931821125</v>
      </c>
      <c r="C47">
        <f>WingXFLR5!C53</f>
        <v>0.448017</v>
      </c>
      <c r="D47">
        <f>WingXFLR5!I53</f>
        <v>-8.7618000000000001E-2</v>
      </c>
      <c r="E47">
        <f>(((D47*'AC Param'!$B$6)+(C47*('AC Param'!$B$3-'AC Param'!$B$4)))/('AC Param'!$B$5-'AC Param'!$B$3)) * ('AC Param'!$B$8/'AC Param'!$B$9)</f>
        <v>-0.2068176361091798</v>
      </c>
      <c r="F47">
        <f>E47*B47*'AC Param'!$B$9</f>
        <v>-0.82163220967770367</v>
      </c>
      <c r="G47">
        <f>'AC Param'!$B$2*9.807 + F47</f>
        <v>16.762318790322297</v>
      </c>
      <c r="H47">
        <f t="shared" si="1"/>
        <v>0.82163220967770367</v>
      </c>
      <c r="I47">
        <f>C47+(H47/(B47*'AC Param'!$B$8))</f>
        <v>0.46909323866616709</v>
      </c>
      <c r="J47">
        <f>FORECAST(I47,
INDEX(WingXFLR5!$F$8:$F$132,MATCH(I47,WingXFLR5!$C$8:$C$132,1)):INDEX(WingXFLR5!$F$8:$F$132,MATCH(I47,WingXFLR5!$C$8:$C$132,1)+1),
INDEX(WingXFLR5!$C$8:$C$132,MATCH(I47,WingXFLR5!$C$8:$C$132,1)):INDEX(WingXFLR5!$C$8:$C$132,MATCH(I47,WingXFLR5!$C$8:$C$132,1)+1))</f>
        <v>1.710813858408957E-2</v>
      </c>
      <c r="K47">
        <f>FORECAST(I47,
INDEX(WingXFLR5!$D$8:$D$132,MATCH(I47,WingXFLR5!$C$8:$C$132,1)):INDEX(WingXFLR5!$D$8:$D$132,MATCH(I47,WingXFLR5!$C$8:$C$132,1)+1),
INDEX(WingXFLR5!$C$8:$C$132,MATCH(I47,WingXFLR5!$C$8:$C$132,1)):INDEX(WingXFLR5!$C$8:$C$132,MATCH(I47,WingXFLR5!$C$8:$C$132,1)+1))</f>
        <v>3.9789808977923544E-3</v>
      </c>
      <c r="L47">
        <f>FORECAST(I47,
INDEX(WingXFLR5!$E$8:$E$132,MATCH(I47,WingXFLR5!$C$8:$C$132,1)):INDEX(WingXFLR5!$E$8:$E$132,MATCH(I47,WingXFLR5!$C$8:$C$132,1)+1),
INDEX(WingXFLR5!$C$8:$C$132,MATCH(I47,WingXFLR5!$C$8:$C$132,1)):INDEX(WingXFLR5!$C$8:$C$132,MATCH(I47,WingXFLR5!$C$8:$C$132,1)+1))</f>
        <v>1.3129346594210584E-2</v>
      </c>
      <c r="M47">
        <f>FORECAST(I47,
INDEX(WingXFLR5!$I$8:$I$132,MATCH(I47,WingXFLR5!$C$8:$C$132,1)):INDEX(WingXFLR5!$I$8:$I$132,MATCH(I47,WingXFLR5!$C$8:$C$132,1)+1),
INDEX(WingXFLR5!$C$8:$C$132,MATCH(I47,WingXFLR5!$C$8:$C$132,1)):INDEX(WingXFLR5!$C$8:$C$132,MATCH(I47,WingXFLR5!$C$8:$C$132,1)+1))</f>
        <v>-8.91643689868378E-2</v>
      </c>
      <c r="N47">
        <f>(((M47*'AC Param'!$B$6)+(I47*('AC Param'!$B$3-'AC Param'!$B$4)))/('AC Param'!$B$5-'AC Param'!$B$3)) * ('AC Param'!$B$8/'AC Param'!$B$9)</f>
        <v>-0.21090351815700717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2.5110514988743504E-2</v>
      </c>
      <c r="P47">
        <f>N47*B47*'AC Param'!$B$9</f>
        <v>-0.83786434712301638</v>
      </c>
      <c r="Q47">
        <f>(B47*'AC Param'!$B$8*TrimCalc!I47)+TrimCalc!P47</f>
        <v>17.449180145728405</v>
      </c>
      <c r="R47">
        <f>('AC Param'!$B$2*9.807)-TrimCalc!Q47</f>
        <v>0.13477085427159352</v>
      </c>
      <c r="S47">
        <f>O47*B47*'AC Param'!$B$9</f>
        <v>9.9757488309434691E-2</v>
      </c>
      <c r="T47">
        <f>(J47*B47*'AC Param'!$B$8)</f>
        <v>0.66694052629430634</v>
      </c>
      <c r="U47">
        <f>(K47*B47*'AC Param'!$B$8)</f>
        <v>0.15511585910091844</v>
      </c>
      <c r="V47">
        <f>(L47*B47*'AC Param'!$B$8)</f>
        <v>0.51183203154471946</v>
      </c>
    </row>
    <row r="48" spans="1:22" x14ac:dyDescent="0.2">
      <c r="A48" s="1">
        <f>WingXFLR5!L54</f>
        <v>13.0298</v>
      </c>
      <c r="B48" s="1">
        <f t="shared" si="0"/>
        <v>103.98760892450001</v>
      </c>
      <c r="C48">
        <f>WingXFLR5!C54</f>
        <v>0.45764700000000003</v>
      </c>
      <c r="D48">
        <f>WingXFLR5!I54</f>
        <v>-8.8325000000000001E-2</v>
      </c>
      <c r="E48">
        <f>(((D48*'AC Param'!$B$6)+(C48*('AC Param'!$B$3-'AC Param'!$B$4)))/('AC Param'!$B$5-'AC Param'!$B$3)) * ('AC Param'!$B$8/'AC Param'!$B$9)</f>
        <v>-0.20868550119915125</v>
      </c>
      <c r="F48">
        <f>E48*B48*'AC Param'!$B$9</f>
        <v>-0.81160641513045706</v>
      </c>
      <c r="G48">
        <f>'AC Param'!$B$2*9.807 + F48</f>
        <v>16.772344584869543</v>
      </c>
      <c r="H48">
        <f t="shared" si="1"/>
        <v>0.81160641513045706</v>
      </c>
      <c r="I48">
        <f>C48+(H48/(B48*'AC Param'!$B$8))</f>
        <v>0.47891358786062199</v>
      </c>
      <c r="J48">
        <f>FORECAST(I48,
INDEX(WingXFLR5!$F$8:$F$132,MATCH(I48,WingXFLR5!$C$8:$C$132,1)):INDEX(WingXFLR5!$F$8:$F$132,MATCH(I48,WingXFLR5!$C$8:$C$132,1)+1),
INDEX(WingXFLR5!$C$8:$C$132,MATCH(I48,WingXFLR5!$C$8:$C$132,1)):INDEX(WingXFLR5!$C$8:$C$132,MATCH(I48,WingXFLR5!$C$8:$C$132,1)+1))</f>
        <v>1.7390798523208441E-2</v>
      </c>
      <c r="K48">
        <f>FORECAST(I48,
INDEX(WingXFLR5!$D$8:$D$132,MATCH(I48,WingXFLR5!$C$8:$C$132,1)):INDEX(WingXFLR5!$D$8:$D$132,MATCH(I48,WingXFLR5!$C$8:$C$132,1)+1),
INDEX(WingXFLR5!$C$8:$C$132,MATCH(I48,WingXFLR5!$C$8:$C$132,1)):INDEX(WingXFLR5!$C$8:$C$132,MATCH(I48,WingXFLR5!$C$8:$C$132,1)+1))</f>
        <v>4.1469443180633773E-3</v>
      </c>
      <c r="L48">
        <f>FORECAST(I48,
INDEX(WingXFLR5!$E$8:$E$132,MATCH(I48,WingXFLR5!$C$8:$C$132,1)):INDEX(WingXFLR5!$E$8:$E$132,MATCH(I48,WingXFLR5!$C$8:$C$132,1)+1),
INDEX(WingXFLR5!$C$8:$C$132,MATCH(I48,WingXFLR5!$C$8:$C$132,1)):INDEX(WingXFLR5!$C$8:$C$132,MATCH(I48,WingXFLR5!$C$8:$C$132,1)+1))</f>
        <v>1.3244644957731509E-2</v>
      </c>
      <c r="M48">
        <f>FORECAST(I48,
INDEX(WingXFLR5!$I$8:$I$132,MATCH(I48,WingXFLR5!$C$8:$C$132,1)):INDEX(WingXFLR5!$I$8:$I$132,MATCH(I48,WingXFLR5!$C$8:$C$132,1)+1),
INDEX(WingXFLR5!$C$8:$C$132,MATCH(I48,WingXFLR5!$C$8:$C$132,1)):INDEX(WingXFLR5!$C$8:$C$132,MATCH(I48,WingXFLR5!$C$8:$C$132,1)+1))</f>
        <v>-8.9884728673968531E-2</v>
      </c>
      <c r="N48">
        <f>(((M48*'AC Param'!$B$6)+(I48*('AC Param'!$B$3-'AC Param'!$B$4)))/('AC Param'!$B$5-'AC Param'!$B$3)) * ('AC Param'!$B$8/'AC Param'!$B$9)</f>
        <v>-0.21280695620962123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2.5161637779966991E-2</v>
      </c>
      <c r="P48">
        <f>N48*B48*'AC Param'!$B$9</f>
        <v>-0.82763531654884948</v>
      </c>
      <c r="Q48">
        <f>(B48*'AC Param'!$B$8*TrimCalc!I48)+TrimCalc!P48</f>
        <v>17.449360633541339</v>
      </c>
      <c r="R48">
        <f>('AC Param'!$B$2*9.807)-TrimCalc!Q48</f>
        <v>0.13459036645866007</v>
      </c>
      <c r="S48">
        <f>O48*B48*'AC Param'!$B$9</f>
        <v>9.7857045746181134E-2</v>
      </c>
      <c r="T48">
        <f>(J48*B48*'AC Param'!$B$8)</f>
        <v>0.66369291294783495</v>
      </c>
      <c r="U48">
        <f>(K48*B48*'AC Param'!$B$8)</f>
        <v>0.15826171240009182</v>
      </c>
      <c r="V48">
        <f>(L48*B48*'AC Param'!$B$8)</f>
        <v>0.50546137839649563</v>
      </c>
    </row>
    <row r="49" spans="1:22" x14ac:dyDescent="0.2">
      <c r="A49" s="1">
        <f>WingXFLR5!L55</f>
        <v>12.8948</v>
      </c>
      <c r="B49" s="1">
        <f t="shared" si="0"/>
        <v>101.84396856200001</v>
      </c>
      <c r="C49">
        <f>WingXFLR5!C55</f>
        <v>0.467275</v>
      </c>
      <c r="D49">
        <f>WingXFLR5!I55</f>
        <v>-8.9030999999999999E-2</v>
      </c>
      <c r="E49">
        <f>(((D49*'AC Param'!$B$6)+(C49*('AC Param'!$B$3-'AC Param'!$B$4)))/('AC Param'!$B$5-'AC Param'!$B$3)) * ('AC Param'!$B$8/'AC Param'!$B$9)</f>
        <v>-0.21055110885929354</v>
      </c>
      <c r="F49">
        <f>E49*B49*'AC Param'!$B$9</f>
        <v>-0.80198168312486906</v>
      </c>
      <c r="G49">
        <f>'AC Param'!$B$2*9.807 + F49</f>
        <v>16.781969316875131</v>
      </c>
      <c r="H49">
        <f t="shared" si="1"/>
        <v>0.80198168312486906</v>
      </c>
      <c r="I49">
        <f>C49+(H49/(B49*'AC Param'!$B$8))</f>
        <v>0.48873170700636942</v>
      </c>
      <c r="J49">
        <f>FORECAST(I49,
INDEX(WingXFLR5!$F$8:$F$132,MATCH(I49,WingXFLR5!$C$8:$C$132,1)):INDEX(WingXFLR5!$F$8:$F$132,MATCH(I49,WingXFLR5!$C$8:$C$132,1)+1),
INDEX(WingXFLR5!$C$8:$C$132,MATCH(I49,WingXFLR5!$C$8:$C$132,1)):INDEX(WingXFLR5!$C$8:$C$132,MATCH(I49,WingXFLR5!$C$8:$C$132,1)+1))</f>
        <v>1.7677739151418376E-2</v>
      </c>
      <c r="K49">
        <f>FORECAST(I49,
INDEX(WingXFLR5!$D$8:$D$132,MATCH(I49,WingXFLR5!$C$8:$C$132,1)):INDEX(WingXFLR5!$D$8:$D$132,MATCH(I49,WingXFLR5!$C$8:$C$132,1)+1),
INDEX(WingXFLR5!$C$8:$C$132,MATCH(I49,WingXFLR5!$C$8:$C$132,1)):INDEX(WingXFLR5!$C$8:$C$132,MATCH(I49,WingXFLR5!$C$8:$C$132,1)+1))</f>
        <v>4.3180271480181692E-3</v>
      </c>
      <c r="L49">
        <f>FORECAST(I49,
INDEX(WingXFLR5!$E$8:$E$132,MATCH(I49,WingXFLR5!$C$8:$C$132,1)):INDEX(WingXFLR5!$E$8:$E$132,MATCH(I49,WingXFLR5!$C$8:$C$132,1)+1),
INDEX(WingXFLR5!$C$8:$C$132,MATCH(I49,WingXFLR5!$C$8:$C$132,1)):INDEX(WingXFLR5!$C$8:$C$132,MATCH(I49,WingXFLR5!$C$8:$C$132,1)+1))</f>
        <v>1.3359712003400205E-2</v>
      </c>
      <c r="M49">
        <f>FORECAST(I49,
INDEX(WingXFLR5!$I$8:$I$132,MATCH(I49,WingXFLR5!$C$8:$C$132,1)):INDEX(WingXFLR5!$I$8:$I$132,MATCH(I49,WingXFLR5!$C$8:$C$132,1)+1),
INDEX(WingXFLR5!$C$8:$C$132,MATCH(I49,WingXFLR5!$C$8:$C$132,1)):INDEX(WingXFLR5!$C$8:$C$132,MATCH(I49,WingXFLR5!$C$8:$C$132,1)+1))</f>
        <v>-9.0604847878545947E-2</v>
      </c>
      <c r="N49">
        <f>(((M49*'AC Param'!$B$6)+(I49*('AC Param'!$B$3-'AC Param'!$B$4)))/('AC Param'!$B$5-'AC Param'!$B$3)) * ('AC Param'!$B$8/'AC Param'!$B$9)</f>
        <v>-0.21470979351368502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2.5213087771111451E-2</v>
      </c>
      <c r="P49">
        <f>N49*B49*'AC Param'!$B$9</f>
        <v>-0.81782196502499083</v>
      </c>
      <c r="Q49">
        <f>(B49*'AC Param'!$B$8*TrimCalc!I49)+TrimCalc!P49</f>
        <v>17.449374248499616</v>
      </c>
      <c r="R49">
        <f>('AC Param'!$B$2*9.807)-TrimCalc!Q49</f>
        <v>0.13457675150038284</v>
      </c>
      <c r="S49">
        <f>O49*B49*'AC Param'!$B$9</f>
        <v>9.603575434486962E-2</v>
      </c>
      <c r="T49">
        <f>(J49*B49*'AC Param'!$B$8)</f>
        <v>0.66073619751103441</v>
      </c>
      <c r="U49">
        <f>(K49*B49*'AC Param'!$B$8)</f>
        <v>0.16139376274833336</v>
      </c>
      <c r="V49">
        <f>(L49*B49*'AC Param'!$B$8)</f>
        <v>0.49934243476270096</v>
      </c>
    </row>
    <row r="50" spans="1:22" x14ac:dyDescent="0.2">
      <c r="A50" s="1">
        <f>WingXFLR5!L56</f>
        <v>12.764099999999999</v>
      </c>
      <c r="B50" s="1">
        <f t="shared" si="0"/>
        <v>99.789877396124993</v>
      </c>
      <c r="C50">
        <f>WingXFLR5!C56</f>
        <v>0.47689999999999999</v>
      </c>
      <c r="D50">
        <f>WingXFLR5!I56</f>
        <v>-8.9736999999999997E-2</v>
      </c>
      <c r="E50">
        <f>(((D50*'AC Param'!$B$6)+(C50*('AC Param'!$B$3-'AC Param'!$B$4)))/('AC Param'!$B$5-'AC Param'!$B$3)) * ('AC Param'!$B$8/'AC Param'!$B$9)</f>
        <v>-0.21241661725134886</v>
      </c>
      <c r="F50">
        <f>E50*B50*'AC Param'!$B$9</f>
        <v>-0.79276885439619804</v>
      </c>
      <c r="G50">
        <f>'AC Param'!$B$2*9.807 + F50</f>
        <v>16.791182145603802</v>
      </c>
      <c r="H50">
        <f t="shared" si="1"/>
        <v>0.79276885439619804</v>
      </c>
      <c r="I50">
        <f>C50+(H50/(B50*'AC Param'!$B$8))</f>
        <v>0.49854681603596851</v>
      </c>
      <c r="J50">
        <f>FORECAST(I50,
INDEX(WingXFLR5!$F$8:$F$132,MATCH(I50,WingXFLR5!$C$8:$C$132,1)):INDEX(WingXFLR5!$F$8:$F$132,MATCH(I50,WingXFLR5!$C$8:$C$132,1)+1),
INDEX(WingXFLR5!$C$8:$C$132,MATCH(I50,WingXFLR5!$C$8:$C$132,1)):INDEX(WingXFLR5!$C$8:$C$132,MATCH(I50,WingXFLR5!$C$8:$C$132,1)+1))</f>
        <v>1.796744169356803E-2</v>
      </c>
      <c r="K50">
        <f>FORECAST(I50,
INDEX(WingXFLR5!$D$8:$D$132,MATCH(I50,WingXFLR5!$C$8:$C$132,1)):INDEX(WingXFLR5!$D$8:$D$132,MATCH(I50,WingXFLR5!$C$8:$C$132,1)+1),
INDEX(WingXFLR5!$C$8:$C$132,MATCH(I50,WingXFLR5!$C$8:$C$132,1)):INDEX(WingXFLR5!$C$8:$C$132,MATCH(I50,WingXFLR5!$C$8:$C$132,1)+1))</f>
        <v>4.4924650161408172E-3</v>
      </c>
      <c r="L50">
        <f>FORECAST(I50,
INDEX(WingXFLR5!$E$8:$E$132,MATCH(I50,WingXFLR5!$C$8:$C$132,1)):INDEX(WingXFLR5!$E$8:$E$132,MATCH(I50,WingXFLR5!$C$8:$C$132,1)+1),
INDEX(WingXFLR5!$C$8:$C$132,MATCH(I50,WingXFLR5!$C$8:$C$132,1)):INDEX(WingXFLR5!$C$8:$C$132,MATCH(I50,WingXFLR5!$C$8:$C$132,1)+1))</f>
        <v>1.3474976677427211E-2</v>
      </c>
      <c r="M50">
        <f>FORECAST(I50,
INDEX(WingXFLR5!$I$8:$I$132,MATCH(I50,WingXFLR5!$C$8:$C$132,1)):INDEX(WingXFLR5!$I$8:$I$132,MATCH(I50,WingXFLR5!$C$8:$C$132,1)+1),
INDEX(WingXFLR5!$C$8:$C$132,MATCH(I50,WingXFLR5!$C$8:$C$132,1)):INDEX(WingXFLR5!$C$8:$C$132,MATCH(I50,WingXFLR5!$C$8:$C$132,1)+1))</f>
        <v>-9.1324108255053327E-2</v>
      </c>
      <c r="N50">
        <f>(((M50*'AC Param'!$B$6)+(I50*('AC Param'!$B$3-'AC Param'!$B$4)))/('AC Param'!$B$5-'AC Param'!$B$3)) * ('AC Param'!$B$8/'AC Param'!$B$9)</f>
        <v>-0.21661064930696794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2.5264484185046808E-2</v>
      </c>
      <c r="P50">
        <f>N50*B50*'AC Param'!$B$9</f>
        <v>-0.80842157512519719</v>
      </c>
      <c r="Q50">
        <f>(B50*'AC Param'!$B$8*TrimCalc!I50)+TrimCalc!P50</f>
        <v>17.449801137858806</v>
      </c>
      <c r="R50">
        <f>('AC Param'!$B$2*9.807)-TrimCalc!Q50</f>
        <v>0.13414986214119295</v>
      </c>
      <c r="S50">
        <f>O50*B50*'AC Param'!$B$9</f>
        <v>9.4290627745900787E-2</v>
      </c>
      <c r="T50">
        <f>(J50*B50*'AC Param'!$B$8)</f>
        <v>0.65801955096640641</v>
      </c>
      <c r="U50">
        <f>(K50*B50*'AC Param'!$B$8)</f>
        <v>0.16452702967231572</v>
      </c>
      <c r="V50">
        <f>(L50*B50*'AC Param'!$B$8)</f>
        <v>0.4934925212940906</v>
      </c>
    </row>
    <row r="51" spans="1:22" x14ac:dyDescent="0.2">
      <c r="A51" s="1">
        <f>WingXFLR5!L57</f>
        <v>12.6372</v>
      </c>
      <c r="B51" s="1">
        <f t="shared" si="0"/>
        <v>97.815529601999998</v>
      </c>
      <c r="C51">
        <f>WingXFLR5!C57</f>
        <v>0.48652299999999998</v>
      </c>
      <c r="D51">
        <f>WingXFLR5!I57</f>
        <v>-9.0442999999999996E-2</v>
      </c>
      <c r="E51">
        <f>(((D51*'AC Param'!$B$6)+(C51*('AC Param'!$B$3-'AC Param'!$B$4)))/('AC Param'!$B$5-'AC Param'!$B$3)) * ('AC Param'!$B$8/'AC Param'!$B$9)</f>
        <v>-0.21428205946467954</v>
      </c>
      <c r="F51">
        <f>E51*B51*'AC Param'!$B$9</f>
        <v>-0.78390823108985885</v>
      </c>
      <c r="G51">
        <f>'AC Param'!$B$2*9.807 + F51</f>
        <v>16.800042768910139</v>
      </c>
      <c r="H51">
        <f t="shared" si="1"/>
        <v>0.78390823108985885</v>
      </c>
      <c r="I51">
        <f>C51+(H51/(B51*'AC Param'!$B$8))</f>
        <v>0.50835991832146865</v>
      </c>
      <c r="J51">
        <f>FORECAST(I51,
INDEX(WingXFLR5!$F$8:$F$132,MATCH(I51,WingXFLR5!$C$8:$C$132,1)):INDEX(WingXFLR5!$F$8:$F$132,MATCH(I51,WingXFLR5!$C$8:$C$132,1)+1),
INDEX(WingXFLR5!$C$8:$C$132,MATCH(I51,WingXFLR5!$C$8:$C$132,1)):INDEX(WingXFLR5!$C$8:$C$132,MATCH(I51,WingXFLR5!$C$8:$C$132,1)+1))</f>
        <v>1.826682885309952E-2</v>
      </c>
      <c r="K51">
        <f>FORECAST(I51,
INDEX(WingXFLR5!$D$8:$D$132,MATCH(I51,WingXFLR5!$C$8:$C$132,1)):INDEX(WingXFLR5!$D$8:$D$132,MATCH(I51,WingXFLR5!$C$8:$C$132,1)+1),
INDEX(WingXFLR5!$C$8:$C$132,MATCH(I51,WingXFLR5!$C$8:$C$132,1)):INDEX(WingXFLR5!$C$8:$C$132,MATCH(I51,WingXFLR5!$C$8:$C$132,1)+1))</f>
        <v>4.6708010131967514E-3</v>
      </c>
      <c r="L51">
        <f>FORECAST(I51,
INDEX(WingXFLR5!$E$8:$E$132,MATCH(I51,WingXFLR5!$C$8:$C$132,1)):INDEX(WingXFLR5!$E$8:$E$132,MATCH(I51,WingXFLR5!$C$8:$C$132,1)+1),
INDEX(WingXFLR5!$C$8:$C$132,MATCH(I51,WingXFLR5!$C$8:$C$132,1)):INDEX(WingXFLR5!$C$8:$C$132,MATCH(I51,WingXFLR5!$C$8:$C$132,1)+1))</f>
        <v>1.3596297902124219E-2</v>
      </c>
      <c r="M51">
        <f>FORECAST(I51,
INDEX(WingXFLR5!$I$8:$I$132,MATCH(I51,WingXFLR5!$C$8:$C$132,1)):INDEX(WingXFLR5!$I$8:$I$132,MATCH(I51,WingXFLR5!$C$8:$C$132,1)+1),
INDEX(WingXFLR5!$C$8:$C$132,MATCH(I51,WingXFLR5!$C$8:$C$132,1)):INDEX(WingXFLR5!$C$8:$C$132,MATCH(I51,WingXFLR5!$C$8:$C$132,1)+1))</f>
        <v>-9.2043393866122647E-2</v>
      </c>
      <c r="N51">
        <f>(((M51*'AC Param'!$B$6)+(I51*('AC Param'!$B$3-'AC Param'!$B$4)))/('AC Param'!$B$5-'AC Param'!$B$3)) * ('AC Param'!$B$8/'AC Param'!$B$9)</f>
        <v>-0.21851149399363001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2.5316035846655018E-2</v>
      </c>
      <c r="P51">
        <f>N51*B51*'AC Param'!$B$9</f>
        <v>-0.79938077484075754</v>
      </c>
      <c r="Q51">
        <f>(B51*'AC Param'!$B$8*TrimCalc!I51)+TrimCalc!P51</f>
        <v>17.449875757688364</v>
      </c>
      <c r="R51">
        <f>('AC Param'!$B$2*9.807)-TrimCalc!Q51</f>
        <v>0.13407524231163492</v>
      </c>
      <c r="S51">
        <f>O51*B51*'AC Param'!$B$9</f>
        <v>9.2613674370765273E-2</v>
      </c>
      <c r="T51">
        <f>(J51*B51*'AC Param'!$B$8)</f>
        <v>0.65574809059831374</v>
      </c>
      <c r="U51">
        <f>(K51*B51*'AC Param'!$B$8)</f>
        <v>0.16767381304110321</v>
      </c>
      <c r="V51">
        <f>(L51*B51*'AC Param'!$B$8)</f>
        <v>0.48808397233168299</v>
      </c>
    </row>
    <row r="52" spans="1:22" x14ac:dyDescent="0.2">
      <c r="A52" s="1">
        <f>WingXFLR5!L58</f>
        <v>12.514099999999999</v>
      </c>
      <c r="B52" s="1">
        <f t="shared" si="0"/>
        <v>95.919153021124984</v>
      </c>
      <c r="C52">
        <f>WingXFLR5!C58</f>
        <v>0.49614399999999997</v>
      </c>
      <c r="D52">
        <f>WingXFLR5!I58</f>
        <v>-9.1148000000000007E-2</v>
      </c>
      <c r="E52">
        <f>(((D52*'AC Param'!$B$6)+(C52*('AC Param'!$B$3-'AC Param'!$B$4)))/('AC Param'!$B$5-'AC Param'!$B$3)) * ('AC Param'!$B$8/'AC Param'!$B$9)</f>
        <v>-0.21614524424818118</v>
      </c>
      <c r="F52">
        <f>E52*B52*'AC Param'!$B$9</f>
        <v>-0.77539433154283177</v>
      </c>
      <c r="G52">
        <f>'AC Param'!$B$2*9.807 + F52</f>
        <v>16.808556668457168</v>
      </c>
      <c r="H52">
        <f t="shared" si="1"/>
        <v>0.77539433154283177</v>
      </c>
      <c r="I52">
        <f>C52+(H52/(B52*'AC Param'!$B$8))</f>
        <v>0.51817079055826154</v>
      </c>
      <c r="J52">
        <f>FORECAST(I52,
INDEX(WingXFLR5!$F$8:$F$132,MATCH(I52,WingXFLR5!$C$8:$C$132,1)):INDEX(WingXFLR5!$F$8:$F$132,MATCH(I52,WingXFLR5!$C$8:$C$132,1)+1),
INDEX(WingXFLR5!$C$8:$C$132,MATCH(I52,WingXFLR5!$C$8:$C$132,1)):INDEX(WingXFLR5!$C$8:$C$132,MATCH(I52,WingXFLR5!$C$8:$C$132,1)+1))</f>
        <v>1.8577729902486247E-2</v>
      </c>
      <c r="K52">
        <f>FORECAST(I52,
INDEX(WingXFLR5!$D$8:$D$132,MATCH(I52,WingXFLR5!$C$8:$C$132,1)):INDEX(WingXFLR5!$D$8:$D$132,MATCH(I52,WingXFLR5!$C$8:$C$132,1)+1),
INDEX(WingXFLR5!$C$8:$C$132,MATCH(I52,WingXFLR5!$C$8:$C$132,1)):INDEX(WingXFLR5!$C$8:$C$132,MATCH(I52,WingXFLR5!$C$8:$C$132,1)+1))</f>
        <v>4.8522698461084951E-3</v>
      </c>
      <c r="L52">
        <f>FORECAST(I52,
INDEX(WingXFLR5!$E$8:$E$132,MATCH(I52,WingXFLR5!$C$8:$C$132,1)):INDEX(WingXFLR5!$E$8:$E$132,MATCH(I52,WingXFLR5!$C$8:$C$132,1)+1),
INDEX(WingXFLR5!$C$8:$C$132,MATCH(I52,WingXFLR5!$C$8:$C$132,1)):INDEX(WingXFLR5!$C$8:$C$132,MATCH(I52,WingXFLR5!$C$8:$C$132,1)+1))</f>
        <v>1.3725879280309883E-2</v>
      </c>
      <c r="M52">
        <f>FORECAST(I52,
INDEX(WingXFLR5!$I$8:$I$132,MATCH(I52,WingXFLR5!$C$8:$C$132,1)):INDEX(WingXFLR5!$I$8:$I$132,MATCH(I52,WingXFLR5!$C$8:$C$132,1)+1),
INDEX(WingXFLR5!$C$8:$C$132,MATCH(I52,WingXFLR5!$C$8:$C$132,1)):INDEX(WingXFLR5!$C$8:$C$132,MATCH(I52,WingXFLR5!$C$8:$C$132,1)+1))</f>
        <v>-9.2762433175891001E-2</v>
      </c>
      <c r="N52">
        <f>(((M52*'AC Param'!$B$6)+(I52*('AC Param'!$B$3-'AC Param'!$B$4)))/('AC Param'!$B$5-'AC Param'!$B$3)) * ('AC Param'!$B$8/'AC Param'!$B$9)</f>
        <v>-0.22041172518140467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2.5369052973032786E-2</v>
      </c>
      <c r="P52">
        <f>N52*B52*'AC Param'!$B$9</f>
        <v>-0.79069980422516639</v>
      </c>
      <c r="Q52">
        <f>(B52*'AC Param'!$B$8*TrimCalc!I52)+TrimCalc!P52</f>
        <v>17.45011892545795</v>
      </c>
      <c r="R52">
        <f>('AC Param'!$B$2*9.807)-TrimCalc!Q52</f>
        <v>0.13383207454204893</v>
      </c>
      <c r="S52">
        <f>O52*B52*'AC Param'!$B$9</f>
        <v>9.1008339972138766E-2</v>
      </c>
      <c r="T52">
        <f>(J52*B52*'AC Param'!$B$8)</f>
        <v>0.6539793630497267</v>
      </c>
      <c r="U52">
        <f>(K52*B52*'AC Param'!$B$8)</f>
        <v>0.17081120028980237</v>
      </c>
      <c r="V52">
        <f>(L52*B52*'AC Param'!$B$8)</f>
        <v>0.48318292041877436</v>
      </c>
    </row>
    <row r="53" spans="1:22" x14ac:dyDescent="0.2">
      <c r="A53" s="1">
        <f>WingXFLR5!L59</f>
        <v>12.394500000000001</v>
      </c>
      <c r="B53" s="1">
        <f t="shared" si="0"/>
        <v>94.094473528125022</v>
      </c>
      <c r="C53">
        <f>WingXFLR5!C59</f>
        <v>0.50576299999999996</v>
      </c>
      <c r="D53">
        <f>WingXFLR5!I59</f>
        <v>-9.1853000000000004E-2</v>
      </c>
      <c r="E53">
        <f>(((D53*'AC Param'!$B$6)+(C53*('AC Param'!$B$3-'AC Param'!$B$4)))/('AC Param'!$B$5-'AC Param'!$B$3)) * ('AC Param'!$B$8/'AC Param'!$B$9)</f>
        <v>-0.21800836285295813</v>
      </c>
      <c r="F53">
        <f>E53*B53*'AC Param'!$B$9</f>
        <v>-0.76720049156392012</v>
      </c>
      <c r="G53">
        <f>'AC Param'!$B$2*9.807 + F53</f>
        <v>16.81675050843608</v>
      </c>
      <c r="H53">
        <f t="shared" si="1"/>
        <v>0.76720049156392012</v>
      </c>
      <c r="I53">
        <f>C53+(H53/(B53*'AC Param'!$B$8))</f>
        <v>0.52797965605095531</v>
      </c>
      <c r="J53">
        <f>FORECAST(I53,
INDEX(WingXFLR5!$F$8:$F$132,MATCH(I53,WingXFLR5!$C$8:$C$132,1)):INDEX(WingXFLR5!$F$8:$F$132,MATCH(I53,WingXFLR5!$C$8:$C$132,1)+1),
INDEX(WingXFLR5!$C$8:$C$132,MATCH(I53,WingXFLR5!$C$8:$C$132,1)):INDEX(WingXFLR5!$C$8:$C$132,MATCH(I53,WingXFLR5!$C$8:$C$132,1)+1))</f>
        <v>1.8893955227124965E-2</v>
      </c>
      <c r="K53">
        <f>FORECAST(I53,
INDEX(WingXFLR5!$D$8:$D$132,MATCH(I53,WingXFLR5!$C$8:$C$132,1)):INDEX(WingXFLR5!$D$8:$D$132,MATCH(I53,WingXFLR5!$C$8:$C$132,1)+1),
INDEX(WingXFLR5!$C$8:$C$132,MATCH(I53,WingXFLR5!$C$8:$C$132,1)):INDEX(WingXFLR5!$C$8:$C$132,MATCH(I53,WingXFLR5!$C$8:$C$132,1)+1))</f>
        <v>5.0371787236890824E-3</v>
      </c>
      <c r="L53">
        <f>FORECAST(I53,
INDEX(WingXFLR5!$E$8:$E$132,MATCH(I53,WingXFLR5!$C$8:$C$132,1)):INDEX(WingXFLR5!$E$8:$E$132,MATCH(I53,WingXFLR5!$C$8:$C$132,1)+1),
INDEX(WingXFLR5!$C$8:$C$132,MATCH(I53,WingXFLR5!$C$8:$C$132,1)):INDEX(WingXFLR5!$C$8:$C$132,MATCH(I53,WingXFLR5!$C$8:$C$132,1)+1))</f>
        <v>1.3856087257368976E-2</v>
      </c>
      <c r="M53">
        <f>FORECAST(I53,
INDEX(WingXFLR5!$I$8:$I$132,MATCH(I53,WingXFLR5!$C$8:$C$132,1)):INDEX(WingXFLR5!$I$8:$I$132,MATCH(I53,WingXFLR5!$C$8:$C$132,1)+1),
INDEX(WingXFLR5!$C$8:$C$132,MATCH(I53,WingXFLR5!$C$8:$C$132,1)):INDEX(WingXFLR5!$C$8:$C$132,MATCH(I53,WingXFLR5!$C$8:$C$132,1)+1))</f>
        <v>-9.3480770768897353E-2</v>
      </c>
      <c r="N53">
        <f>(((M53*'AC Param'!$B$6)+(I53*('AC Param'!$B$3-'AC Param'!$B$4)))/('AC Param'!$B$5-'AC Param'!$B$3)) * ('AC Param'!$B$8/'AC Param'!$B$9)</f>
        <v>-0.22231035232966698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2.5422025346137328E-2</v>
      </c>
      <c r="P53">
        <f>N53*B53*'AC Param'!$B$9</f>
        <v>-0.78233976603046873</v>
      </c>
      <c r="Q53">
        <f>(B53*'AC Param'!$B$8*TrimCalc!I53)+TrimCalc!P53</f>
        <v>17.450208405440318</v>
      </c>
      <c r="R53">
        <f>('AC Param'!$B$2*9.807)-TrimCalc!Q53</f>
        <v>0.13374259455968129</v>
      </c>
      <c r="S53">
        <f>O53*B53*'AC Param'!$B$9</f>
        <v>8.9463496202032755E-2</v>
      </c>
      <c r="T53">
        <f>(J53*B53*'AC Param'!$B$8)</f>
        <v>0.65245875457542624</v>
      </c>
      <c r="U53">
        <f>(K53*B53*'AC Param'!$B$8)</f>
        <v>0.17394723958664307</v>
      </c>
      <c r="V53">
        <f>(L53*B53*'AC Param'!$B$8)</f>
        <v>0.47848771348057567</v>
      </c>
    </row>
    <row r="54" spans="1:22" x14ac:dyDescent="0.2">
      <c r="A54" s="1">
        <f>WingXFLR5!L60</f>
        <v>12.2783</v>
      </c>
      <c r="B54" s="1">
        <f t="shared" si="0"/>
        <v>92.338448670125004</v>
      </c>
      <c r="C54">
        <f>WingXFLR5!C60</f>
        <v>0.51537900000000003</v>
      </c>
      <c r="D54">
        <f>WingXFLR5!I60</f>
        <v>-9.2558000000000001E-2</v>
      </c>
      <c r="E54">
        <f>(((D54*'AC Param'!$B$6)+(C54*('AC Param'!$B$3-'AC Param'!$B$4)))/('AC Param'!$B$5-'AC Param'!$B$3)) * ('AC Param'!$B$8/'AC Param'!$B$9)</f>
        <v>-0.21987138218964816</v>
      </c>
      <c r="F54">
        <f>E54*B54*'AC Param'!$B$9</f>
        <v>-0.75931657945422504</v>
      </c>
      <c r="G54">
        <f>'AC Param'!$B$2*9.807 + F54</f>
        <v>16.824634420545774</v>
      </c>
      <c r="H54">
        <f t="shared" si="1"/>
        <v>0.75931657945422504</v>
      </c>
      <c r="I54">
        <f>C54+(H54/(B54*'AC Param'!$B$8))</f>
        <v>0.53778551142750097</v>
      </c>
      <c r="J54">
        <f>FORECAST(I54,
INDEX(WingXFLR5!$F$8:$F$132,MATCH(I54,WingXFLR5!$C$8:$C$132,1)):INDEX(WingXFLR5!$F$8:$F$132,MATCH(I54,WingXFLR5!$C$8:$C$132,1)+1),
INDEX(WingXFLR5!$C$8:$C$132,MATCH(I54,WingXFLR5!$C$8:$C$132,1)):INDEX(WingXFLR5!$C$8:$C$132,MATCH(I54,WingXFLR5!$C$8:$C$132,1)+1))</f>
        <v>1.9212964469584273E-2</v>
      </c>
      <c r="K54">
        <f>FORECAST(I54,
INDEX(WingXFLR5!$D$8:$D$132,MATCH(I54,WingXFLR5!$C$8:$C$132,1)):INDEX(WingXFLR5!$D$8:$D$132,MATCH(I54,WingXFLR5!$C$8:$C$132,1)+1),
INDEX(WingXFLR5!$C$8:$C$132,MATCH(I54,WingXFLR5!$C$8:$C$132,1)):INDEX(WingXFLR5!$C$8:$C$132,MATCH(I54,WingXFLR5!$C$8:$C$132,1)+1))</f>
        <v>5.2255840488620239E-3</v>
      </c>
      <c r="L54">
        <f>FORECAST(I54,
INDEX(WingXFLR5!$E$8:$E$132,MATCH(I54,WingXFLR5!$C$8:$C$132,1)):INDEX(WingXFLR5!$E$8:$E$132,MATCH(I54,WingXFLR5!$C$8:$C$132,1)+1),
INDEX(WingXFLR5!$C$8:$C$132,MATCH(I54,WingXFLR5!$C$8:$C$132,1)):INDEX(WingXFLR5!$C$8:$C$132,MATCH(I54,WingXFLR5!$C$8:$C$132,1)+1))</f>
        <v>1.3987049323685361E-2</v>
      </c>
      <c r="M54">
        <f>FORECAST(I54,
INDEX(WingXFLR5!$I$8:$I$132,MATCH(I54,WingXFLR5!$C$8:$C$132,1)):INDEX(WingXFLR5!$I$8:$I$132,MATCH(I54,WingXFLR5!$C$8:$C$132,1)+1),
INDEX(WingXFLR5!$C$8:$C$132,MATCH(I54,WingXFLR5!$C$8:$C$132,1)):INDEX(WingXFLR5!$C$8:$C$132,MATCH(I54,WingXFLR5!$C$8:$C$132,1)+1))</f>
        <v>-9.4199092313972388E-2</v>
      </c>
      <c r="N54">
        <f>(((M54*'AC Param'!$B$6)+(I54*('AC Param'!$B$3-'AC Param'!$B$4)))/('AC Param'!$B$5-'AC Param'!$B$3)) * ('AC Param'!$B$8/'AC Param'!$B$9)</f>
        <v>-0.2242088447100582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2.5474993959170307E-2</v>
      </c>
      <c r="P54">
        <f>N54*B54*'AC Param'!$B$9</f>
        <v>-0.77429582400942543</v>
      </c>
      <c r="Q54">
        <f>(B54*'AC Param'!$B$8*TrimCalc!I54)+TrimCalc!P54</f>
        <v>17.450292878182651</v>
      </c>
      <c r="R54">
        <f>('AC Param'!$B$2*9.807)-TrimCalc!Q54</f>
        <v>0.13365812181734782</v>
      </c>
      <c r="S54">
        <f>O54*B54*'AC Param'!$B$9</f>
        <v>8.7976821185440146E-2</v>
      </c>
      <c r="T54">
        <f>(J54*B54*'AC Param'!$B$8)</f>
        <v>0.65109298738556087</v>
      </c>
      <c r="U54">
        <f>(K54*B54*'AC Param'!$B$8)</f>
        <v>0.1770856930794881</v>
      </c>
      <c r="V54">
        <f>(L54*B54*'AC Param'!$B$8)</f>
        <v>0.47399607401993726</v>
      </c>
    </row>
    <row r="55" spans="1:22" x14ac:dyDescent="0.2">
      <c r="A55" s="1">
        <f>WingXFLR5!L61</f>
        <v>12.1654</v>
      </c>
      <c r="B55" s="1">
        <f t="shared" si="0"/>
        <v>90.648136260499996</v>
      </c>
      <c r="C55">
        <f>WingXFLR5!C61</f>
        <v>0.52499300000000004</v>
      </c>
      <c r="D55">
        <f>WingXFLR5!I61</f>
        <v>-9.3261999999999998E-2</v>
      </c>
      <c r="E55">
        <f>(((D55*'AC Param'!$B$6)+(C55*('AC Param'!$B$3-'AC Param'!$B$4)))/('AC Param'!$B$5-'AC Param'!$B$3)) * ('AC Param'!$B$8/'AC Param'!$B$9)</f>
        <v>-0.2217321440965091</v>
      </c>
      <c r="F55">
        <f>E55*B55*'AC Param'!$B$9</f>
        <v>-0.75172524986610489</v>
      </c>
      <c r="G55">
        <f>'AC Param'!$B$2*9.807 + F55</f>
        <v>16.832225750133894</v>
      </c>
      <c r="H55">
        <f t="shared" si="1"/>
        <v>0.75172524986610489</v>
      </c>
      <c r="I55">
        <f>C55+(H55/(B55*'AC Param'!$B$8))</f>
        <v>0.54758913675533916</v>
      </c>
      <c r="J55">
        <f>FORECAST(I55,
INDEX(WingXFLR5!$F$8:$F$132,MATCH(I55,WingXFLR5!$C$8:$C$132,1)):INDEX(WingXFLR5!$F$8:$F$132,MATCH(I55,WingXFLR5!$C$8:$C$132,1)+1),
INDEX(WingXFLR5!$C$8:$C$132,MATCH(I55,WingXFLR5!$C$8:$C$132,1)):INDEX(WingXFLR5!$C$8:$C$132,MATCH(I55,WingXFLR5!$C$8:$C$132,1)+1))</f>
        <v>1.9533710293351225E-2</v>
      </c>
      <c r="K55">
        <f>FORECAST(I55,
INDEX(WingXFLR5!$D$8:$D$132,MATCH(I55,WingXFLR5!$C$8:$C$132,1)):INDEX(WingXFLR5!$D$8:$D$132,MATCH(I55,WingXFLR5!$C$8:$C$132,1)+1),
INDEX(WingXFLR5!$C$8:$C$132,MATCH(I55,WingXFLR5!$C$8:$C$132,1)):INDEX(WingXFLR5!$C$8:$C$132,MATCH(I55,WingXFLR5!$C$8:$C$132,1)+1))</f>
        <v>5.4167776372594685E-3</v>
      </c>
      <c r="L55">
        <f>FORECAST(I55,
INDEX(WingXFLR5!$E$8:$E$132,MATCH(I55,WingXFLR5!$C$8:$C$132,1)):INDEX(WingXFLR5!$E$8:$E$132,MATCH(I55,WingXFLR5!$C$8:$C$132,1)+1),
INDEX(WingXFLR5!$C$8:$C$132,MATCH(I55,WingXFLR5!$C$8:$C$132,1)):INDEX(WingXFLR5!$C$8:$C$132,MATCH(I55,WingXFLR5!$C$8:$C$132,1)+1))</f>
        <v>1.4116284117340488E-2</v>
      </c>
      <c r="M55">
        <f>FORECAST(I55,
INDEX(WingXFLR5!$I$8:$I$132,MATCH(I55,WingXFLR5!$C$8:$C$132,1)):INDEX(WingXFLR5!$I$8:$I$132,MATCH(I55,WingXFLR5!$C$8:$C$132,1)+1),
INDEX(WingXFLR5!$C$8:$C$132,MATCH(I55,WingXFLR5!$C$8:$C$132,1)):INDEX(WingXFLR5!$C$8:$C$132,MATCH(I55,WingXFLR5!$C$8:$C$132,1)+1))</f>
        <v>-9.4917077257860027E-2</v>
      </c>
      <c r="N55">
        <f>(((M55*'AC Param'!$B$6)+(I55*('AC Param'!$B$3-'AC Param'!$B$4)))/('AC Param'!$B$5-'AC Param'!$B$3)) * ('AC Param'!$B$8/'AC Param'!$B$9)</f>
        <v>-0.22610652572183615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2.5528159631628012E-2</v>
      </c>
      <c r="P55">
        <f>N55*B55*'AC Param'!$B$9</f>
        <v>-0.7665554547229948</v>
      </c>
      <c r="Q55">
        <f>(B55*'AC Param'!$B$8*TrimCalc!I55)+TrimCalc!P55</f>
        <v>17.450566574072894</v>
      </c>
      <c r="R55">
        <f>('AC Param'!$B$2*9.807)-TrimCalc!Q55</f>
        <v>0.13338442592710464</v>
      </c>
      <c r="S55">
        <f>O55*B55*'AC Param'!$B$9</f>
        <v>8.6546595469508672E-2</v>
      </c>
      <c r="T55">
        <f>(J55*B55*'AC Param'!$B$8)</f>
        <v>0.64984485667055369</v>
      </c>
      <c r="U55">
        <f>(K55*B55*'AC Param'!$B$8)</f>
        <v>0.18020463262933106</v>
      </c>
      <c r="V55">
        <f>(L55*B55*'AC Param'!$B$8)</f>
        <v>0.46961864854094476</v>
      </c>
    </row>
    <row r="56" spans="1:22" x14ac:dyDescent="0.2">
      <c r="A56" s="1">
        <f>WingXFLR5!L62</f>
        <v>12.0555</v>
      </c>
      <c r="B56" s="1">
        <f t="shared" si="0"/>
        <v>89.017736653125013</v>
      </c>
      <c r="C56">
        <f>WingXFLR5!C62</f>
        <v>0.53460399999999997</v>
      </c>
      <c r="D56">
        <f>WingXFLR5!I62</f>
        <v>-9.3965999999999994E-2</v>
      </c>
      <c r="E56">
        <f>(((D56*'AC Param'!$B$6)+(C56*('AC Param'!$B$3-'AC Param'!$B$4)))/('AC Param'!$B$5-'AC Param'!$B$3)) * ('AC Param'!$B$8/'AC Param'!$B$9)</f>
        <v>-0.22359280673528301</v>
      </c>
      <c r="F56">
        <f>E56*B56*'AC Param'!$B$9</f>
        <v>-0.74439933697229432</v>
      </c>
      <c r="G56">
        <f>'AC Param'!$B$2*9.807 + F56</f>
        <v>16.839551663027706</v>
      </c>
      <c r="H56">
        <f t="shared" si="1"/>
        <v>0.74439933697229432</v>
      </c>
      <c r="I56">
        <f>C56+(H56/(B56*'AC Param'!$B$8))</f>
        <v>0.55738975196702878</v>
      </c>
      <c r="J56">
        <f>FORECAST(I56,
INDEX(WingXFLR5!$F$8:$F$132,MATCH(I56,WingXFLR5!$C$8:$C$132,1)):INDEX(WingXFLR5!$F$8:$F$132,MATCH(I56,WingXFLR5!$C$8:$C$132,1)+1),
INDEX(WingXFLR5!$C$8:$C$132,MATCH(I56,WingXFLR5!$C$8:$C$132,1)):INDEX(WingXFLR5!$C$8:$C$132,MATCH(I56,WingXFLR5!$C$8:$C$132,1)+1))</f>
        <v>1.9859578081343025E-2</v>
      </c>
      <c r="K56">
        <f>FORECAST(I56,
INDEX(WingXFLR5!$D$8:$D$132,MATCH(I56,WingXFLR5!$C$8:$C$132,1)):INDEX(WingXFLR5!$D$8:$D$132,MATCH(I56,WingXFLR5!$C$8:$C$132,1)+1),
INDEX(WingXFLR5!$C$8:$C$132,MATCH(I56,WingXFLR5!$C$8:$C$132,1)):INDEX(WingXFLR5!$C$8:$C$132,MATCH(I56,WingXFLR5!$C$8:$C$132,1)+1))</f>
        <v>5.6121288922952491E-3</v>
      </c>
      <c r="L56">
        <f>FORECAST(I56,
INDEX(WingXFLR5!$E$8:$E$132,MATCH(I56,WingXFLR5!$C$8:$C$132,1)):INDEX(WingXFLR5!$E$8:$E$132,MATCH(I56,WingXFLR5!$C$8:$C$132,1)+1),
INDEX(WingXFLR5!$C$8:$C$132,MATCH(I56,WingXFLR5!$C$8:$C$132,1)):INDEX(WingXFLR5!$C$8:$C$132,MATCH(I56,WingXFLR5!$C$8:$C$132,1)+1))</f>
        <v>1.4247449189047773E-2</v>
      </c>
      <c r="M56">
        <f>FORECAST(I56,
INDEX(WingXFLR5!$I$8:$I$132,MATCH(I56,WingXFLR5!$C$8:$C$132,1)):INDEX(WingXFLR5!$I$8:$I$132,MATCH(I56,WingXFLR5!$C$8:$C$132,1)+1),
INDEX(WingXFLR5!$C$8:$C$132,MATCH(I56,WingXFLR5!$C$8:$C$132,1)):INDEX(WingXFLR5!$C$8:$C$132,MATCH(I56,WingXFLR5!$C$8:$C$132,1)+1))</f>
        <v>-9.5634374284966794E-2</v>
      </c>
      <c r="N56">
        <f>(((M56*'AC Param'!$B$6)+(I56*('AC Param'!$B$3-'AC Param'!$B$4)))/('AC Param'!$B$5-'AC Param'!$B$3)) * ('AC Param'!$B$8/'AC Param'!$B$9)</f>
        <v>-0.22800259973238435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2.5581615797666536E-2</v>
      </c>
      <c r="P56">
        <f>N56*B56*'AC Param'!$B$9</f>
        <v>-0.75908069918227683</v>
      </c>
      <c r="Q56">
        <f>(B56*'AC Param'!$B$8*TrimCalc!I56)+TrimCalc!P56</f>
        <v>17.450569015244575</v>
      </c>
      <c r="R56">
        <f>('AC Param'!$B$2*9.807)-TrimCalc!Q56</f>
        <v>0.13338198475542384</v>
      </c>
      <c r="S56">
        <f>O56*B56*'AC Param'!$B$9</f>
        <v>8.5167935930105035E-2</v>
      </c>
      <c r="T56">
        <f>(J56*B56*'AC Param'!$B$8)</f>
        <v>0.64880267184919027</v>
      </c>
      <c r="U56">
        <f>(K56*B56*'AC Param'!$B$8)</f>
        <v>0.18334549732976788</v>
      </c>
      <c r="V56">
        <f>(L56*B56*'AC Param'!$B$8)</f>
        <v>0.46545717451942231</v>
      </c>
    </row>
    <row r="57" spans="1:22" x14ac:dyDescent="0.2">
      <c r="A57" s="1">
        <f>WingXFLR5!L63</f>
        <v>11.948600000000001</v>
      </c>
      <c r="B57" s="1">
        <f t="shared" si="0"/>
        <v>87.446038200500013</v>
      </c>
      <c r="C57">
        <f>WingXFLR5!C63</f>
        <v>0.54421299999999995</v>
      </c>
      <c r="D57">
        <f>WingXFLR5!I63</f>
        <v>-9.4670000000000004E-2</v>
      </c>
      <c r="E57">
        <f>(((D57*'AC Param'!$B$6)+(C57*('AC Param'!$B$3-'AC Param'!$B$4)))/('AC Param'!$B$5-'AC Param'!$B$3)) * ('AC Param'!$B$8/'AC Param'!$B$9)</f>
        <v>-0.22545340319533236</v>
      </c>
      <c r="F57">
        <f>E57*B57*'AC Param'!$B$9</f>
        <v>-0.73734125836861608</v>
      </c>
      <c r="G57">
        <f>'AC Param'!$B$2*9.807 + F57</f>
        <v>16.846609741631383</v>
      </c>
      <c r="H57">
        <f t="shared" si="1"/>
        <v>0.73734125836861608</v>
      </c>
      <c r="I57">
        <f>C57+(H57/(B57*'AC Param'!$B$8))</f>
        <v>0.56718836043461962</v>
      </c>
      <c r="J57">
        <f>FORECAST(I57,
INDEX(WingXFLR5!$F$8:$F$132,MATCH(I57,WingXFLR5!$C$8:$C$132,1)):INDEX(WingXFLR5!$F$8:$F$132,MATCH(I57,WingXFLR5!$C$8:$C$132,1)+1),
INDEX(WingXFLR5!$C$8:$C$132,MATCH(I57,WingXFLR5!$C$8:$C$132,1)):INDEX(WingXFLR5!$C$8:$C$132,MATCH(I57,WingXFLR5!$C$8:$C$132,1)+1))</f>
        <v>2.0194812967801172E-2</v>
      </c>
      <c r="K57">
        <f>FORECAST(I57,
INDEX(WingXFLR5!$D$8:$D$132,MATCH(I57,WingXFLR5!$C$8:$C$132,1)):INDEX(WingXFLR5!$D$8:$D$132,MATCH(I57,WingXFLR5!$C$8:$C$132,1)+1),
INDEX(WingXFLR5!$C$8:$C$132,MATCH(I57,WingXFLR5!$C$8:$C$132,1)):INDEX(WingXFLR5!$C$8:$C$132,MATCH(I57,WingXFLR5!$C$8:$C$132,1)+1))</f>
        <v>5.8108681017795503E-3</v>
      </c>
      <c r="L57">
        <f>FORECAST(I57,
INDEX(WingXFLR5!$E$8:$E$132,MATCH(I57,WingXFLR5!$C$8:$C$132,1)):INDEX(WingXFLR5!$E$8:$E$132,MATCH(I57,WingXFLR5!$C$8:$C$132,1)+1),
INDEX(WingXFLR5!$C$8:$C$132,MATCH(I57,WingXFLR5!$C$8:$C$132,1)):INDEX(WingXFLR5!$C$8:$C$132,MATCH(I57,WingXFLR5!$C$8:$C$132,1)+1))</f>
        <v>1.4383944866021629E-2</v>
      </c>
      <c r="M57">
        <f>FORECAST(I57,
INDEX(WingXFLR5!$I$8:$I$132,MATCH(I57,WingXFLR5!$C$8:$C$132,1)):INDEX(WingXFLR5!$I$8:$I$132,MATCH(I57,WingXFLR5!$C$8:$C$132,1)+1),
INDEX(WingXFLR5!$C$8:$C$132,MATCH(I57,WingXFLR5!$C$8:$C$132,1)):INDEX(WingXFLR5!$C$8:$C$132,MATCH(I57,WingXFLR5!$C$8:$C$132,1)+1))</f>
        <v>-9.6351313303312452E-2</v>
      </c>
      <c r="N57">
        <f>(((M57*'AC Param'!$B$6)+(I57*('AC Param'!$B$3-'AC Param'!$B$4)))/('AC Param'!$B$5-'AC Param'!$B$3)) * ('AC Param'!$B$8/'AC Param'!$B$9)</f>
        <v>-0.2298978228539568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2.5635047974524195E-2</v>
      </c>
      <c r="P57">
        <f>N57*B57*'AC Param'!$B$9</f>
        <v>-0.75187665210125854</v>
      </c>
      <c r="Q57">
        <f>(B57*'AC Param'!$B$8*TrimCalc!I57)+TrimCalc!P57</f>
        <v>17.450726985172953</v>
      </c>
      <c r="R57">
        <f>('AC Param'!$B$2*9.807)-TrimCalc!Q57</f>
        <v>0.13322401482704649</v>
      </c>
      <c r="S57">
        <f>O57*B57*'AC Param'!$B$9</f>
        <v>8.3838958578500808E-2</v>
      </c>
      <c r="T57">
        <f>(J57*B57*'AC Param'!$B$8)</f>
        <v>0.64810599374798605</v>
      </c>
      <c r="U57">
        <f>(K57*B57*'AC Param'!$B$8)</f>
        <v>0.18648642360030532</v>
      </c>
      <c r="V57">
        <f>(L57*B57*'AC Param'!$B$8)</f>
        <v>0.4616195701476809</v>
      </c>
    </row>
    <row r="58" spans="1:22" x14ac:dyDescent="0.2">
      <c r="A58" s="1">
        <f>WingXFLR5!L64</f>
        <v>11.8445</v>
      </c>
      <c r="B58" s="1">
        <f t="shared" si="0"/>
        <v>85.928960403125004</v>
      </c>
      <c r="C58">
        <f>WingXFLR5!C64</f>
        <v>0.55381899999999995</v>
      </c>
      <c r="D58">
        <f>WingXFLR5!I64</f>
        <v>-9.5372999999999999E-2</v>
      </c>
      <c r="E58">
        <f>(((D58*'AC Param'!$B$6)+(C58*('AC Param'!$B$3-'AC Param'!$B$4)))/('AC Param'!$B$5-'AC Param'!$B$3)) * ('AC Param'!$B$8/'AC Param'!$B$9)</f>
        <v>-0.22731170913619023</v>
      </c>
      <c r="F58">
        <f>E58*B58*'AC Param'!$B$9</f>
        <v>-0.73052144112203543</v>
      </c>
      <c r="G58">
        <f>'AC Param'!$B$2*9.807 + F58</f>
        <v>16.853429558877963</v>
      </c>
      <c r="H58">
        <f t="shared" si="1"/>
        <v>0.73052144112203543</v>
      </c>
      <c r="I58">
        <f>C58+(H58/(B58*'AC Param'!$B$8))</f>
        <v>0.57698373548145365</v>
      </c>
      <c r="J58">
        <f>FORECAST(I58,
INDEX(WingXFLR5!$F$8:$F$132,MATCH(I58,WingXFLR5!$C$8:$C$132,1)):INDEX(WingXFLR5!$F$8:$F$132,MATCH(I58,WingXFLR5!$C$8:$C$132,1)+1),
INDEX(WingXFLR5!$C$8:$C$132,MATCH(I58,WingXFLR5!$C$8:$C$132,1)):INDEX(WingXFLR5!$C$8:$C$132,MATCH(I58,WingXFLR5!$C$8:$C$132,1)+1))</f>
        <v>2.0533780149057764E-2</v>
      </c>
      <c r="K58">
        <f>FORECAST(I58,
INDEX(WingXFLR5!$D$8:$D$132,MATCH(I58,WingXFLR5!$C$8:$C$132,1)):INDEX(WingXFLR5!$D$8:$D$132,MATCH(I58,WingXFLR5!$C$8:$C$132,1)+1),
INDEX(WingXFLR5!$C$8:$C$132,MATCH(I58,WingXFLR5!$C$8:$C$132,1)):INDEX(WingXFLR5!$C$8:$C$132,MATCH(I58,WingXFLR5!$C$8:$C$132,1)+1))</f>
        <v>6.0125030832681257E-3</v>
      </c>
      <c r="L58">
        <f>FORECAST(I58,
INDEX(WingXFLR5!$E$8:$E$132,MATCH(I58,WingXFLR5!$C$8:$C$132,1)):INDEX(WingXFLR5!$E$8:$E$132,MATCH(I58,WingXFLR5!$C$8:$C$132,1)+1),
INDEX(WingXFLR5!$C$8:$C$132,MATCH(I58,WingXFLR5!$C$8:$C$132,1)):INDEX(WingXFLR5!$C$8:$C$132,MATCH(I58,WingXFLR5!$C$8:$C$132,1)+1))</f>
        <v>1.4521277065789644E-2</v>
      </c>
      <c r="M58">
        <f>FORECAST(I58,
INDEX(WingXFLR5!$I$8:$I$132,MATCH(I58,WingXFLR5!$C$8:$C$132,1)):INDEX(WingXFLR5!$I$8:$I$132,MATCH(I58,WingXFLR5!$C$8:$C$132,1)+1),
INDEX(WingXFLR5!$C$8:$C$132,MATCH(I58,WingXFLR5!$C$8:$C$132,1)):INDEX(WingXFLR5!$C$8:$C$132,MATCH(I58,WingXFLR5!$C$8:$C$132,1)+1))</f>
        <v>-9.706758582227111E-2</v>
      </c>
      <c r="N58">
        <f>(((M58*'AC Param'!$B$6)+(I58*('AC Param'!$B$3-'AC Param'!$B$4)))/('AC Param'!$B$5-'AC Param'!$B$3)) * ('AC Param'!$B$8/'AC Param'!$B$9)</f>
        <v>-0.23179147851618043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2.5688435959875223E-2</v>
      </c>
      <c r="P58">
        <f>N58*B58*'AC Param'!$B$9</f>
        <v>-0.7449182691420303</v>
      </c>
      <c r="Q58">
        <f>(B58*'AC Param'!$B$8*TrimCalc!I58)+TrimCalc!P58</f>
        <v>17.450799540169875</v>
      </c>
      <c r="R58">
        <f>('AC Param'!$B$2*9.807)-TrimCalc!Q58</f>
        <v>0.133151459830124</v>
      </c>
      <c r="S58">
        <f>O58*B58*'AC Param'!$B$9</f>
        <v>8.2556034305895962E-2</v>
      </c>
      <c r="T58">
        <f>(J58*B58*'AC Param'!$B$8)</f>
        <v>0.64755182195723315</v>
      </c>
      <c r="U58">
        <f>(K58*B58*'AC Param'!$B$8)</f>
        <v>0.18960986714725364</v>
      </c>
      <c r="V58">
        <f>(L58*B58*'AC Param'!$B$8)</f>
        <v>0.45794195480997968</v>
      </c>
    </row>
    <row r="59" spans="1:22" x14ac:dyDescent="0.2">
      <c r="A59" s="1">
        <f>WingXFLR5!L65</f>
        <v>11.7432</v>
      </c>
      <c r="B59" s="1">
        <f t="shared" si="0"/>
        <v>84.465432071999999</v>
      </c>
      <c r="C59">
        <f>WingXFLR5!C65</f>
        <v>0.56342300000000001</v>
      </c>
      <c r="D59">
        <f>WingXFLR5!I65</f>
        <v>-9.6075999999999995E-2</v>
      </c>
      <c r="E59">
        <f>(((D59*'AC Param'!$B$6)+(C59*('AC Param'!$B$3-'AC Param'!$B$4)))/('AC Param'!$B$5-'AC Param'!$B$3)) * ('AC Param'!$B$8/'AC Param'!$B$9)</f>
        <v>-0.22916994889832354</v>
      </c>
      <c r="F59">
        <f>E59*B59*'AC Param'!$B$9</f>
        <v>-0.72394950931040325</v>
      </c>
      <c r="G59">
        <f>'AC Param'!$B$2*9.807 + F59</f>
        <v>16.860001490689594</v>
      </c>
      <c r="H59">
        <f t="shared" si="1"/>
        <v>0.72394950931040325</v>
      </c>
      <c r="I59">
        <f>C59+(H59/(B59*'AC Param'!$B$8))</f>
        <v>0.58677710378418879</v>
      </c>
      <c r="J59">
        <f>FORECAST(I59,
INDEX(WingXFLR5!$F$8:$F$132,MATCH(I59,WingXFLR5!$C$8:$C$132,1)):INDEX(WingXFLR5!$F$8:$F$132,MATCH(I59,WingXFLR5!$C$8:$C$132,1)+1),
INDEX(WingXFLR5!$C$8:$C$132,MATCH(I59,WingXFLR5!$C$8:$C$132,1)):INDEX(WingXFLR5!$C$8:$C$132,MATCH(I59,WingXFLR5!$C$8:$C$132,1)+1))</f>
        <v>2.0875454238379266E-2</v>
      </c>
      <c r="K59">
        <f>FORECAST(I59,
INDEX(WingXFLR5!$D$8:$D$132,MATCH(I59,WingXFLR5!$C$8:$C$132,1)):INDEX(WingXFLR5!$D$8:$D$132,MATCH(I59,WingXFLR5!$C$8:$C$132,1)+1),
INDEX(WingXFLR5!$C$8:$C$132,MATCH(I59,WingXFLR5!$C$8:$C$132,1)):INDEX(WingXFLR5!$C$8:$C$132,MATCH(I59,WingXFLR5!$C$8:$C$132,1)+1))</f>
        <v>6.2178786023541393E-3</v>
      </c>
      <c r="L59">
        <f>FORECAST(I59,
INDEX(WingXFLR5!$E$8:$E$132,MATCH(I59,WingXFLR5!$C$8:$C$132,1)):INDEX(WingXFLR5!$E$8:$E$132,MATCH(I59,WingXFLR5!$C$8:$C$132,1)+1),
INDEX(WingXFLR5!$C$8:$C$132,MATCH(I59,WingXFLR5!$C$8:$C$132,1)):INDEX(WingXFLR5!$C$8:$C$132,MATCH(I59,WingXFLR5!$C$8:$C$132,1)+1))</f>
        <v>1.4658008535544113E-2</v>
      </c>
      <c r="M59">
        <f>FORECAST(I59,
INDEX(WingXFLR5!$I$8:$I$132,MATCH(I59,WingXFLR5!$C$8:$C$132,1)):INDEX(WingXFLR5!$I$8:$I$132,MATCH(I59,WingXFLR5!$C$8:$C$132,1)+1),
INDEX(WingXFLR5!$C$8:$C$132,MATCH(I59,WingXFLR5!$C$8:$C$132,1)):INDEX(WingXFLR5!$C$8:$C$132,MATCH(I59,WingXFLR5!$C$8:$C$132,1)+1))</f>
        <v>-9.7783895462328102E-2</v>
      </c>
      <c r="N59">
        <f>(((M59*'AC Param'!$B$6)+(I59*('AC Param'!$B$3-'AC Param'!$B$4)))/('AC Param'!$B$5-'AC Param'!$B$3)) * ('AC Param'!$B$8/'AC Param'!$B$9)</f>
        <v>-0.23368514911816918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2.5741643602432258E-2</v>
      </c>
      <c r="P59">
        <f>N59*B59*'AC Param'!$B$9</f>
        <v>-0.73821305913143909</v>
      </c>
      <c r="Q59">
        <f>(B59*'AC Param'!$B$8*TrimCalc!I59)+TrimCalc!P59</f>
        <v>17.451180988467964</v>
      </c>
      <c r="R59">
        <f>('AC Param'!$B$2*9.807)-TrimCalc!Q59</f>
        <v>0.13277001153203472</v>
      </c>
      <c r="S59">
        <f>O59*B59*'AC Param'!$B$9</f>
        <v>8.131803643719554E-2</v>
      </c>
      <c r="T59">
        <f>(J59*B59*'AC Param'!$B$8)</f>
        <v>0.64711431413343634</v>
      </c>
      <c r="U59">
        <f>(K59*B59*'AC Param'!$B$8)</f>
        <v>0.1927468595979045</v>
      </c>
      <c r="V59">
        <f>(L59*B59*'AC Param'!$B$8)</f>
        <v>0.45438087390701565</v>
      </c>
    </row>
    <row r="60" spans="1:22" x14ac:dyDescent="0.2">
      <c r="A60" s="1">
        <f>WingXFLR5!L66</f>
        <v>11.644399999999999</v>
      </c>
      <c r="B60" s="1">
        <f t="shared" si="0"/>
        <v>83.050131457999981</v>
      </c>
      <c r="C60">
        <f>WingXFLR5!C66</f>
        <v>0.57302399999999998</v>
      </c>
      <c r="D60">
        <f>WingXFLR5!I66</f>
        <v>-9.6778000000000003E-2</v>
      </c>
      <c r="E60">
        <f>(((D60*'AC Param'!$B$6)+(C60*('AC Param'!$B$3-'AC Param'!$B$4)))/('AC Param'!$B$5-'AC Param'!$B$3)) * ('AC Param'!$B$8/'AC Param'!$B$9)</f>
        <v>-0.23102589814126537</v>
      </c>
      <c r="F60">
        <f>E60*B60*'AC Param'!$B$9</f>
        <v>-0.71758374728521412</v>
      </c>
      <c r="G60">
        <f>'AC Param'!$B$2*9.807 + F60</f>
        <v>16.866367252714785</v>
      </c>
      <c r="H60">
        <f t="shared" si="1"/>
        <v>0.71758374728521412</v>
      </c>
      <c r="I60">
        <f>C60+(H60/(B60*'AC Param'!$B$8))</f>
        <v>0.59656723866616712</v>
      </c>
      <c r="J60">
        <f>FORECAST(I60,
INDEX(WingXFLR5!$F$8:$F$132,MATCH(I60,WingXFLR5!$C$8:$C$132,1)):INDEX(WingXFLR5!$F$8:$F$132,MATCH(I60,WingXFLR5!$C$8:$C$132,1)+1),
INDEX(WingXFLR5!$C$8:$C$132,MATCH(I60,WingXFLR5!$C$8:$C$132,1)):INDEX(WingXFLR5!$C$8:$C$132,MATCH(I60,WingXFLR5!$C$8:$C$132,1)+1))</f>
        <v>2.1220565765158236E-2</v>
      </c>
      <c r="K60">
        <f>FORECAST(I60,
INDEX(WingXFLR5!$D$8:$D$132,MATCH(I60,WingXFLR5!$C$8:$C$132,1)):INDEX(WingXFLR5!$D$8:$D$132,MATCH(I60,WingXFLR5!$C$8:$C$132,1)+1),
INDEX(WingXFLR5!$C$8:$C$132,MATCH(I60,WingXFLR5!$C$8:$C$132,1)):INDEX(WingXFLR5!$C$8:$C$132,MATCH(I60,WingXFLR5!$C$8:$C$132,1)+1))</f>
        <v>6.4263740399489655E-3</v>
      </c>
      <c r="L60">
        <f>FORECAST(I60,
INDEX(WingXFLR5!$E$8:$E$132,MATCH(I60,WingXFLR5!$C$8:$C$132,1)):INDEX(WingXFLR5!$E$8:$E$132,MATCH(I60,WingXFLR5!$C$8:$C$132,1)+1),
INDEX(WingXFLR5!$C$8:$C$132,MATCH(I60,WingXFLR5!$C$8:$C$132,1)):INDEX(WingXFLR5!$C$8:$C$132,MATCH(I60,WingXFLR5!$C$8:$C$132,1)+1))</f>
        <v>1.4794738453170687E-2</v>
      </c>
      <c r="M60">
        <f>FORECAST(I60,
INDEX(WingXFLR5!$I$8:$I$132,MATCH(I60,WingXFLR5!$C$8:$C$132,1)):INDEX(WingXFLR5!$I$8:$I$132,MATCH(I60,WingXFLR5!$C$8:$C$132,1)+1),
INDEX(WingXFLR5!$C$8:$C$132,MATCH(I60,WingXFLR5!$C$8:$C$132,1)):INDEX(WingXFLR5!$C$8:$C$132,MATCH(I60,WingXFLR5!$C$8:$C$132,1)+1))</f>
        <v>-9.8499743699049624E-2</v>
      </c>
      <c r="N60">
        <f>(((M60*'AC Param'!$B$6)+(I60*('AC Param'!$B$3-'AC Param'!$B$4)))/('AC Param'!$B$5-'AC Param'!$B$3)) * ('AC Param'!$B$8/'AC Param'!$B$9)</f>
        <v>-0.2355777016777586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2.5794738568857653E-2</v>
      </c>
      <c r="P60">
        <f>N60*B60*'AC Param'!$B$9</f>
        <v>-0.7317219900748847</v>
      </c>
      <c r="Q60">
        <f>(B60*'AC Param'!$B$8*TrimCalc!I60)+TrimCalc!P60</f>
        <v>17.451288457202487</v>
      </c>
      <c r="R60">
        <f>('AC Param'!$B$2*9.807)-TrimCalc!Q60</f>
        <v>0.13266254279751166</v>
      </c>
      <c r="S60">
        <f>O60*B60*'AC Param'!$B$9</f>
        <v>8.0120390447157061E-2</v>
      </c>
      <c r="T60">
        <f>(J60*B60*'AC Param'!$B$8)</f>
        <v>0.64679007494229579</v>
      </c>
      <c r="U60">
        <f>(K60*B60*'AC Param'!$B$8)</f>
        <v>0.1958720136354867</v>
      </c>
      <c r="V60">
        <f>(L60*B60*'AC Param'!$B$8)</f>
        <v>0.45093472524607686</v>
      </c>
    </row>
    <row r="61" spans="1:22" x14ac:dyDescent="0.2">
      <c r="A61" s="1">
        <f>WingXFLR5!L67</f>
        <v>11.548</v>
      </c>
      <c r="B61" s="1">
        <f t="shared" si="0"/>
        <v>81.680736199999998</v>
      </c>
      <c r="C61">
        <f>WingXFLR5!C67</f>
        <v>0.582623</v>
      </c>
      <c r="D61">
        <f>WingXFLR5!I67</f>
        <v>-9.7479999999999997E-2</v>
      </c>
      <c r="E61">
        <f>(((D61*'AC Param'!$B$6)+(C61*('AC Param'!$B$3-'AC Param'!$B$4)))/('AC Param'!$B$5-'AC Param'!$B$3)) * ('AC Param'!$B$8/'AC Param'!$B$9)</f>
        <v>-0.23288178120548256</v>
      </c>
      <c r="F61">
        <f>E61*B61*'AC Param'!$B$9</f>
        <v>-0.71142112958252457</v>
      </c>
      <c r="G61">
        <f>'AC Param'!$B$2*9.807 + F61</f>
        <v>16.872529870417473</v>
      </c>
      <c r="H61">
        <f t="shared" si="1"/>
        <v>0.71142112958252457</v>
      </c>
      <c r="I61">
        <f>C61+(H61/(B61*'AC Param'!$B$8))</f>
        <v>0.60635536680404645</v>
      </c>
      <c r="J61">
        <f>FORECAST(I61,
INDEX(WingXFLR5!$F$8:$F$132,MATCH(I61,WingXFLR5!$C$8:$C$132,1)):INDEX(WingXFLR5!$F$8:$F$132,MATCH(I61,WingXFLR5!$C$8:$C$132,1)+1),
INDEX(WingXFLR5!$C$8:$C$132,MATCH(I61,WingXFLR5!$C$8:$C$132,1)):INDEX(WingXFLR5!$C$8:$C$132,MATCH(I61,WingXFLR5!$C$8:$C$132,1)+1))</f>
        <v>2.1572816306717021E-2</v>
      </c>
      <c r="K61">
        <f>FORECAST(I61,
INDEX(WingXFLR5!$D$8:$D$132,MATCH(I61,WingXFLR5!$C$8:$C$132,1)):INDEX(WingXFLR5!$D$8:$D$132,MATCH(I61,WingXFLR5!$C$8:$C$132,1)+1),
INDEX(WingXFLR5!$C$8:$C$132,MATCH(I61,WingXFLR5!$C$8:$C$132,1)):INDEX(WingXFLR5!$C$8:$C$132,MATCH(I61,WingXFLR5!$C$8:$C$132,1)+1))</f>
        <v>6.6380160231538799E-3</v>
      </c>
      <c r="L61">
        <f>FORECAST(I61,
INDEX(WingXFLR5!$E$8:$E$132,MATCH(I61,WingXFLR5!$C$8:$C$132,1)):INDEX(WingXFLR5!$E$8:$E$132,MATCH(I61,WingXFLR5!$C$8:$C$132,1)+1),
INDEX(WingXFLR5!$C$8:$C$132,MATCH(I61,WingXFLR5!$C$8:$C$132,1)):INDEX(WingXFLR5!$C$8:$C$132,MATCH(I61,WingXFLR5!$C$8:$C$132,1)+1))</f>
        <v>1.4934800283563145E-2</v>
      </c>
      <c r="M61">
        <f>FORECAST(I61,
INDEX(WingXFLR5!$I$8:$I$132,MATCH(I61,WingXFLR5!$C$8:$C$132,1)):INDEX(WingXFLR5!$I$8:$I$132,MATCH(I61,WingXFLR5!$C$8:$C$132,1)+1),
INDEX(WingXFLR5!$C$8:$C$132,MATCH(I61,WingXFLR5!$C$8:$C$132,1)):INDEX(WingXFLR5!$C$8:$C$132,MATCH(I61,WingXFLR5!$C$8:$C$132,1)+1))</f>
        <v>-9.9215106374310386E-2</v>
      </c>
      <c r="N61">
        <f>(((M61*'AC Param'!$B$6)+(I61*('AC Param'!$B$3-'AC Param'!$B$4)))/('AC Param'!$B$5-'AC Param'!$B$3)) * ('AC Param'!$B$8/'AC Param'!$B$9)</f>
        <v>-0.23746912384837815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2.5847801822576261E-2</v>
      </c>
      <c r="P61">
        <f>N61*B61*'AC Param'!$B$9</f>
        <v>-0.72543481699034851</v>
      </c>
      <c r="Q61">
        <f>(B61*'AC Param'!$B$8*TrimCalc!I61)+TrimCalc!P61</f>
        <v>17.451177045700479</v>
      </c>
      <c r="R61">
        <f>('AC Param'!$B$2*9.807)-TrimCalc!Q61</f>
        <v>0.13277395429951966</v>
      </c>
      <c r="S61">
        <f>O61*B61*'AC Param'!$B$9</f>
        <v>7.8961403827537927E-2</v>
      </c>
      <c r="T61">
        <f>(J61*B61*'AC Param'!$B$8)</f>
        <v>0.64668465104728412</v>
      </c>
      <c r="U61">
        <f>(K61*B61*'AC Param'!$B$8)</f>
        <v>0.19898667909404807</v>
      </c>
      <c r="V61">
        <f>(L61*B61*'AC Param'!$B$8)</f>
        <v>0.44769797195323618</v>
      </c>
    </row>
    <row r="62" spans="1:22" x14ac:dyDescent="0.2">
      <c r="A62" s="1">
        <f>WingXFLR5!L68</f>
        <v>11.4541</v>
      </c>
      <c r="B62" s="1">
        <f t="shared" si="0"/>
        <v>80.357799171125009</v>
      </c>
      <c r="C62">
        <f>WingXFLR5!C68</f>
        <v>0.59221900000000005</v>
      </c>
      <c r="D62">
        <f>WingXFLR5!I68</f>
        <v>-9.8182000000000005E-2</v>
      </c>
      <c r="E62">
        <f>(((D62*'AC Param'!$B$6)+(C62*('AC Param'!$B$3-'AC Param'!$B$4)))/('AC Param'!$B$5-'AC Param'!$B$3)) * ('AC Param'!$B$8/'AC Param'!$B$9)</f>
        <v>-0.23473756500161283</v>
      </c>
      <c r="F62">
        <f>E62*B62*'AC Param'!$B$9</f>
        <v>-0.70547597957631214</v>
      </c>
      <c r="G62">
        <f>'AC Param'!$B$2*9.807 + F62</f>
        <v>16.878475020423686</v>
      </c>
      <c r="H62">
        <f t="shared" si="1"/>
        <v>0.70547597957631214</v>
      </c>
      <c r="I62">
        <f>C62+(H62/(B62*'AC Param'!$B$8))</f>
        <v>0.61614048482577743</v>
      </c>
      <c r="J62">
        <f>FORECAST(I62,
INDEX(WingXFLR5!$F$8:$F$132,MATCH(I62,WingXFLR5!$C$8:$C$132,1)):INDEX(WingXFLR5!$F$8:$F$132,MATCH(I62,WingXFLR5!$C$8:$C$132,1)+1),
INDEX(WingXFLR5!$C$8:$C$132,MATCH(I62,WingXFLR5!$C$8:$C$132,1)):INDEX(WingXFLR5!$C$8:$C$132,MATCH(I62,WingXFLR5!$C$8:$C$132,1)+1))</f>
        <v>2.1933451348993695E-2</v>
      </c>
      <c r="K62">
        <f>FORECAST(I62,
INDEX(WingXFLR5!$D$8:$D$132,MATCH(I62,WingXFLR5!$C$8:$C$132,1)):INDEX(WingXFLR5!$D$8:$D$132,MATCH(I62,WingXFLR5!$C$8:$C$132,1)+1),
INDEX(WingXFLR5!$C$8:$C$132,MATCH(I62,WingXFLR5!$C$8:$C$132,1)):INDEX(WingXFLR5!$C$8:$C$132,MATCH(I62,WingXFLR5!$C$8:$C$132,1)+1))</f>
        <v>6.8532776956180871E-3</v>
      </c>
      <c r="L62">
        <f>FORECAST(I62,
INDEX(WingXFLR5!$E$8:$E$132,MATCH(I62,WingXFLR5!$C$8:$C$132,1)):INDEX(WingXFLR5!$E$8:$E$132,MATCH(I62,WingXFLR5!$C$8:$C$132,1)+1),
INDEX(WingXFLR5!$C$8:$C$132,MATCH(I62,WingXFLR5!$C$8:$C$132,1)):INDEX(WingXFLR5!$C$8:$C$132,MATCH(I62,WingXFLR5!$C$8:$C$132,1)+1))</f>
        <v>1.5080173653375608E-2</v>
      </c>
      <c r="M62">
        <f>FORECAST(I62,
INDEX(WingXFLR5!$I$8:$I$132,MATCH(I62,WingXFLR5!$C$8:$C$132,1)):INDEX(WingXFLR5!$I$8:$I$132,MATCH(I62,WingXFLR5!$C$8:$C$132,1)+1),
INDEX(WingXFLR5!$C$8:$C$132,MATCH(I62,WingXFLR5!$C$8:$C$132,1)):INDEX(WingXFLR5!$C$8:$C$132,MATCH(I62,WingXFLR5!$C$8:$C$132,1)+1))</f>
        <v>-9.9929983037242529E-2</v>
      </c>
      <c r="N62">
        <f>(((M62*'AC Param'!$B$6)+(I62*('AC Param'!$B$3-'AC Param'!$B$4)))/('AC Param'!$B$5-'AC Param'!$B$3)) * ('AC Param'!$B$8/'AC Param'!$B$9)</f>
        <v>-0.23935938144112204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2.5900832404429086E-2</v>
      </c>
      <c r="P62">
        <f>N62*B62*'AC Param'!$B$9</f>
        <v>-0.71936630207353269</v>
      </c>
      <c r="Q62">
        <f>(B62*'AC Param'!$B$8*TrimCalc!I62)+TrimCalc!P62</f>
        <v>17.451425154010867</v>
      </c>
      <c r="R62">
        <f>('AC Param'!$B$2*9.807)-TrimCalc!Q62</f>
        <v>0.13252584598913231</v>
      </c>
      <c r="S62">
        <f>O62*B62*'AC Param'!$B$9</f>
        <v>7.7841887438130961E-2</v>
      </c>
      <c r="T62">
        <f>(J62*B62*'AC Param'!$B$8)</f>
        <v>0.64684626345797203</v>
      </c>
      <c r="U62">
        <f>(K62*B62*'AC Param'!$B$8)</f>
        <v>0.20211215277133329</v>
      </c>
      <c r="V62">
        <f>(L62*B62*'AC Param'!$B$8)</f>
        <v>0.44473411068663865</v>
      </c>
    </row>
    <row r="63" spans="1:22" x14ac:dyDescent="0.2">
      <c r="A63" s="1">
        <f>WingXFLR5!L69</f>
        <v>11.362399999999999</v>
      </c>
      <c r="B63" s="1">
        <f t="shared" si="0"/>
        <v>79.076281927999986</v>
      </c>
      <c r="C63">
        <f>WingXFLR5!C69</f>
        <v>0.60181200000000001</v>
      </c>
      <c r="D63">
        <f>WingXFLR5!I69</f>
        <v>-9.8882999999999999E-2</v>
      </c>
      <c r="E63">
        <f>(((D63*'AC Param'!$B$6)+(C63*('AC Param'!$B$3-'AC Param'!$B$4)))/('AC Param'!$B$5-'AC Param'!$B$3)) * ('AC Param'!$B$8/'AC Param'!$B$9)</f>
        <v>-0.23659105827855167</v>
      </c>
      <c r="F63">
        <f>E63*B63*'AC Param'!$B$9</f>
        <v>-0.69970692185534067</v>
      </c>
      <c r="G63">
        <f>'AC Param'!$B$2*9.807 + F63</f>
        <v>16.884244078144658</v>
      </c>
      <c r="H63">
        <f t="shared" si="1"/>
        <v>0.69970692185534067</v>
      </c>
      <c r="I63">
        <f>C63+(H63/(B63*'AC Param'!$B$8))</f>
        <v>0.62592236942675161</v>
      </c>
      <c r="J63">
        <f>FORECAST(I63,
INDEX(WingXFLR5!$F$8:$F$132,MATCH(I63,WingXFLR5!$C$8:$C$132,1)):INDEX(WingXFLR5!$F$8:$F$132,MATCH(I63,WingXFLR5!$C$8:$C$132,1)+1),
INDEX(WingXFLR5!$C$8:$C$132,MATCH(I63,WingXFLR5!$C$8:$C$132,1)):INDEX(WingXFLR5!$C$8:$C$132,MATCH(I63,WingXFLR5!$C$8:$C$132,1)+1))</f>
        <v>2.2300834961075731E-2</v>
      </c>
      <c r="K63">
        <f>FORECAST(I63,
INDEX(WingXFLR5!$D$8:$D$132,MATCH(I63,WingXFLR5!$C$8:$C$132,1)):INDEX(WingXFLR5!$D$8:$D$132,MATCH(I63,WingXFLR5!$C$8:$C$132,1)+1),
INDEX(WingXFLR5!$C$8:$C$132,MATCH(I63,WingXFLR5!$C$8:$C$132,1)):INDEX(WingXFLR5!$C$8:$C$132,MATCH(I63,WingXFLR5!$C$8:$C$132,1)+1))</f>
        <v>7.071659825430527E-3</v>
      </c>
      <c r="L63">
        <f>FORECAST(I63,
INDEX(WingXFLR5!$E$8:$E$132,MATCH(I63,WingXFLR5!$C$8:$C$132,1)):INDEX(WingXFLR5!$E$8:$E$132,MATCH(I63,WingXFLR5!$C$8:$C$132,1)+1),
INDEX(WingXFLR5!$C$8:$C$132,MATCH(I63,WingXFLR5!$C$8:$C$132,1)):INDEX(WingXFLR5!$C$8:$C$132,MATCH(I63,WingXFLR5!$C$8:$C$132,1)+1))</f>
        <v>1.5228660438782734E-2</v>
      </c>
      <c r="M63">
        <f>FORECAST(I63,
INDEX(WingXFLR5!$I$8:$I$132,MATCH(I63,WingXFLR5!$C$8:$C$132,1)):INDEX(WingXFLR5!$I$8:$I$132,MATCH(I63,WingXFLR5!$C$8:$C$132,1)+1),
INDEX(WingXFLR5!$C$8:$C$132,MATCH(I63,WingXFLR5!$C$8:$C$132,1)):INDEX(WingXFLR5!$C$8:$C$132,MATCH(I63,WingXFLR5!$C$8:$C$132,1)+1))</f>
        <v>-0.10064428780372731</v>
      </c>
      <c r="N63">
        <f>(((M63*'AC Param'!$B$6)+(I63*('AC Param'!$B$3-'AC Param'!$B$4)))/('AC Param'!$B$5-'AC Param'!$B$3)) * ('AC Param'!$B$8/'AC Param'!$B$9)</f>
        <v>-0.2412482788733131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2.5954373343181267E-2</v>
      </c>
      <c r="P63">
        <f>N63*B63*'AC Param'!$B$9</f>
        <v>-0.71348043261467464</v>
      </c>
      <c r="Q63">
        <f>(B63*'AC Param'!$B$8*TrimCalc!I63)+TrimCalc!P63</f>
        <v>17.451409813573513</v>
      </c>
      <c r="R63">
        <f>('AC Param'!$B$2*9.807)-TrimCalc!Q63</f>
        <v>0.13254118642648649</v>
      </c>
      <c r="S63">
        <f>O63*B63*'AC Param'!$B$9</f>
        <v>7.675883785624886E-2</v>
      </c>
      <c r="T63">
        <f>(J63*B63*'AC Param'!$B$8)</f>
        <v>0.64719243032853901</v>
      </c>
      <c r="U63">
        <f>(K63*B63*'AC Param'!$B$8)</f>
        <v>0.20522660774205856</v>
      </c>
      <c r="V63">
        <f>(L63*B63*'AC Param'!$B$8)</f>
        <v>0.44195088557116752</v>
      </c>
    </row>
    <row r="64" spans="1:22" x14ac:dyDescent="0.2">
      <c r="A64" s="1">
        <f>WingXFLR5!L70</f>
        <v>11.273</v>
      </c>
      <c r="B64" s="1">
        <f t="shared" si="0"/>
        <v>77.836824012500003</v>
      </c>
      <c r="C64">
        <f>WingXFLR5!C70</f>
        <v>0.611402</v>
      </c>
      <c r="D64">
        <f>WingXFLR5!I70</f>
        <v>-9.9584000000000006E-2</v>
      </c>
      <c r="E64">
        <f>(((D64*'AC Param'!$B$6)+(C64*('AC Param'!$B$3-'AC Param'!$B$4)))/('AC Param'!$B$5-'AC Param'!$B$3)) * ('AC Param'!$B$8/'AC Param'!$B$9)</f>
        <v>-0.23844445228740357</v>
      </c>
      <c r="F64">
        <f>E64*B64*'AC Param'!$B$9</f>
        <v>-0.69413498171748933</v>
      </c>
      <c r="G64">
        <f>'AC Param'!$B$2*9.807 + F64</f>
        <v>16.889816018282509</v>
      </c>
      <c r="H64">
        <f t="shared" si="1"/>
        <v>0.69413498171748933</v>
      </c>
      <c r="I64">
        <f>C64+(H64/(B64*'AC Param'!$B$8))</f>
        <v>0.63570124391157734</v>
      </c>
      <c r="J64">
        <f>FORECAST(I64,
INDEX(WingXFLR5!$F$8:$F$132,MATCH(I64,WingXFLR5!$C$8:$C$132,1)):INDEX(WingXFLR5!$F$8:$F$132,MATCH(I64,WingXFLR5!$C$8:$C$132,1)+1),
INDEX(WingXFLR5!$C$8:$C$132,MATCH(I64,WingXFLR5!$C$8:$C$132,1)):INDEX(WingXFLR5!$C$8:$C$132,MATCH(I64,WingXFLR5!$C$8:$C$132,1)+1))</f>
        <v>2.2676609850643809E-2</v>
      </c>
      <c r="K64">
        <f>FORECAST(I64,
INDEX(WingXFLR5!$D$8:$D$132,MATCH(I64,WingXFLR5!$C$8:$C$132,1)):INDEX(WingXFLR5!$D$8:$D$132,MATCH(I64,WingXFLR5!$C$8:$C$132,1)+1),
INDEX(WingXFLR5!$C$8:$C$132,MATCH(I64,WingXFLR5!$C$8:$C$132,1)):INDEX(WingXFLR5!$C$8:$C$132,MATCH(I64,WingXFLR5!$C$8:$C$132,1)+1))</f>
        <v>7.293197204533499E-3</v>
      </c>
      <c r="L64">
        <f>FORECAST(I64,
INDEX(WingXFLR5!$E$8:$E$132,MATCH(I64,WingXFLR5!$C$8:$C$132,1)):INDEX(WingXFLR5!$E$8:$E$132,MATCH(I64,WingXFLR5!$C$8:$C$132,1)+1),
INDEX(WingXFLR5!$C$8:$C$132,MATCH(I64,WingXFLR5!$C$8:$C$132,1)):INDEX(WingXFLR5!$C$8:$C$132,MATCH(I64,WingXFLR5!$C$8:$C$132,1)+1))</f>
        <v>1.5382412646110313E-2</v>
      </c>
      <c r="M64">
        <f>FORECAST(I64,
INDEX(WingXFLR5!$I$8:$I$132,MATCH(I64,WingXFLR5!$C$8:$C$132,1)):INDEX(WingXFLR5!$I$8:$I$132,MATCH(I64,WingXFLR5!$C$8:$C$132,1)+1),
INDEX(WingXFLR5!$C$8:$C$132,MATCH(I64,WingXFLR5!$C$8:$C$132,1)):INDEX(WingXFLR5!$C$8:$C$132,MATCH(I64,WingXFLR5!$C$8:$C$132,1)+1))</f>
        <v>-0.10135860293686506</v>
      </c>
      <c r="N64">
        <f>(((M64*'AC Param'!$B$6)+(I64*('AC Param'!$B$3-'AC Param'!$B$4)))/('AC Param'!$B$5-'AC Param'!$B$3)) * ('AC Param'!$B$8/'AC Param'!$B$9)</f>
        <v>-0.24313709941862002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2.6007924459938082E-2</v>
      </c>
      <c r="P64">
        <f>N64*B64*'AC Param'!$B$9</f>
        <v>-0.70779573372654592</v>
      </c>
      <c r="Q64">
        <f>(B64*'AC Param'!$B$8*TrimCalc!I64)+TrimCalc!P64</f>
        <v>17.451718732075765</v>
      </c>
      <c r="R64">
        <f>('AC Param'!$B$2*9.807)-TrimCalc!Q64</f>
        <v>0.13223226792423404</v>
      </c>
      <c r="S64">
        <f>O64*B64*'AC Param'!$B$9</f>
        <v>7.5711596543035442E-2</v>
      </c>
      <c r="T64">
        <f>(J64*B64*'AC Param'!$B$8)</f>
        <v>0.64778263148309978</v>
      </c>
      <c r="U64">
        <f>(K64*B64*'AC Param'!$B$8)</f>
        <v>0.20833830577826726</v>
      </c>
      <c r="V64">
        <f>(L64*B64*'AC Param'!$B$8)</f>
        <v>0.43941575959042006</v>
      </c>
    </row>
    <row r="65" spans="1:22" x14ac:dyDescent="0.2">
      <c r="A65" s="1">
        <f>WingXFLR5!L71</f>
        <v>11.185600000000001</v>
      </c>
      <c r="B65" s="1">
        <f t="shared" si="0"/>
        <v>76.634559008000025</v>
      </c>
      <c r="C65">
        <f>WingXFLR5!C71</f>
        <v>0.62098900000000001</v>
      </c>
      <c r="D65">
        <f>WingXFLR5!I71</f>
        <v>-0.100284</v>
      </c>
      <c r="E65">
        <f>(((D65*'AC Param'!$B$6)+(C65*('AC Param'!$B$3-'AC Param'!$B$4)))/('AC Param'!$B$5-'AC Param'!$B$3)) * ('AC Param'!$B$8/'AC Param'!$B$9)</f>
        <v>-0.24029555577706396</v>
      </c>
      <c r="F65">
        <f>E65*B65*'AC Param'!$B$9</f>
        <v>-0.68871890367605326</v>
      </c>
      <c r="G65">
        <f>'AC Param'!$B$2*9.807 + F65</f>
        <v>16.895232096323944</v>
      </c>
      <c r="H65">
        <f t="shared" si="1"/>
        <v>0.68871890367605326</v>
      </c>
      <c r="I65">
        <f>C65+(H65/(B65*'AC Param'!$B$8))</f>
        <v>0.64547688497564637</v>
      </c>
      <c r="J65">
        <f>FORECAST(I65,
INDEX(WingXFLR5!$F$8:$F$132,MATCH(I65,WingXFLR5!$C$8:$C$132,1)):INDEX(WingXFLR5!$F$8:$F$132,MATCH(I65,WingXFLR5!$C$8:$C$132,1)+1),
INDEX(WingXFLR5!$C$8:$C$132,MATCH(I65,WingXFLR5!$C$8:$C$132,1)):INDEX(WingXFLR5!$C$8:$C$132,MATCH(I65,WingXFLR5!$C$8:$C$132,1)+1))</f>
        <v>2.306000861476086E-2</v>
      </c>
      <c r="K65">
        <f>FORECAST(I65,
INDEX(WingXFLR5!$D$8:$D$132,MATCH(I65,WingXFLR5!$C$8:$C$132,1)):INDEX(WingXFLR5!$D$8:$D$132,MATCH(I65,WingXFLR5!$C$8:$C$132,1)+1),
INDEX(WingXFLR5!$C$8:$C$132,MATCH(I65,WingXFLR5!$C$8:$C$132,1)):INDEX(WingXFLR5!$C$8:$C$132,MATCH(I65,WingXFLR5!$C$8:$C$132,1)+1))</f>
        <v>7.5183383927960633E-3</v>
      </c>
      <c r="L65">
        <f>FORECAST(I65,
INDEX(WingXFLR5!$E$8:$E$132,MATCH(I65,WingXFLR5!$C$8:$C$132,1)):INDEX(WingXFLR5!$E$8:$E$132,MATCH(I65,WingXFLR5!$C$8:$C$132,1)+1),
INDEX(WingXFLR5!$C$8:$C$132,MATCH(I65,WingXFLR5!$C$8:$C$132,1)):INDEX(WingXFLR5!$C$8:$C$132,MATCH(I65,WingXFLR5!$C$8:$C$132,1)+1))</f>
        <v>1.5540670221964802E-2</v>
      </c>
      <c r="M65">
        <f>FORECAST(I65,
INDEX(WingXFLR5!$I$8:$I$132,MATCH(I65,WingXFLR5!$C$8:$C$132,1)):INDEX(WingXFLR5!$I$8:$I$132,MATCH(I65,WingXFLR5!$C$8:$C$132,1)+1),
INDEX(WingXFLR5!$C$8:$C$132,MATCH(I65,WingXFLR5!$C$8:$C$132,1)):INDEX(WingXFLR5!$C$8:$C$132,MATCH(I65,WingXFLR5!$C$8:$C$132,1)+1))</f>
        <v>-0.10207234926380382</v>
      </c>
      <c r="N65">
        <f>(((M65*'AC Param'!$B$6)+(I65*('AC Param'!$B$3-'AC Param'!$B$4)))/('AC Param'!$B$5-'AC Param'!$B$3)) * ('AC Param'!$B$8/'AC Param'!$B$9)</f>
        <v>-0.24502456657488425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2.606143720592705E-2</v>
      </c>
      <c r="P65">
        <f>N65*B65*'AC Param'!$B$9</f>
        <v>-0.70227287524916315</v>
      </c>
      <c r="Q65">
        <f>(B65*'AC Param'!$B$8*TrimCalc!I65)+TrimCalc!P65</f>
        <v>17.451689094548435</v>
      </c>
      <c r="R65">
        <f>('AC Param'!$B$2*9.807)-TrimCalc!Q65</f>
        <v>0.13226190545156413</v>
      </c>
      <c r="S65">
        <f>O65*B65*'AC Param'!$B$9</f>
        <v>7.4695532352419811E-2</v>
      </c>
      <c r="T65">
        <f>(J65*B65*'AC Param'!$B$8)</f>
        <v>0.64856004786502697</v>
      </c>
      <c r="U65">
        <f>(K65*B65*'AC Param'!$B$8)</f>
        <v>0.21145238882417702</v>
      </c>
      <c r="V65">
        <f>(L65*B65*'AC Param'!$B$8)</f>
        <v>0.43707953415769418</v>
      </c>
    </row>
    <row r="66" spans="1:22" x14ac:dyDescent="0.2">
      <c r="A66" s="1">
        <f>WingXFLR5!L72</f>
        <v>11.100300000000001</v>
      </c>
      <c r="B66" s="1">
        <f t="shared" si="0"/>
        <v>75.470204305125023</v>
      </c>
      <c r="C66">
        <f>WingXFLR5!C72</f>
        <v>0.63057399999999997</v>
      </c>
      <c r="D66">
        <f>WingXFLR5!I72</f>
        <v>-0.100984</v>
      </c>
      <c r="E66">
        <f>(((D66*'AC Param'!$B$6)+(C66*('AC Param'!$B$3-'AC Param'!$B$4)))/('AC Param'!$B$5-'AC Param'!$B$3)) * ('AC Param'!$B$8/'AC Param'!$B$9)</f>
        <v>-0.24214659308799982</v>
      </c>
      <c r="F66">
        <f>E66*B66*'AC Param'!$B$9</f>
        <v>-0.68347949667008545</v>
      </c>
      <c r="G66">
        <f>'AC Param'!$B$2*9.807 + F66</f>
        <v>16.900471503329914</v>
      </c>
      <c r="H66">
        <f t="shared" si="1"/>
        <v>0.68347949667008545</v>
      </c>
      <c r="I66">
        <f>C66+(H66/(B66*'AC Param'!$B$8))</f>
        <v>0.65525051929561628</v>
      </c>
      <c r="J66">
        <f>FORECAST(I66,
INDEX(WingXFLR5!$F$8:$F$132,MATCH(I66,WingXFLR5!$C$8:$C$132,1)):INDEX(WingXFLR5!$F$8:$F$132,MATCH(I66,WingXFLR5!$C$8:$C$132,1)+1),
INDEX(WingXFLR5!$C$8:$C$132,MATCH(I66,WingXFLR5!$C$8:$C$132,1)):INDEX(WingXFLR5!$C$8:$C$132,MATCH(I66,WingXFLR5!$C$8:$C$132,1)+1))</f>
        <v>2.345038918518098E-2</v>
      </c>
      <c r="K66">
        <f>FORECAST(I66,
INDEX(WingXFLR5!$D$8:$D$132,MATCH(I66,WingXFLR5!$C$8:$C$132,1)):INDEX(WingXFLR5!$D$8:$D$132,MATCH(I66,WingXFLR5!$C$8:$C$132,1)+1),
INDEX(WingXFLR5!$C$8:$C$132,MATCH(I66,WingXFLR5!$C$8:$C$132,1)):INDEX(WingXFLR5!$C$8:$C$132,MATCH(I66,WingXFLR5!$C$8:$C$132,1)+1))</f>
        <v>7.7472071395101073E-3</v>
      </c>
      <c r="L66">
        <f>FORECAST(I66,
INDEX(WingXFLR5!$E$8:$E$132,MATCH(I66,WingXFLR5!$C$8:$C$132,1)):INDEX(WingXFLR5!$E$8:$E$132,MATCH(I66,WingXFLR5!$C$8:$C$132,1)+1),
INDEX(WingXFLR5!$C$8:$C$132,MATCH(I66,WingXFLR5!$C$8:$C$132,1)):INDEX(WingXFLR5!$C$8:$C$132,MATCH(I66,WingXFLR5!$C$8:$C$132,1)+1))</f>
        <v>1.5703334321241762E-2</v>
      </c>
      <c r="M66">
        <f>FORECAST(I66,
INDEX(WingXFLR5!$I$8:$I$132,MATCH(I66,WingXFLR5!$C$8:$C$132,1)):INDEX(WingXFLR5!$I$8:$I$132,MATCH(I66,WingXFLR5!$C$8:$C$132,1)+1),
INDEX(WingXFLR5!$C$8:$C$132,MATCH(I66,WingXFLR5!$C$8:$C$132,1)):INDEX(WingXFLR5!$C$8:$C$132,MATCH(I66,WingXFLR5!$C$8:$C$132,1)+1))</f>
        <v>-0.10278572031202463</v>
      </c>
      <c r="N66">
        <f>(((M66*'AC Param'!$B$6)+(I66*('AC Param'!$B$3-'AC Param'!$B$4)))/('AC Param'!$B$5-'AC Param'!$B$3)) * ('AC Param'!$B$8/'AC Param'!$B$9)</f>
        <v>-0.24691114499936068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2.6115136689921752E-2</v>
      </c>
      <c r="P66">
        <f>N66*B66*'AC Param'!$B$9</f>
        <v>-0.69692785248094735</v>
      </c>
      <c r="Q66">
        <f>(B66*'AC Param'!$B$8*TrimCalc!I66)+TrimCalc!P66</f>
        <v>17.451915983875601</v>
      </c>
      <c r="R66">
        <f>('AC Param'!$B$2*9.807)-TrimCalc!Q66</f>
        <v>0.13203501612439794</v>
      </c>
      <c r="S66">
        <f>O66*B66*'AC Param'!$B$9</f>
        <v>7.3712209834030332E-2</v>
      </c>
      <c r="T66">
        <f>(J66*B66*'AC Param'!$B$8)</f>
        <v>0.64951867826239118</v>
      </c>
      <c r="U66">
        <f>(K66*B66*'AC Param'!$B$8)</f>
        <v>0.21457877315995302</v>
      </c>
      <c r="V66">
        <f>(L66*B66*'AC Param'!$B$8)</f>
        <v>0.43494412276495764</v>
      </c>
    </row>
    <row r="67" spans="1:22" x14ac:dyDescent="0.2">
      <c r="A67" s="1">
        <f>WingXFLR5!L73</f>
        <v>11.0169</v>
      </c>
      <c r="B67" s="1">
        <f t="shared" ref="B67:B115" si="2">0.5*1.225*A67^2</f>
        <v>74.340402436125004</v>
      </c>
      <c r="C67">
        <f>WingXFLR5!C73</f>
        <v>0.64015500000000003</v>
      </c>
      <c r="D67">
        <f>WingXFLR5!I73</f>
        <v>-0.101684</v>
      </c>
      <c r="E67">
        <f>(((D67*'AC Param'!$B$6)+(C67*('AC Param'!$B$3-'AC Param'!$B$4)))/('AC Param'!$B$5-'AC Param'!$B$3)) * ('AC Param'!$B$8/'AC Param'!$B$9)</f>
        <v>-0.24399749804148632</v>
      </c>
      <c r="F67">
        <f>E67*B67*'AC Param'!$B$9</f>
        <v>-0.67839382019815819</v>
      </c>
      <c r="G67">
        <f>'AC Param'!$B$2*9.807 + F67</f>
        <v>16.905557179801839</v>
      </c>
      <c r="H67">
        <f t="shared" ref="H67:H115" si="3">-F67</f>
        <v>0.67839382019815819</v>
      </c>
      <c r="I67">
        <f>C67+(H67/(B67*'AC Param'!$B$8))</f>
        <v>0.66502014012738853</v>
      </c>
      <c r="J67">
        <f>FORECAST(I67,
INDEX(WingXFLR5!$F$8:$F$132,MATCH(I67,WingXFLR5!$C$8:$C$132,1)):INDEX(WingXFLR5!$F$8:$F$132,MATCH(I67,WingXFLR5!$C$8:$C$132,1)+1),
INDEX(WingXFLR5!$C$8:$C$132,MATCH(I67,WingXFLR5!$C$8:$C$132,1)):INDEX(WingXFLR5!$C$8:$C$132,MATCH(I67,WingXFLR5!$C$8:$C$132,1)+1))</f>
        <v>2.384726603883933E-2</v>
      </c>
      <c r="K67">
        <f>FORECAST(I67,
INDEX(WingXFLR5!$D$8:$D$132,MATCH(I67,WingXFLR5!$C$8:$C$132,1)):INDEX(WingXFLR5!$D$8:$D$132,MATCH(I67,WingXFLR5!$C$8:$C$132,1)+1),
INDEX(WingXFLR5!$C$8:$C$132,MATCH(I67,WingXFLR5!$C$8:$C$132,1)):INDEX(WingXFLR5!$C$8:$C$132,MATCH(I67,WingXFLR5!$C$8:$C$132,1)+1))</f>
        <v>7.9790221402950591E-3</v>
      </c>
      <c r="L67">
        <f>FORECAST(I67,
INDEX(WingXFLR5!$E$8:$E$132,MATCH(I67,WingXFLR5!$C$8:$C$132,1)):INDEX(WingXFLR5!$E$8:$E$132,MATCH(I67,WingXFLR5!$C$8:$C$132,1)+1),
INDEX(WingXFLR5!$C$8:$C$132,MATCH(I67,WingXFLR5!$C$8:$C$132,1)):INDEX(WingXFLR5!$C$8:$C$132,MATCH(I67,WingXFLR5!$C$8:$C$132,1)+1))</f>
        <v>1.5868647310209646E-2</v>
      </c>
      <c r="M67">
        <f>FORECAST(I67,
INDEX(WingXFLR5!$I$8:$I$132,MATCH(I67,WingXFLR5!$C$8:$C$132,1)):INDEX(WingXFLR5!$I$8:$I$132,MATCH(I67,WingXFLR5!$C$8:$C$132,1)+1),
INDEX(WingXFLR5!$C$8:$C$132,MATCH(I67,WingXFLR5!$C$8:$C$132,1)):INDEX(WingXFLR5!$C$8:$C$132,MATCH(I67,WingXFLR5!$C$8:$C$132,1)+1))</f>
        <v>-0.10349841865756995</v>
      </c>
      <c r="N67">
        <f>(((M67*'AC Param'!$B$6)+(I67*('AC Param'!$B$3-'AC Param'!$B$4)))/('AC Param'!$B$5-'AC Param'!$B$3)) * ('AC Param'!$B$8/'AC Param'!$B$9)</f>
        <v>-0.24879611655959138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2.6169392069683307E-2</v>
      </c>
      <c r="P67">
        <f>N67*B67*'AC Param'!$B$9</f>
        <v>-0.6917355682664823</v>
      </c>
      <c r="Q67">
        <f>(B67*'AC Param'!$B$8*TrimCalc!I67)+TrimCalc!P67</f>
        <v>17.451960829921298</v>
      </c>
      <c r="R67">
        <f>('AC Param'!$B$2*9.807)-TrimCalc!Q67</f>
        <v>0.1319901700787014</v>
      </c>
      <c r="S67">
        <f>O67*B67*'AC Param'!$B$9</f>
        <v>7.2759573360040436E-2</v>
      </c>
      <c r="T67">
        <f>(J67*B67*'AC Param'!$B$8)</f>
        <v>0.65062323503861541</v>
      </c>
      <c r="U67">
        <f>(K67*B67*'AC Param'!$B$8)</f>
        <v>0.21769108412295701</v>
      </c>
      <c r="V67">
        <f>(L67*B67*'AC Param'!$B$8)</f>
        <v>0.43294315716695575</v>
      </c>
    </row>
    <row r="68" spans="1:22" x14ac:dyDescent="0.2">
      <c r="A68" s="1">
        <f>WingXFLR5!L74</f>
        <v>10.9354</v>
      </c>
      <c r="B68" s="1">
        <f t="shared" si="2"/>
        <v>73.244571060500007</v>
      </c>
      <c r="C68">
        <f>WingXFLR5!C74</f>
        <v>0.64973400000000003</v>
      </c>
      <c r="D68">
        <f>WingXFLR5!I74</f>
        <v>-0.102383</v>
      </c>
      <c r="E68">
        <f>(((D68*'AC Param'!$B$6)+(C68*('AC Param'!$B$3-'AC Param'!$B$4)))/('AC Param'!$B$5-'AC Param'!$B$3)) * ('AC Param'!$B$8/'AC Param'!$B$9)</f>
        <v>-0.24584614556514378</v>
      </c>
      <c r="F68">
        <f>E68*B68*'AC Param'!$B$9</f>
        <v>-0.67345789090697805</v>
      </c>
      <c r="G68">
        <f>'AC Param'!$B$2*9.807 + F68</f>
        <v>16.910493109093022</v>
      </c>
      <c r="H68">
        <f t="shared" si="3"/>
        <v>0.67345789090697805</v>
      </c>
      <c r="I68">
        <f>C68+(H68/(B68*'AC Param'!$B$8))</f>
        <v>0.6747875309104534</v>
      </c>
      <c r="J68">
        <f>FORECAST(I68,
INDEX(WingXFLR5!$F$8:$F$132,MATCH(I68,WingXFLR5!$C$8:$C$132,1)):INDEX(WingXFLR5!$F$8:$F$132,MATCH(I68,WingXFLR5!$C$8:$C$132,1)+1),
INDEX(WingXFLR5!$C$8:$C$132,MATCH(I68,WingXFLR5!$C$8:$C$132,1)):INDEX(WingXFLR5!$C$8:$C$132,MATCH(I68,WingXFLR5!$C$8:$C$132,1)+1))</f>
        <v>2.4248158028918245E-2</v>
      </c>
      <c r="K68">
        <f>FORECAST(I68,
INDEX(WingXFLR5!$D$8:$D$132,MATCH(I68,WingXFLR5!$C$8:$C$132,1)):INDEX(WingXFLR5!$D$8:$D$132,MATCH(I68,WingXFLR5!$C$8:$C$132,1)+1),
INDEX(WingXFLR5!$C$8:$C$132,MATCH(I68,WingXFLR5!$C$8:$C$132,1)):INDEX(WingXFLR5!$C$8:$C$132,MATCH(I68,WingXFLR5!$C$8:$C$132,1)+1))</f>
        <v>8.2141793469772371E-3</v>
      </c>
      <c r="L68">
        <f>FORECAST(I68,
INDEX(WingXFLR5!$E$8:$E$132,MATCH(I68,WingXFLR5!$C$8:$C$132,1)):INDEX(WingXFLR5!$E$8:$E$132,MATCH(I68,WingXFLR5!$C$8:$C$132,1)+1),
INDEX(WingXFLR5!$C$8:$C$132,MATCH(I68,WingXFLR5!$C$8:$C$132,1)):INDEX(WingXFLR5!$C$8:$C$132,MATCH(I68,WingXFLR5!$C$8:$C$132,1)+1))</f>
        <v>1.6033978681941004E-2</v>
      </c>
      <c r="M68">
        <f>FORECAST(I68,
INDEX(WingXFLR5!$I$8:$I$132,MATCH(I68,WingXFLR5!$C$8:$C$132,1)):INDEX(WingXFLR5!$I$8:$I$132,MATCH(I68,WingXFLR5!$C$8:$C$132,1)+1),
INDEX(WingXFLR5!$C$8:$C$132,MATCH(I68,WingXFLR5!$C$8:$C$132,1)):INDEX(WingXFLR5!$C$8:$C$132,MATCH(I68,WingXFLR5!$C$8:$C$132,1)+1))</f>
        <v>-0.10421077234564705</v>
      </c>
      <c r="N68">
        <f>(((M68*'AC Param'!$B$6)+(I68*('AC Param'!$B$3-'AC Param'!$B$4)))/('AC Param'!$B$5-'AC Param'!$B$3)) * ('AC Param'!$B$8/'AC Param'!$B$9)</f>
        <v>-0.2506802590978745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2.6223623587599124E-2</v>
      </c>
      <c r="P68">
        <f>N68*B68*'AC Param'!$B$9</f>
        <v>-0.68670020510585994</v>
      </c>
      <c r="Q68">
        <f>(B68*'AC Param'!$B$8*TrimCalc!I68)+TrimCalc!P68</f>
        <v>17.452099830767327</v>
      </c>
      <c r="R68">
        <f>('AC Param'!$B$2*9.807)-TrimCalc!Q68</f>
        <v>0.13185116923267159</v>
      </c>
      <c r="S68">
        <f>O68*B68*'AC Param'!$B$9</f>
        <v>7.1835603493581493E-2</v>
      </c>
      <c r="T68">
        <f>(J68*B68*'AC Param'!$B$8)</f>
        <v>0.65180885771756836</v>
      </c>
      <c r="U68">
        <f>(K68*B68*'AC Param'!$B$8)</f>
        <v>0.22080336373819526</v>
      </c>
      <c r="V68">
        <f>(L68*B68*'AC Param'!$B$8)</f>
        <v>0.43100549397937304</v>
      </c>
    </row>
    <row r="69" spans="1:22" x14ac:dyDescent="0.2">
      <c r="A69" s="1">
        <f>WingXFLR5!L75</f>
        <v>10.855700000000001</v>
      </c>
      <c r="B69" s="1">
        <f t="shared" si="2"/>
        <v>72.180811275125009</v>
      </c>
      <c r="C69">
        <f>WingXFLR5!C75</f>
        <v>0.65930900000000003</v>
      </c>
      <c r="D69">
        <f>WingXFLR5!I75</f>
        <v>-0.10308199999999999</v>
      </c>
      <c r="E69">
        <f>(((D69*'AC Param'!$B$6)+(C69*('AC Param'!$B$3-'AC Param'!$B$4)))/('AC Param'!$B$5-'AC Param'!$B$3)) * ('AC Param'!$B$8/'AC Param'!$B$9)</f>
        <v>-0.24769466073135199</v>
      </c>
      <c r="F69">
        <f>E69*B69*'AC Param'!$B$9</f>
        <v>-0.6686671783479583</v>
      </c>
      <c r="G69">
        <f>'AC Param'!$B$2*9.807 + F69</f>
        <v>16.915283821652039</v>
      </c>
      <c r="H69">
        <f t="shared" si="3"/>
        <v>0.6686671783479583</v>
      </c>
      <c r="I69">
        <f>C69+(H69/(B69*'AC Param'!$B$8))</f>
        <v>0.68455090820532039</v>
      </c>
      <c r="J69">
        <f>FORECAST(I69,
INDEX(WingXFLR5!$F$8:$F$132,MATCH(I69,WingXFLR5!$C$8:$C$132,1)):INDEX(WingXFLR5!$F$8:$F$132,MATCH(I69,WingXFLR5!$C$8:$C$132,1)+1),
INDEX(WingXFLR5!$C$8:$C$132,MATCH(I69,WingXFLR5!$C$8:$C$132,1)):INDEX(WingXFLR5!$C$8:$C$132,MATCH(I69,WingXFLR5!$C$8:$C$132,1)+1))</f>
        <v>2.4652153204841334E-2</v>
      </c>
      <c r="K69">
        <f>FORECAST(I69,
INDEX(WingXFLR5!$D$8:$D$132,MATCH(I69,WingXFLR5!$C$8:$C$132,1)):INDEX(WingXFLR5!$D$8:$D$132,MATCH(I69,WingXFLR5!$C$8:$C$132,1)+1),
INDEX(WingXFLR5!$C$8:$C$132,MATCH(I69,WingXFLR5!$C$8:$C$132,1)):INDEX(WingXFLR5!$C$8:$C$132,MATCH(I69,WingXFLR5!$C$8:$C$132,1)+1))</f>
        <v>8.4528513932939885E-3</v>
      </c>
      <c r="L69">
        <f>FORECAST(I69,
INDEX(WingXFLR5!$E$8:$E$132,MATCH(I69,WingXFLR5!$C$8:$C$132,1)):INDEX(WingXFLR5!$E$8:$E$132,MATCH(I69,WingXFLR5!$C$8:$C$132,1)+1),
INDEX(WingXFLR5!$C$8:$C$132,MATCH(I69,WingXFLR5!$C$8:$C$132,1)):INDEX(WingXFLR5!$C$8:$C$132,MATCH(I69,WingXFLR5!$C$8:$C$132,1)+1))</f>
        <v>1.6199939477050722E-2</v>
      </c>
      <c r="M69">
        <f>FORECAST(I69,
INDEX(WingXFLR5!$I$8:$I$132,MATCH(I69,WingXFLR5!$C$8:$C$132,1)):INDEX(WingXFLR5!$I$8:$I$132,MATCH(I69,WingXFLR5!$C$8:$C$132,1)+1),
INDEX(WingXFLR5!$C$8:$C$132,MATCH(I69,WingXFLR5!$C$8:$C$132,1)):INDEX(WingXFLR5!$C$8:$C$132,MATCH(I69,WingXFLR5!$C$8:$C$132,1)+1))</f>
        <v>-0.10492309052135831</v>
      </c>
      <c r="N69">
        <f>(((M69*'AC Param'!$B$6)+(I69*('AC Param'!$B$3-'AC Param'!$B$4)))/('AC Param'!$B$5-'AC Param'!$B$3)) * ('AC Param'!$B$8/'AC Param'!$B$9)</f>
        <v>-0.25256419101588162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2.6277849043204345E-2</v>
      </c>
      <c r="P69">
        <f>N69*B69*'AC Param'!$B$9</f>
        <v>-0.68181277892579184</v>
      </c>
      <c r="Q69">
        <f>(B69*'AC Param'!$B$8*TrimCalc!I69)+TrimCalc!P69</f>
        <v>17.45218566928601</v>
      </c>
      <c r="R69">
        <f>('AC Param'!$B$2*9.807)-TrimCalc!Q69</f>
        <v>0.13176533071398921</v>
      </c>
      <c r="S69">
        <f>O69*B69*'AC Param'!$B$9</f>
        <v>7.0938691697640527E-2</v>
      </c>
      <c r="T69">
        <f>(J69*B69*'AC Param'!$B$8)</f>
        <v>0.65304435740751221</v>
      </c>
      <c r="U69">
        <f>(K69*B69*'AC Param'!$B$8)</f>
        <v>0.22391905731426334</v>
      </c>
      <c r="V69">
        <f>(L69*B69*'AC Param'!$B$8)</f>
        <v>0.42914219208055043</v>
      </c>
    </row>
    <row r="70" spans="1:22" x14ac:dyDescent="0.2">
      <c r="A70" s="1">
        <f>WingXFLR5!L76</f>
        <v>10.777699999999999</v>
      </c>
      <c r="B70" s="1">
        <f t="shared" si="2"/>
        <v>71.147275590124991</v>
      </c>
      <c r="C70">
        <f>WingXFLR5!C76</f>
        <v>0.66888199999999998</v>
      </c>
      <c r="D70">
        <f>WingXFLR5!I76</f>
        <v>-0.10378</v>
      </c>
      <c r="E70">
        <f>(((D70*'AC Param'!$B$6)+(C70*('AC Param'!$B$3-'AC Param'!$B$4)))/('AC Param'!$B$5-'AC Param'!$B$3)) * ('AC Param'!$B$8/'AC Param'!$B$9)</f>
        <v>-0.24954091846773105</v>
      </c>
      <c r="F70">
        <f>E70*B70*'AC Param'!$B$9</f>
        <v>-0.66400545299664782</v>
      </c>
      <c r="G70">
        <f>'AC Param'!$B$2*9.807 + F70</f>
        <v>16.919945547003351</v>
      </c>
      <c r="H70">
        <f t="shared" si="3"/>
        <v>0.66400545299664782</v>
      </c>
      <c r="I70">
        <f>C70+(H70/(B70*'AC Param'!$B$8))</f>
        <v>0.69431205545147989</v>
      </c>
      <c r="J70">
        <f>FORECAST(I70,
INDEX(WingXFLR5!$F$8:$F$132,MATCH(I70,WingXFLR5!$C$8:$C$132,1)):INDEX(WingXFLR5!$F$8:$F$132,MATCH(I70,WingXFLR5!$C$8:$C$132,1)+1),
INDEX(WingXFLR5!$C$8:$C$132,MATCH(I70,WingXFLR5!$C$8:$C$132,1)):INDEX(WingXFLR5!$C$8:$C$132,MATCH(I70,WingXFLR5!$C$8:$C$132,1)+1))</f>
        <v>2.5060625357261834E-2</v>
      </c>
      <c r="K70">
        <f>FORECAST(I70,
INDEX(WingXFLR5!$D$8:$D$132,MATCH(I70,WingXFLR5!$C$8:$C$132,1)):INDEX(WingXFLR5!$D$8:$D$132,MATCH(I70,WingXFLR5!$C$8:$C$132,1)+1),
INDEX(WingXFLR5!$C$8:$C$132,MATCH(I70,WingXFLR5!$C$8:$C$132,1)):INDEX(WingXFLR5!$C$8:$C$132,MATCH(I70,WingXFLR5!$C$8:$C$132,1)+1))</f>
        <v>8.6946687438515351E-3</v>
      </c>
      <c r="L70">
        <f>FORECAST(I70,
INDEX(WingXFLR5!$E$8:$E$132,MATCH(I70,WingXFLR5!$C$8:$C$132,1)):INDEX(WingXFLR5!$E$8:$E$132,MATCH(I70,WingXFLR5!$C$8:$C$132,1)+1),
INDEX(WingXFLR5!$C$8:$C$132,MATCH(I70,WingXFLR5!$C$8:$C$132,1)):INDEX(WingXFLR5!$C$8:$C$132,MATCH(I70,WingXFLR5!$C$8:$C$132,1)+1))</f>
        <v>1.636629834137731E-2</v>
      </c>
      <c r="M70">
        <f>FORECAST(I70,
INDEX(WingXFLR5!$I$8:$I$132,MATCH(I70,WingXFLR5!$C$8:$C$132,1)):INDEX(WingXFLR5!$I$8:$I$132,MATCH(I70,WingXFLR5!$C$8:$C$132,1)+1),
INDEX(WingXFLR5!$C$8:$C$132,MATCH(I70,WingXFLR5!$C$8:$C$132,1)):INDEX(WingXFLR5!$C$8:$C$132,MATCH(I70,WingXFLR5!$C$8:$C$132,1)+1))</f>
        <v>-0.10563415733496079</v>
      </c>
      <c r="N70">
        <f>(((M70*'AC Param'!$B$6)+(I70*('AC Param'!$B$3-'AC Param'!$B$4)))/('AC Param'!$B$5-'AC Param'!$B$3)) * ('AC Param'!$B$8/'AC Param'!$B$9)</f>
        <v>-0.25444530709439606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2.6332576006477419E-2</v>
      </c>
      <c r="P70">
        <f>N70*B70*'AC Param'!$B$9</f>
        <v>-0.67705558045356595</v>
      </c>
      <c r="Q70">
        <f>(B70*'AC Param'!$B$8*TrimCalc!I70)+TrimCalc!P70</f>
        <v>17.452161313340632</v>
      </c>
      <c r="R70">
        <f>('AC Param'!$B$2*9.807)-TrimCalc!Q70</f>
        <v>0.13178968665936708</v>
      </c>
      <c r="S70">
        <f>O70*B70*'AC Param'!$B$9</f>
        <v>7.00685649756905E-2</v>
      </c>
      <c r="T70">
        <f>(J70*B70*'AC Param'!$B$8)</f>
        <v>0.6543592452827115</v>
      </c>
      <c r="U70">
        <f>(K70*B70*'AC Param'!$B$8)</f>
        <v>0.22702693153509992</v>
      </c>
      <c r="V70">
        <f>(L70*B70*'AC Param'!$B$8)</f>
        <v>0.427341236623693</v>
      </c>
    </row>
    <row r="71" spans="1:22" x14ac:dyDescent="0.2">
      <c r="A71" s="1">
        <f>WingXFLR5!L77</f>
        <v>10.701499999999999</v>
      </c>
      <c r="B71" s="1">
        <f t="shared" si="2"/>
        <v>70.144787628125002</v>
      </c>
      <c r="C71">
        <f>WingXFLR5!C77</f>
        <v>0.67845100000000003</v>
      </c>
      <c r="D71">
        <f>WingXFLR5!I77</f>
        <v>-0.104478</v>
      </c>
      <c r="E71">
        <f>(((D71*'AC Param'!$B$6)+(C71*('AC Param'!$B$3-'AC Param'!$B$4)))/('AC Param'!$B$5-'AC Param'!$B$3)) * ('AC Param'!$B$8/'AC Param'!$B$9)</f>
        <v>-0.25138704384666088</v>
      </c>
      <c r="F71">
        <f>E71*B71*'AC Param'!$B$9</f>
        <v>-0.65949255603542301</v>
      </c>
      <c r="G71">
        <f>'AC Param'!$B$2*9.807 + F71</f>
        <v>16.924458443964575</v>
      </c>
      <c r="H71">
        <f t="shared" si="3"/>
        <v>0.65949255603542301</v>
      </c>
      <c r="I71">
        <f>C71+(H71/(B71*'AC Param'!$B$8))</f>
        <v>0.70406918920944173</v>
      </c>
      <c r="J71">
        <f>FORECAST(I71,
INDEX(WingXFLR5!$F$8:$F$132,MATCH(I71,WingXFLR5!$C$8:$C$132,1)):INDEX(WingXFLR5!$F$8:$F$132,MATCH(I71,WingXFLR5!$C$8:$C$132,1)+1),
INDEX(WingXFLR5!$C$8:$C$132,MATCH(I71,WingXFLR5!$C$8:$C$132,1)):INDEX(WingXFLR5!$C$8:$C$132,MATCH(I71,WingXFLR5!$C$8:$C$132,1)+1))</f>
        <v>2.5472258022870009E-2</v>
      </c>
      <c r="K71">
        <f>FORECAST(I71,
INDEX(WingXFLR5!$D$8:$D$132,MATCH(I71,WingXFLR5!$C$8:$C$132,1)):INDEX(WingXFLR5!$D$8:$D$132,MATCH(I71,WingXFLR5!$C$8:$C$132,1)+1),
INDEX(WingXFLR5!$C$8:$C$132,MATCH(I71,WingXFLR5!$C$8:$C$132,1)):INDEX(WingXFLR5!$C$8:$C$132,MATCH(I71,WingXFLR5!$C$8:$C$132,1)+1))</f>
        <v>8.9396044146328561E-3</v>
      </c>
      <c r="L71">
        <f>FORECAST(I71,
INDEX(WingXFLR5!$E$8:$E$132,MATCH(I71,WingXFLR5!$C$8:$C$132,1)):INDEX(WingXFLR5!$E$8:$E$132,MATCH(I71,WingXFLR5!$C$8:$C$132,1)+1),
INDEX(WingXFLR5!$C$8:$C$132,MATCH(I71,WingXFLR5!$C$8:$C$132,1)):INDEX(WingXFLR5!$C$8:$C$132,MATCH(I71,WingXFLR5!$C$8:$C$132,1)+1))</f>
        <v>1.6532653608237156E-2</v>
      </c>
      <c r="M71">
        <f>FORECAST(I71,
INDEX(WingXFLR5!$I$8:$I$132,MATCH(I71,WingXFLR5!$C$8:$C$132,1)):INDEX(WingXFLR5!$I$8:$I$132,MATCH(I71,WingXFLR5!$C$8:$C$132,1)+1),
INDEX(WingXFLR5!$C$8:$C$132,MATCH(I71,WingXFLR5!$C$8:$C$132,1)):INDEX(WingXFLR5!$C$8:$C$132,MATCH(I71,WingXFLR5!$C$8:$C$132,1)+1))</f>
        <v>-0.10634516297509999</v>
      </c>
      <c r="N71">
        <f>(((M71*'AC Param'!$B$6)+(I71*('AC Param'!$B$3-'AC Param'!$B$4)))/('AC Param'!$B$5-'AC Param'!$B$3)) * ('AC Param'!$B$8/'AC Param'!$B$9)</f>
        <v>-0.25632615632272648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2.6387800484960325E-2</v>
      </c>
      <c r="P71">
        <f>N71*B71*'AC Param'!$B$9</f>
        <v>-0.67244989807479161</v>
      </c>
      <c r="Q71">
        <f>(B71*'AC Param'!$B$8*TrimCalc!I71)+TrimCalc!P71</f>
        <v>17.452499739130307</v>
      </c>
      <c r="R71">
        <f>('AC Param'!$B$2*9.807)-TrimCalc!Q71</f>
        <v>0.13145126086969228</v>
      </c>
      <c r="S71">
        <f>O71*B71*'AC Param'!$B$9</f>
        <v>6.9226153121058759E-2</v>
      </c>
      <c r="T71">
        <f>(J71*B71*'AC Param'!$B$8)</f>
        <v>0.65573582949824838</v>
      </c>
      <c r="U71">
        <f>(K71*B71*'AC Param'!$B$8)</f>
        <v>0.23013346170380045</v>
      </c>
      <c r="V71">
        <f>(L71*B71*'AC Param'!$B$8)</f>
        <v>0.42560236779444799</v>
      </c>
    </row>
    <row r="72" spans="1:22" x14ac:dyDescent="0.2">
      <c r="A72" s="1">
        <f>WingXFLR5!L78</f>
        <v>10.626799999999999</v>
      </c>
      <c r="B72" s="1">
        <f t="shared" si="2"/>
        <v>69.168937921999998</v>
      </c>
      <c r="C72">
        <f>WingXFLR5!C78</f>
        <v>0.68801699999999999</v>
      </c>
      <c r="D72">
        <f>WingXFLR5!I78</f>
        <v>-0.10517600000000001</v>
      </c>
      <c r="E72">
        <f>(((D72*'AC Param'!$B$6)+(C72*('AC Param'!$B$3-'AC Param'!$B$4)))/('AC Param'!$B$5-'AC Param'!$B$3)) * ('AC Param'!$B$8/'AC Param'!$B$9)</f>
        <v>-0.25323306995750372</v>
      </c>
      <c r="F72">
        <f>E72*B72*'AC Param'!$B$9</f>
        <v>-0.65509325733873347</v>
      </c>
      <c r="G72">
        <f>'AC Param'!$B$2*9.807 + F72</f>
        <v>16.928857742661265</v>
      </c>
      <c r="H72">
        <f t="shared" si="3"/>
        <v>0.65509325733873347</v>
      </c>
      <c r="I72">
        <f>C72+(H72/(B72*'AC Param'!$B$8))</f>
        <v>0.71382331285125511</v>
      </c>
      <c r="J72">
        <f>FORECAST(I72,
INDEX(WingXFLR5!$F$8:$F$132,MATCH(I72,WingXFLR5!$C$8:$C$132,1)):INDEX(WingXFLR5!$F$8:$F$132,MATCH(I72,WingXFLR5!$C$8:$C$132,1)+1),
INDEX(WingXFLR5!$C$8:$C$132,MATCH(I72,WingXFLR5!$C$8:$C$132,1)):INDEX(WingXFLR5!$C$8:$C$132,MATCH(I72,WingXFLR5!$C$8:$C$132,1)+1))</f>
        <v>2.5886662062410887E-2</v>
      </c>
      <c r="K72">
        <f>FORECAST(I72,
INDEX(WingXFLR5!$D$8:$D$132,MATCH(I72,WingXFLR5!$C$8:$C$132,1)):INDEX(WingXFLR5!$D$8:$D$132,MATCH(I72,WingXFLR5!$C$8:$C$132,1)+1),
INDEX(WingXFLR5!$C$8:$C$132,MATCH(I72,WingXFLR5!$C$8:$C$132,1)):INDEX(WingXFLR5!$C$8:$C$132,MATCH(I72,WingXFLR5!$C$8:$C$132,1)+1))</f>
        <v>9.1876573543691817E-3</v>
      </c>
      <c r="L72">
        <f>FORECAST(I72,
INDEX(WingXFLR5!$E$8:$E$132,MATCH(I72,WingXFLR5!$C$8:$C$132,1)):INDEX(WingXFLR5!$E$8:$E$132,MATCH(I72,WingXFLR5!$C$8:$C$132,1)+1),
INDEX(WingXFLR5!$C$8:$C$132,MATCH(I72,WingXFLR5!$C$8:$C$132,1)):INDEX(WingXFLR5!$C$8:$C$132,MATCH(I72,WingXFLR5!$C$8:$C$132,1)+1))</f>
        <v>1.6699004708041705E-2</v>
      </c>
      <c r="M72">
        <f>FORECAST(I72,
INDEX(WingXFLR5!$I$8:$I$132,MATCH(I72,WingXFLR5!$C$8:$C$132,1)):INDEX(WingXFLR5!$I$8:$I$132,MATCH(I72,WingXFLR5!$C$8:$C$132,1)+1),
INDEX(WingXFLR5!$C$8:$C$132,MATCH(I72,WingXFLR5!$C$8:$C$132,1)):INDEX(WingXFLR5!$C$8:$C$132,MATCH(I72,WingXFLR5!$C$8:$C$132,1)+1))</f>
        <v>-0.10705509369379745</v>
      </c>
      <c r="N72">
        <f>(((M72*'AC Param'!$B$6)+(I72*('AC Param'!$B$3-'AC Param'!$B$4)))/('AC Param'!$B$5-'AC Param'!$B$3)) * ('AC Param'!$B$8/'AC Param'!$B$9)</f>
        <v>-0.2582045505254365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2.6442952880307857E-2</v>
      </c>
      <c r="P72">
        <f>N72*B72*'AC Param'!$B$9</f>
        <v>-0.66795407129004647</v>
      </c>
      <c r="Q72">
        <f>(B72*'AC Param'!$B$8*TrimCalc!I72)+TrimCalc!P72</f>
        <v>17.452450880605692</v>
      </c>
      <c r="R72">
        <f>('AC Param'!$B$2*9.807)-TrimCalc!Q72</f>
        <v>0.13150011939430684</v>
      </c>
      <c r="S72">
        <f>O72*B72*'AC Param'!$B$9</f>
        <v>6.8405758137839209E-2</v>
      </c>
      <c r="T72">
        <f>(J72*B72*'AC Param'!$B$8)</f>
        <v>0.65713292208138763</v>
      </c>
      <c r="U72">
        <f>(K72*B72*'AC Param'!$B$8)</f>
        <v>0.23322868393781948</v>
      </c>
      <c r="V72">
        <f>(L72*B72*'AC Param'!$B$8)</f>
        <v>0.42390423814356809</v>
      </c>
    </row>
    <row r="73" spans="1:22" x14ac:dyDescent="0.2">
      <c r="A73" s="1">
        <f>WingXFLR5!L79</f>
        <v>10.553699999999999</v>
      </c>
      <c r="B73" s="1">
        <f t="shared" si="2"/>
        <v>68.220607510124992</v>
      </c>
      <c r="C73">
        <f>WingXFLR5!C79</f>
        <v>0.69757999999999998</v>
      </c>
      <c r="D73">
        <f>WingXFLR5!I79</f>
        <v>-0.10587199999999999</v>
      </c>
      <c r="E73">
        <f>(((D73*'AC Param'!$B$6)+(C73*('AC Param'!$B$3-'AC Param'!$B$4)))/('AC Param'!$B$5-'AC Param'!$B$3)) * ('AC Param'!$B$8/'AC Param'!$B$9)</f>
        <v>-0.25507461429805056</v>
      </c>
      <c r="F73">
        <f>E73*B73*'AC Param'!$B$9</f>
        <v>-0.6508103085286111</v>
      </c>
      <c r="G73">
        <f>'AC Param'!$B$2*9.807 + F73</f>
        <v>16.933140691471387</v>
      </c>
      <c r="H73">
        <f t="shared" si="3"/>
        <v>0.6508103085286111</v>
      </c>
      <c r="I73">
        <f>C73+(H73/(B73*'AC Param'!$B$8))</f>
        <v>0.72357397976770321</v>
      </c>
      <c r="J73">
        <f>FORECAST(I73,
INDEX(WingXFLR5!$F$8:$F$132,MATCH(I73,WingXFLR5!$C$8:$C$132,1)):INDEX(WingXFLR5!$F$8:$F$132,MATCH(I73,WingXFLR5!$C$8:$C$132,1)+1),
INDEX(WingXFLR5!$C$8:$C$132,MATCH(I73,WingXFLR5!$C$8:$C$132,1)):INDEX(WingXFLR5!$C$8:$C$132,MATCH(I73,WingXFLR5!$C$8:$C$132,1)+1))</f>
        <v>2.6304192264708294E-2</v>
      </c>
      <c r="K73">
        <f>FORECAST(I73,
INDEX(WingXFLR5!$D$8:$D$132,MATCH(I73,WingXFLR5!$C$8:$C$132,1)):INDEX(WingXFLR5!$D$8:$D$132,MATCH(I73,WingXFLR5!$C$8:$C$132,1)+1),
INDEX(WingXFLR5!$C$8:$C$132,MATCH(I73,WingXFLR5!$C$8:$C$132,1)):INDEX(WingXFLR5!$C$8:$C$132,MATCH(I73,WingXFLR5!$C$8:$C$132,1)+1))</f>
        <v>9.4388353399584117E-3</v>
      </c>
      <c r="L73">
        <f>FORECAST(I73,
INDEX(WingXFLR5!$E$8:$E$132,MATCH(I73,WingXFLR5!$C$8:$C$132,1)):INDEX(WingXFLR5!$E$8:$E$132,MATCH(I73,WingXFLR5!$C$8:$C$132,1)+1),
INDEX(WingXFLR5!$C$8:$C$132,MATCH(I73,WingXFLR5!$C$8:$C$132,1)):INDEX(WingXFLR5!$C$8:$C$132,MATCH(I73,WingXFLR5!$C$8:$C$132,1)+1))</f>
        <v>1.6864636943616451E-2</v>
      </c>
      <c r="M73">
        <f>FORECAST(I73,
INDEX(WingXFLR5!$I$8:$I$132,MATCH(I73,WingXFLR5!$C$8:$C$132,1)):INDEX(WingXFLR5!$I$8:$I$132,MATCH(I73,WingXFLR5!$C$8:$C$132,1)+1),
INDEX(WingXFLR5!$C$8:$C$132,MATCH(I73,WingXFLR5!$C$8:$C$132,1)):INDEX(WingXFLR5!$C$8:$C$132,MATCH(I73,WingXFLR5!$C$8:$C$132,1)+1))</f>
        <v>-0.10776510686887067</v>
      </c>
      <c r="N73">
        <f>(((M73*'AC Param'!$B$6)+(I73*('AC Param'!$B$3-'AC Param'!$B$4)))/('AC Param'!$B$5-'AC Param'!$B$3)) * ('AC Param'!$B$8/'AC Param'!$B$9)</f>
        <v>-0.26008301102993303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2.6498107222372606E-2</v>
      </c>
      <c r="P73">
        <f>N73*B73*'AC Param'!$B$9</f>
        <v>-0.66358898598061888</v>
      </c>
      <c r="Q73">
        <f>(B73*'AC Param'!$B$8*TrimCalc!I73)+TrimCalc!P73</f>
        <v>17.452505941545056</v>
      </c>
      <c r="R73">
        <f>('AC Param'!$B$2*9.807)-TrimCalc!Q73</f>
        <v>0.13144505845494336</v>
      </c>
      <c r="S73">
        <f>O73*B73*'AC Param'!$B$9</f>
        <v>6.7608614774443007E-2</v>
      </c>
      <c r="T73">
        <f>(J73*B73*'AC Param'!$B$8)</f>
        <v>0.65857708732468168</v>
      </c>
      <c r="U73">
        <f>(K73*B73*'AC Param'!$B$8)</f>
        <v>0.23631977075635999</v>
      </c>
      <c r="V73">
        <f>(L73*B73*'AC Param'!$B$8)</f>
        <v>0.42223929042735475</v>
      </c>
    </row>
    <row r="74" spans="1:22" x14ac:dyDescent="0.2">
      <c r="A74" s="1">
        <f>WingXFLR5!L80</f>
        <v>10.482100000000001</v>
      </c>
      <c r="B74" s="1">
        <f t="shared" si="2"/>
        <v>67.298082501125009</v>
      </c>
      <c r="C74">
        <f>WingXFLR5!C80</f>
        <v>0.70713899999999996</v>
      </c>
      <c r="D74">
        <f>WingXFLR5!I80</f>
        <v>-0.106569</v>
      </c>
      <c r="E74">
        <f>(((D74*'AC Param'!$B$6)+(C74*('AC Param'!$B$3-'AC Param'!$B$4)))/('AC Param'!$B$5-'AC Param'!$B$3)) * ('AC Param'!$B$8/'AC Param'!$B$9)</f>
        <v>-0.2569182175322528</v>
      </c>
      <c r="F74">
        <f>E74*B74*'AC Param'!$B$9</f>
        <v>-0.64664986714232975</v>
      </c>
      <c r="G74">
        <f>'AC Param'!$B$2*9.807 + F74</f>
        <v>16.937301132857669</v>
      </c>
      <c r="H74">
        <f t="shared" si="3"/>
        <v>0.64664986714232975</v>
      </c>
      <c r="I74">
        <f>C74+(H74/(B74*'AC Param'!$B$8))</f>
        <v>0.733320856500562</v>
      </c>
      <c r="J74">
        <f>FORECAST(I74,
INDEX(WingXFLR5!$F$8:$F$132,MATCH(I74,WingXFLR5!$C$8:$C$132,1)):INDEX(WingXFLR5!$F$8:$F$132,MATCH(I74,WingXFLR5!$C$8:$C$132,1)+1),
INDEX(WingXFLR5!$C$8:$C$132,MATCH(I74,WingXFLR5!$C$8:$C$132,1)):INDEX(WingXFLR5!$C$8:$C$132,MATCH(I74,WingXFLR5!$C$8:$C$132,1)+1))</f>
        <v>2.6724121465936911E-2</v>
      </c>
      <c r="K74">
        <f>FORECAST(I74,
INDEX(WingXFLR5!$D$8:$D$132,MATCH(I74,WingXFLR5!$C$8:$C$132,1)):INDEX(WingXFLR5!$D$8:$D$132,MATCH(I74,WingXFLR5!$C$8:$C$132,1)+1),
INDEX(WingXFLR5!$C$8:$C$132,MATCH(I74,WingXFLR5!$C$8:$C$132,1)):INDEX(WingXFLR5!$C$8:$C$132,MATCH(I74,WingXFLR5!$C$8:$C$132,1)+1))</f>
        <v>9.6938871066751531E-3</v>
      </c>
      <c r="L74">
        <f>FORECAST(I74,
INDEX(WingXFLR5!$E$8:$E$132,MATCH(I74,WingXFLR5!$C$8:$C$132,1)):INDEX(WingXFLR5!$E$8:$E$132,MATCH(I74,WingXFLR5!$C$8:$C$132,1)+1),
INDEX(WingXFLR5!$C$8:$C$132,MATCH(I74,WingXFLR5!$C$8:$C$132,1)):INDEX(WingXFLR5!$C$8:$C$132,MATCH(I74,WingXFLR5!$C$8:$C$132,1)+1))</f>
        <v>1.7029974945344126E-2</v>
      </c>
      <c r="M74">
        <f>FORECAST(I74,
INDEX(WingXFLR5!$I$8:$I$132,MATCH(I74,WingXFLR5!$C$8:$C$132,1)):INDEX(WingXFLR5!$I$8:$I$132,MATCH(I74,WingXFLR5!$C$8:$C$132,1)+1),
INDEX(WingXFLR5!$C$8:$C$132,MATCH(I74,WingXFLR5!$C$8:$C$132,1)):INDEX(WingXFLR5!$C$8:$C$132,MATCH(I74,WingXFLR5!$C$8:$C$132,1)+1))</f>
        <v>-0.10847396674116556</v>
      </c>
      <c r="N74">
        <f>(((M74*'AC Param'!$B$6)+(I74*('AC Param'!$B$3-'AC Param'!$B$4)))/('AC Param'!$B$5-'AC Param'!$B$3)) * ('AC Param'!$B$8/'AC Param'!$B$9)</f>
        <v>-0.26195881894368472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2.6554054459391761E-2</v>
      </c>
      <c r="P74">
        <f>N74*B74*'AC Param'!$B$9</f>
        <v>-0.65933680022293428</v>
      </c>
      <c r="Q74">
        <f>(B74*'AC Param'!$B$8*TrimCalc!I74)+TrimCalc!P74</f>
        <v>17.45251231248643</v>
      </c>
      <c r="R74">
        <f>('AC Param'!$B$2*9.807)-TrimCalc!Q74</f>
        <v>0.13143868751356891</v>
      </c>
      <c r="S74">
        <f>O74*B74*'AC Param'!$B$9</f>
        <v>6.6835181845757E-2</v>
      </c>
      <c r="T74">
        <f>(J74*B74*'AC Param'!$B$8)</f>
        <v>0.66004294214478787</v>
      </c>
      <c r="U74">
        <f>(K74*B74*'AC Param'!$B$8)</f>
        <v>0.23942346523401326</v>
      </c>
      <c r="V74">
        <f>(L74*B74*'AC Param'!$B$8)</f>
        <v>0.42061306980303692</v>
      </c>
    </row>
    <row r="75" spans="1:22" x14ac:dyDescent="0.2">
      <c r="A75" s="1">
        <f>WingXFLR5!L81</f>
        <v>10.412000000000001</v>
      </c>
      <c r="B75" s="1">
        <f t="shared" si="2"/>
        <v>66.400968200000023</v>
      </c>
      <c r="C75">
        <f>WingXFLR5!C81</f>
        <v>0.716696</v>
      </c>
      <c r="D75">
        <f>WingXFLR5!I81</f>
        <v>-0.107264</v>
      </c>
      <c r="E75">
        <f>(((D75*'AC Param'!$B$6)+(C75*('AC Param'!$B$3-'AC Param'!$B$4)))/('AC Param'!$B$5-'AC Param'!$B$3)) * ('AC Param'!$B$8/'AC Param'!$B$9)</f>
        <v>-0.25875737208552135</v>
      </c>
      <c r="F75">
        <f>E75*B75*'AC Param'!$B$9</f>
        <v>-0.64259707732269888</v>
      </c>
      <c r="G75">
        <f>'AC Param'!$B$2*9.807 + F75</f>
        <v>16.941353922677301</v>
      </c>
      <c r="H75">
        <f t="shared" si="3"/>
        <v>0.64259707732269888</v>
      </c>
      <c r="I75">
        <f>C75+(H75/(B75*'AC Param'!$B$8))</f>
        <v>0.74306527988010496</v>
      </c>
      <c r="J75">
        <f>FORECAST(I75,
INDEX(WingXFLR5!$F$8:$F$132,MATCH(I75,WingXFLR5!$C$8:$C$132,1)):INDEX(WingXFLR5!$F$8:$F$132,MATCH(I75,WingXFLR5!$C$8:$C$132,1)+1),
INDEX(WingXFLR5!$C$8:$C$132,MATCH(I75,WingXFLR5!$C$8:$C$132,1)):INDEX(WingXFLR5!$C$8:$C$132,MATCH(I75,WingXFLR5!$C$8:$C$132,1)+1))</f>
        <v>2.7144651719107814E-2</v>
      </c>
      <c r="K75">
        <f>FORECAST(I75,
INDEX(WingXFLR5!$D$8:$D$132,MATCH(I75,WingXFLR5!$C$8:$C$132,1)):INDEX(WingXFLR5!$D$8:$D$132,MATCH(I75,WingXFLR5!$C$8:$C$132,1)+1),
INDEX(WingXFLR5!$C$8:$C$132,MATCH(I75,WingXFLR5!$C$8:$C$132,1)):INDEX(WingXFLR5!$C$8:$C$132,MATCH(I75,WingXFLR5!$C$8:$C$132,1)+1))</f>
        <v>9.9523678074111312E-3</v>
      </c>
      <c r="L75">
        <f>FORECAST(I75,
INDEX(WingXFLR5!$E$8:$E$132,MATCH(I75,WingXFLR5!$C$8:$C$132,1)):INDEX(WingXFLR5!$E$8:$E$132,MATCH(I75,WingXFLR5!$C$8:$C$132,1)+1),
INDEX(WingXFLR5!$C$8:$C$132,MATCH(I75,WingXFLR5!$C$8:$C$132,1)):INDEX(WingXFLR5!$C$8:$C$132,MATCH(I75,WingXFLR5!$C$8:$C$132,1)+1))</f>
        <v>1.7193045202277046E-2</v>
      </c>
      <c r="M75">
        <f>FORECAST(I75,
INDEX(WingXFLR5!$I$8:$I$132,MATCH(I75,WingXFLR5!$C$8:$C$132,1)):INDEX(WingXFLR5!$I$8:$I$132,MATCH(I75,WingXFLR5!$C$8:$C$132,1)+1),
INDEX(WingXFLR5!$C$8:$C$132,MATCH(I75,WingXFLR5!$C$8:$C$132,1)):INDEX(WingXFLR5!$C$8:$C$132,MATCH(I75,WingXFLR5!$C$8:$C$132,1)+1))</f>
        <v>-0.109182335662769</v>
      </c>
      <c r="N75">
        <f>(((M75*'AC Param'!$B$6)+(I75*('AC Param'!$B$3-'AC Param'!$B$4)))/('AC Param'!$B$5-'AC Param'!$B$3)) * ('AC Param'!$B$8/'AC Param'!$B$9)</f>
        <v>-0.26383346988129469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2.6610181732972894E-2</v>
      </c>
      <c r="P75">
        <f>N75*B75*'AC Param'!$B$9</f>
        <v>-0.65520303935376334</v>
      </c>
      <c r="Q75">
        <f>(B75*'AC Param'!$B$8*TrimCalc!I75)+TrimCalc!P75</f>
        <v>17.452670185928604</v>
      </c>
      <c r="R75">
        <f>('AC Param'!$B$2*9.807)-TrimCalc!Q75</f>
        <v>0.13128081407139547</v>
      </c>
      <c r="S75">
        <f>O75*B75*'AC Param'!$B$9</f>
        <v>6.6083624481171069E-2</v>
      </c>
      <c r="T75">
        <f>(J75*B75*'AC Param'!$B$8)</f>
        <v>0.66149223410540325</v>
      </c>
      <c r="U75">
        <f>(K75*B75*'AC Param'!$B$8)</f>
        <v>0.24253079699412203</v>
      </c>
      <c r="V75">
        <f>(L75*B75*'AC Param'!$B$8)</f>
        <v>0.41897998911968493</v>
      </c>
    </row>
    <row r="76" spans="1:22" x14ac:dyDescent="0.2">
      <c r="A76" s="1">
        <f>WingXFLR5!L82</f>
        <v>10.343299999999999</v>
      </c>
      <c r="B76" s="1">
        <f t="shared" si="2"/>
        <v>65.527611120125002</v>
      </c>
      <c r="C76">
        <f>WingXFLR5!C82</f>
        <v>0.72624900000000003</v>
      </c>
      <c r="D76">
        <f>WingXFLR5!I82</f>
        <v>-0.10796</v>
      </c>
      <c r="E76">
        <f>(((D76*'AC Param'!$B$6)+(C76*('AC Param'!$B$3-'AC Param'!$B$4)))/('AC Param'!$B$5-'AC Param'!$B$3)) * ('AC Param'!$B$8/'AC Param'!$B$9)</f>
        <v>-0.26059858553244514</v>
      </c>
      <c r="F76">
        <f>E76*B76*'AC Param'!$B$9</f>
        <v>-0.63865746364380382</v>
      </c>
      <c r="G76">
        <f>'AC Param'!$B$2*9.807 + F76</f>
        <v>16.945293536356196</v>
      </c>
      <c r="H76">
        <f t="shared" si="3"/>
        <v>0.63865746364380382</v>
      </c>
      <c r="I76">
        <f>C76+(H76/(B76*'AC Param'!$B$8))</f>
        <v>0.75280591307605849</v>
      </c>
      <c r="J76">
        <f>FORECAST(I76,
INDEX(WingXFLR5!$F$8:$F$132,MATCH(I76,WingXFLR5!$C$8:$C$132,1)):INDEX(WingXFLR5!$F$8:$F$132,MATCH(I76,WingXFLR5!$C$8:$C$132,1)+1),
INDEX(WingXFLR5!$C$8:$C$132,MATCH(I76,WingXFLR5!$C$8:$C$132,1)):INDEX(WingXFLR5!$C$8:$C$132,MATCH(I76,WingXFLR5!$C$8:$C$132,1)+1))</f>
        <v>2.7565153220930116E-2</v>
      </c>
      <c r="K76">
        <f>FORECAST(I76,
INDEX(WingXFLR5!$D$8:$D$132,MATCH(I76,WingXFLR5!$C$8:$C$132,1)):INDEX(WingXFLR5!$D$8:$D$132,MATCH(I76,WingXFLR5!$C$8:$C$132,1)+1),
INDEX(WingXFLR5!$C$8:$C$132,MATCH(I76,WingXFLR5!$C$8:$C$132,1)):INDEX(WingXFLR5!$C$8:$C$132,MATCH(I76,WingXFLR5!$C$8:$C$132,1)+1))</f>
        <v>1.0213172875141046E-2</v>
      </c>
      <c r="L76">
        <f>FORECAST(I76,
INDEX(WingXFLR5!$E$8:$E$132,MATCH(I76,WingXFLR5!$C$8:$C$132,1)):INDEX(WingXFLR5!$E$8:$E$132,MATCH(I76,WingXFLR5!$C$8:$C$132,1)+1),
INDEX(WingXFLR5!$C$8:$C$132,MATCH(I76,WingXFLR5!$C$8:$C$132,1)):INDEX(WingXFLR5!$C$8:$C$132,MATCH(I76,WingXFLR5!$C$8:$C$132,1)+1))</f>
        <v>1.7352198420495551E-2</v>
      </c>
      <c r="M76">
        <f>FORECAST(I76,
INDEX(WingXFLR5!$I$8:$I$132,MATCH(I76,WingXFLR5!$C$8:$C$132,1)):INDEX(WingXFLR5!$I$8:$I$132,MATCH(I76,WingXFLR5!$C$8:$C$132,1)+1),
INDEX(WingXFLR5!$C$8:$C$132,MATCH(I76,WingXFLR5!$C$8:$C$132,1)):INDEX(WingXFLR5!$C$8:$C$132,MATCH(I76,WingXFLR5!$C$8:$C$132,1)+1))</f>
        <v>-0.10989065615370268</v>
      </c>
      <c r="N76">
        <f>(((M76*'AC Param'!$B$6)+(I76*('AC Param'!$B$3-'AC Param'!$B$4)))/('AC Param'!$B$5-'AC Param'!$B$3)) * ('AC Param'!$B$8/'AC Param'!$B$9)</f>
        <v>-0.26570788928038808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2.6666302074263119E-2</v>
      </c>
      <c r="P76">
        <f>N76*B76*'AC Param'!$B$9</f>
        <v>-0.65117900118776229</v>
      </c>
      <c r="Q76">
        <f>(B76*'AC Param'!$B$8*TrimCalc!I76)+TrimCalc!P76</f>
        <v>17.452774334211377</v>
      </c>
      <c r="R76">
        <f>('AC Param'!$B$2*9.807)-TrimCalc!Q76</f>
        <v>0.13117666578862242</v>
      </c>
      <c r="S76">
        <f>O76*B76*'AC Param'!$B$9</f>
        <v>6.5351977305295211E-2</v>
      </c>
      <c r="T76">
        <f>(J76*B76*'AC Param'!$B$8)</f>
        <v>0.66290426114709144</v>
      </c>
      <c r="U76">
        <f>(K76*B76*'AC Param'!$B$8)</f>
        <v>0.24561284911060047</v>
      </c>
      <c r="V76">
        <f>(L76*B76*'AC Param'!$B$8)</f>
        <v>0.41729665643513503</v>
      </c>
    </row>
    <row r="77" spans="1:22" x14ac:dyDescent="0.2">
      <c r="A77" s="1">
        <f>WingXFLR5!L83</f>
        <v>10.276</v>
      </c>
      <c r="B77" s="1">
        <f t="shared" si="2"/>
        <v>64.677657800000006</v>
      </c>
      <c r="C77">
        <f>WingXFLR5!C83</f>
        <v>0.73579799999999995</v>
      </c>
      <c r="D77">
        <f>WingXFLR5!I83</f>
        <v>-0.108654</v>
      </c>
      <c r="E77">
        <f>(((D77*'AC Param'!$B$6)+(C77*('AC Param'!$B$3-'AC Param'!$B$4)))/('AC Param'!$B$5-'AC Param'!$B$3)) * ('AC Param'!$B$8/'AC Param'!$B$9)</f>
        <v>-0.26243528411971068</v>
      </c>
      <c r="F77">
        <f>E77*B77*'AC Param'!$B$9</f>
        <v>-0.63481636133517183</v>
      </c>
      <c r="G77">
        <f>'AC Param'!$B$2*9.807 + F77</f>
        <v>16.949134638664827</v>
      </c>
      <c r="H77">
        <f t="shared" si="3"/>
        <v>0.63481636133517183</v>
      </c>
      <c r="I77">
        <f>C77+(H77/(B77*'AC Param'!$B$8))</f>
        <v>0.76254208617459718</v>
      </c>
      <c r="J77">
        <f>FORECAST(I77,
INDEX(WingXFLR5!$F$8:$F$132,MATCH(I77,WingXFLR5!$C$8:$C$132,1)):INDEX(WingXFLR5!$F$8:$F$132,MATCH(I77,WingXFLR5!$C$8:$C$132,1)+1),
INDEX(WingXFLR5!$C$8:$C$132,MATCH(I77,WingXFLR5!$C$8:$C$132,1)):INDEX(WingXFLR5!$C$8:$C$132,MATCH(I77,WingXFLR5!$C$8:$C$132,1)+1))</f>
        <v>2.7985631670398785E-2</v>
      </c>
      <c r="K77">
        <f>FORECAST(I77,
INDEX(WingXFLR5!$D$8:$D$132,MATCH(I77,WingXFLR5!$C$8:$C$132,1)):INDEX(WingXFLR5!$D$8:$D$132,MATCH(I77,WingXFLR5!$C$8:$C$132,1)+1),
INDEX(WingXFLR5!$C$8:$C$132,MATCH(I77,WingXFLR5!$C$8:$C$132,1)):INDEX(WingXFLR5!$C$8:$C$132,MATCH(I77,WingXFLR5!$C$8:$C$132,1)+1))</f>
        <v>1.0477651054135161E-2</v>
      </c>
      <c r="L77">
        <f>FORECAST(I77,
INDEX(WingXFLR5!$E$8:$E$132,MATCH(I77,WingXFLR5!$C$8:$C$132,1)):INDEX(WingXFLR5!$E$8:$E$132,MATCH(I77,WingXFLR5!$C$8:$C$132,1)+1),
INDEX(WingXFLR5!$C$8:$C$132,MATCH(I77,WingXFLR5!$C$8:$C$132,1)):INDEX(WingXFLR5!$C$8:$C$132,MATCH(I77,WingXFLR5!$C$8:$C$132,1)+1))</f>
        <v>1.750798061626363E-2</v>
      </c>
      <c r="M77">
        <f>FORECAST(I77,
INDEX(WingXFLR5!$I$8:$I$132,MATCH(I77,WingXFLR5!$C$8:$C$132,1)):INDEX(WingXFLR5!$I$8:$I$132,MATCH(I77,WingXFLR5!$C$8:$C$132,1)+1),
INDEX(WingXFLR5!$C$8:$C$132,MATCH(I77,WingXFLR5!$C$8:$C$132,1)):INDEX(WingXFLR5!$C$8:$C$132,MATCH(I77,WingXFLR5!$C$8:$C$132,1)+1))</f>
        <v>-0.11059813530967563</v>
      </c>
      <c r="N77">
        <f>(((M77*'AC Param'!$B$6)+(I77*('AC Param'!$B$3-'AC Param'!$B$4)))/('AC Param'!$B$5-'AC Param'!$B$3)) * ('AC Param'!$B$8/'AC Param'!$B$9)</f>
        <v>-0.26758031752154021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2.6722348218799302E-2</v>
      </c>
      <c r="P77">
        <f>N77*B77*'AC Param'!$B$9</f>
        <v>-0.64726191107918973</v>
      </c>
      <c r="Q77">
        <f>(B77*'AC Param'!$B$8*TrimCalc!I77)+TrimCalc!P77</f>
        <v>17.452971140446234</v>
      </c>
      <c r="R77">
        <f>('AC Param'!$B$2*9.807)-TrimCalc!Q77</f>
        <v>0.13097985955376501</v>
      </c>
      <c r="S77">
        <f>O77*B77*'AC Param'!$B$9</f>
        <v>6.4639874624676991E-2</v>
      </c>
      <c r="T77">
        <f>(J77*B77*'AC Param'!$B$8)</f>
        <v>0.66428655481762655</v>
      </c>
      <c r="U77">
        <f>(K77*B77*'AC Param'!$B$8)</f>
        <v>0.24870486409976894</v>
      </c>
      <c r="V77">
        <f>(L77*B77*'AC Param'!$B$8)</f>
        <v>0.41558169071785778</v>
      </c>
    </row>
    <row r="78" spans="1:22" x14ac:dyDescent="0.2">
      <c r="A78" s="1">
        <f>WingXFLR5!L84</f>
        <v>10.210000000000001</v>
      </c>
      <c r="B78" s="1">
        <f t="shared" si="2"/>
        <v>63.849511250000013</v>
      </c>
      <c r="C78">
        <f>WingXFLR5!C84</f>
        <v>0.74534400000000001</v>
      </c>
      <c r="D78">
        <f>WingXFLR5!I84</f>
        <v>-0.109348</v>
      </c>
      <c r="E78">
        <f>(((D78*'AC Param'!$B$6)+(C78*('AC Param'!$B$3-'AC Param'!$B$4)))/('AC Param'!$B$5-'AC Param'!$B$3)) * ('AC Param'!$B$8/'AC Param'!$B$9)</f>
        <v>-0.2642718834388893</v>
      </c>
      <c r="F78">
        <f>E78*B78*'AC Param'!$B$9</f>
        <v>-0.63107378424140814</v>
      </c>
      <c r="G78">
        <f>'AC Param'!$B$2*9.807 + F78</f>
        <v>16.952877215758591</v>
      </c>
      <c r="H78">
        <f t="shared" si="3"/>
        <v>0.63107378424140814</v>
      </c>
      <c r="I78">
        <f>C78+(H78/(B78*'AC Param'!$B$8))</f>
        <v>0.77227524915698764</v>
      </c>
      <c r="J78">
        <f>FORECAST(I78,
INDEX(WingXFLR5!$F$8:$F$132,MATCH(I78,WingXFLR5!$C$8:$C$132,1)):INDEX(WingXFLR5!$F$8:$F$132,MATCH(I78,WingXFLR5!$C$8:$C$132,1)+1),
INDEX(WingXFLR5!$C$8:$C$132,MATCH(I78,WingXFLR5!$C$8:$C$132,1)):INDEX(WingXFLR5!$C$8:$C$132,MATCH(I78,WingXFLR5!$C$8:$C$132,1)+1))</f>
        <v>2.8411922432803126E-2</v>
      </c>
      <c r="K78">
        <f>FORECAST(I78,
INDEX(WingXFLR5!$D$8:$D$132,MATCH(I78,WingXFLR5!$C$8:$C$132,1)):INDEX(WingXFLR5!$D$8:$D$132,MATCH(I78,WingXFLR5!$C$8:$C$132,1)+1),
INDEX(WingXFLR5!$C$8:$C$132,MATCH(I78,WingXFLR5!$C$8:$C$132,1)):INDEX(WingXFLR5!$C$8:$C$132,MATCH(I78,WingXFLR5!$C$8:$C$132,1)+1))</f>
        <v>1.074550262488597E-2</v>
      </c>
      <c r="L78">
        <f>FORECAST(I78,
INDEX(WingXFLR5!$E$8:$E$132,MATCH(I78,WingXFLR5!$C$8:$C$132,1)):INDEX(WingXFLR5!$E$8:$E$132,MATCH(I78,WingXFLR5!$C$8:$C$132,1)+1),
INDEX(WingXFLR5!$C$8:$C$132,MATCH(I78,WingXFLR5!$C$8:$C$132,1)):INDEX(WingXFLR5!$C$8:$C$132,MATCH(I78,WingXFLR5!$C$8:$C$132,1)+1))</f>
        <v>1.7666419807917152E-2</v>
      </c>
      <c r="M78">
        <f>FORECAST(I78,
INDEX(WingXFLR5!$I$8:$I$132,MATCH(I78,WingXFLR5!$C$8:$C$132,1)):INDEX(WingXFLR5!$I$8:$I$132,MATCH(I78,WingXFLR5!$C$8:$C$132,1)+1),
INDEX(WingXFLR5!$C$8:$C$132,MATCH(I78,WingXFLR5!$C$8:$C$132,1)):INDEX(WingXFLR5!$C$8:$C$132,MATCH(I78,WingXFLR5!$C$8:$C$132,1)+1))</f>
        <v>-0.11130465709665815</v>
      </c>
      <c r="N78">
        <f>(((M78*'AC Param'!$B$6)+(I78*('AC Param'!$B$3-'AC Param'!$B$4)))/('AC Param'!$B$5-'AC Param'!$B$3)) * ('AC Param'!$B$8/'AC Param'!$B$9)</f>
        <v>-0.26945054832401083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2.677810035654233E-2</v>
      </c>
      <c r="P78">
        <f>N78*B78*'AC Param'!$B$9</f>
        <v>-0.64344028953831933</v>
      </c>
      <c r="Q78">
        <f>(B78*'AC Param'!$B$8*TrimCalc!I78)+TrimCalc!P78</f>
        <v>17.453108486218131</v>
      </c>
      <c r="R78">
        <f>('AC Param'!$B$2*9.807)-TrimCalc!Q78</f>
        <v>0.13084251378186806</v>
      </c>
      <c r="S78">
        <f>O78*B78*'AC Param'!$B$9</f>
        <v>6.3945346386828597E-2</v>
      </c>
      <c r="T78">
        <f>(J78*B78*'AC Param'!$B$8)</f>
        <v>0.66577006148971241</v>
      </c>
      <c r="U78">
        <f>(K78*B78*'AC Param'!$B$8)</f>
        <v>0.25179689829958402</v>
      </c>
      <c r="V78">
        <f>(L78*B78*'AC Param'!$B$8)</f>
        <v>0.41397316319012833</v>
      </c>
    </row>
    <row r="79" spans="1:22" x14ac:dyDescent="0.2">
      <c r="A79" s="1">
        <f>WingXFLR5!L85</f>
        <v>10.145200000000001</v>
      </c>
      <c r="B79" s="1">
        <f t="shared" si="2"/>
        <v>63.041613362000014</v>
      </c>
      <c r="C79">
        <f>WingXFLR5!C85</f>
        <v>0.75488699999999997</v>
      </c>
      <c r="D79">
        <f>WingXFLR5!I85</f>
        <v>-0.110042</v>
      </c>
      <c r="E79">
        <f>(((D79*'AC Param'!$B$6)+(C79*('AC Param'!$B$3-'AC Param'!$B$4)))/('AC Param'!$B$5-'AC Param'!$B$3)) * ('AC Param'!$B$8/'AC Param'!$B$9)</f>
        <v>-0.266108383489981</v>
      </c>
      <c r="F79">
        <f>E79*B79*'AC Param'!$B$9</f>
        <v>-0.62741872823114675</v>
      </c>
      <c r="G79">
        <f>'AC Param'!$B$2*9.807 + F79</f>
        <v>16.956532271768854</v>
      </c>
      <c r="H79">
        <f t="shared" si="3"/>
        <v>0.62741872823114675</v>
      </c>
      <c r="I79">
        <f>C79+(H79/(B79*'AC Param'!$B$8))</f>
        <v>0.78200540202322966</v>
      </c>
      <c r="J79">
        <f>FORECAST(I79,
INDEX(WingXFLR5!$F$8:$F$132,MATCH(I79,WingXFLR5!$C$8:$C$132,1)):INDEX(WingXFLR5!$F$8:$F$132,MATCH(I79,WingXFLR5!$C$8:$C$132,1)+1),
INDEX(WingXFLR5!$C$8:$C$132,MATCH(I79,WingXFLR5!$C$8:$C$132,1)):INDEX(WingXFLR5!$C$8:$C$132,MATCH(I79,WingXFLR5!$C$8:$C$132,1)+1))</f>
        <v>2.8840453299386955E-2</v>
      </c>
      <c r="K79">
        <f>FORECAST(I79,
INDEX(WingXFLR5!$D$8:$D$132,MATCH(I79,WingXFLR5!$C$8:$C$132,1)):INDEX(WingXFLR5!$D$8:$D$132,MATCH(I79,WingXFLR5!$C$8:$C$132,1)+1),
INDEX(WingXFLR5!$C$8:$C$132,MATCH(I79,WingXFLR5!$C$8:$C$132,1)):INDEX(WingXFLR5!$C$8:$C$132,MATCH(I79,WingXFLR5!$C$8:$C$132,1)+1))</f>
        <v>1.1016487089611744E-2</v>
      </c>
      <c r="L79">
        <f>FORECAST(I79,
INDEX(WingXFLR5!$E$8:$E$132,MATCH(I79,WingXFLR5!$C$8:$C$132,1)):INDEX(WingXFLR5!$E$8:$E$132,MATCH(I79,WingXFLR5!$C$8:$C$132,1)+1),
INDEX(WingXFLR5!$C$8:$C$132,MATCH(I79,WingXFLR5!$C$8:$C$132,1)):INDEX(WingXFLR5!$C$8:$C$132,MATCH(I79,WingXFLR5!$C$8:$C$132,1)+1))</f>
        <v>1.7823966209775222E-2</v>
      </c>
      <c r="M79">
        <f>FORECAST(I79,
INDEX(WingXFLR5!$I$8:$I$132,MATCH(I79,WingXFLR5!$C$8:$C$132,1)):INDEX(WingXFLR5!$I$8:$I$132,MATCH(I79,WingXFLR5!$C$8:$C$132,1)+1),
INDEX(WingXFLR5!$C$8:$C$132,MATCH(I79,WingXFLR5!$C$8:$C$132,1)):INDEX(WingXFLR5!$C$8:$C$132,MATCH(I79,WingXFLR5!$C$8:$C$132,1)+1))</f>
        <v>-0.11201100400756137</v>
      </c>
      <c r="N79">
        <f>(((M79*'AC Param'!$B$6)+(I79*('AC Param'!$B$3-'AC Param'!$B$4)))/('AC Param'!$B$5-'AC Param'!$B$3)) * ('AC Param'!$B$8/'AC Param'!$B$9)</f>
        <v>-0.27132029632625559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2.6833838101866701E-2</v>
      </c>
      <c r="P79">
        <f>N79*B79*'AC Param'!$B$9</f>
        <v>-0.63970714876303914</v>
      </c>
      <c r="Q79">
        <f>(B79*'AC Param'!$B$8*TrimCalc!I79)+TrimCalc!P79</f>
        <v>17.452982619130143</v>
      </c>
      <c r="R79">
        <f>('AC Param'!$B$2*9.807)-TrimCalc!Q79</f>
        <v>0.13096838086985585</v>
      </c>
      <c r="S79">
        <f>O79*B79*'AC Param'!$B$9</f>
        <v>6.3267651904200806E-2</v>
      </c>
      <c r="T79">
        <f>(J79*B79*'AC Param'!$B$8)</f>
        <v>0.66726057513311066</v>
      </c>
      <c r="U79">
        <f>(K79*B79*'AC Param'!$B$8)</f>
        <v>0.25488044293385198</v>
      </c>
      <c r="V79">
        <f>(L79*B79*'AC Param'!$B$8)</f>
        <v>0.4123801321992589</v>
      </c>
    </row>
    <row r="80" spans="1:22" x14ac:dyDescent="0.2">
      <c r="A80" s="1">
        <f>WingXFLR5!L86</f>
        <v>10.0817</v>
      </c>
      <c r="B80" s="1">
        <f t="shared" si="2"/>
        <v>62.254913370125003</v>
      </c>
      <c r="C80">
        <f>WingXFLR5!C86</f>
        <v>0.76442600000000005</v>
      </c>
      <c r="D80">
        <f>WingXFLR5!I86</f>
        <v>-0.110735</v>
      </c>
      <c r="E80">
        <f>(((D80*'AC Param'!$B$6)+(C80*('AC Param'!$B$3-'AC Param'!$B$4)))/('AC Param'!$B$5-'AC Param'!$B$3)) * ('AC Param'!$B$8/'AC Param'!$B$9)</f>
        <v>-0.26794255993251886</v>
      </c>
      <c r="F80">
        <f>E80*B80*'AC Param'!$B$9</f>
        <v>-0.6238597080431415</v>
      </c>
      <c r="G80">
        <f>'AC Param'!$B$2*9.807 + F80</f>
        <v>16.960091291956857</v>
      </c>
      <c r="H80">
        <f t="shared" si="3"/>
        <v>0.6238597080431415</v>
      </c>
      <c r="I80">
        <f>C80+(H80/(B80*'AC Param'!$B$8))</f>
        <v>0.79173131809666542</v>
      </c>
      <c r="J80">
        <f>FORECAST(I80,
INDEX(WingXFLR5!$F$8:$F$132,MATCH(I80,WingXFLR5!$C$8:$C$132,1)):INDEX(WingXFLR5!$F$8:$F$132,MATCH(I80,WingXFLR5!$C$8:$C$132,1)+1),
INDEX(WingXFLR5!$C$8:$C$132,MATCH(I80,WingXFLR5!$C$8:$C$132,1)):INDEX(WingXFLR5!$C$8:$C$132,MATCH(I80,WingXFLR5!$C$8:$C$132,1)+1))</f>
        <v>2.9274337899787936E-2</v>
      </c>
      <c r="K80">
        <f>FORECAST(I80,
INDEX(WingXFLR5!$D$8:$D$132,MATCH(I80,WingXFLR5!$C$8:$C$132,1)):INDEX(WingXFLR5!$D$8:$D$132,MATCH(I80,WingXFLR5!$C$8:$C$132,1)+1),
INDEX(WingXFLR5!$C$8:$C$132,MATCH(I80,WingXFLR5!$C$8:$C$132,1)):INDEX(WingXFLR5!$C$8:$C$132,MATCH(I80,WingXFLR5!$C$8:$C$132,1)+1))</f>
        <v>1.1290588955499895E-2</v>
      </c>
      <c r="L80">
        <f>FORECAST(I80,
INDEX(WingXFLR5!$E$8:$E$132,MATCH(I80,WingXFLR5!$C$8:$C$132,1)):INDEX(WingXFLR5!$E$8:$E$132,MATCH(I80,WingXFLR5!$C$8:$C$132,1)+1),
INDEX(WingXFLR5!$C$8:$C$132,MATCH(I80,WingXFLR5!$C$8:$C$132,1)):INDEX(WingXFLR5!$C$8:$C$132,MATCH(I80,WingXFLR5!$C$8:$C$132,1)+1))</f>
        <v>1.7982884301330791E-2</v>
      </c>
      <c r="M80">
        <f>FORECAST(I80,
INDEX(WingXFLR5!$I$8:$I$132,MATCH(I80,WingXFLR5!$C$8:$C$132,1)):INDEX(WingXFLR5!$I$8:$I$132,MATCH(I80,WingXFLR5!$C$8:$C$132,1)+1),
INDEX(WingXFLR5!$C$8:$C$132,MATCH(I80,WingXFLR5!$C$8:$C$132,1)):INDEX(WingXFLR5!$C$8:$C$132,MATCH(I80,WingXFLR5!$C$8:$C$132,1)+1))</f>
        <v>-0.11271646828345883</v>
      </c>
      <c r="N80">
        <f>(((M80*'AC Param'!$B$6)+(I80*('AC Param'!$B$3-'AC Param'!$B$4)))/('AC Param'!$B$5-'AC Param'!$B$3)) * ('AC Param'!$B$8/'AC Param'!$B$9)</f>
        <v>-0.27318797006079704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2.6889514012652486E-2</v>
      </c>
      <c r="P80">
        <f>N80*B80*'AC Param'!$B$9</f>
        <v>-0.6360727735300814</v>
      </c>
      <c r="Q80">
        <f>(B80*'AC Param'!$B$8*TrimCalc!I80)+TrimCalc!P80</f>
        <v>17.453050642201781</v>
      </c>
      <c r="R80">
        <f>('AC Param'!$B$2*9.807)-TrimCalc!Q80</f>
        <v>0.13090035779821818</v>
      </c>
      <c r="S80">
        <f>O80*B80*'AC Param'!$B$9</f>
        <v>6.2607763266799371E-2</v>
      </c>
      <c r="T80">
        <f>(J80*B80*'AC Param'!$B$8)</f>
        <v>0.66884699276029691</v>
      </c>
      <c r="U80">
        <f>(K80*B80*'AC Param'!$B$8)</f>
        <v>0.25796233189729734</v>
      </c>
      <c r="V80">
        <f>(L80*B80*'AC Param'!$B$8)</f>
        <v>0.41086490588702884</v>
      </c>
    </row>
    <row r="81" spans="1:22" x14ac:dyDescent="0.2">
      <c r="A81" s="1">
        <f>WingXFLR5!L87</f>
        <v>10.019399999999999</v>
      </c>
      <c r="B81" s="1">
        <f t="shared" si="2"/>
        <v>61.487880520499992</v>
      </c>
      <c r="C81">
        <f>WingXFLR5!C87</f>
        <v>0.77396100000000001</v>
      </c>
      <c r="D81">
        <f>WingXFLR5!I87</f>
        <v>-0.111427</v>
      </c>
      <c r="E81">
        <f>(((D81*'AC Param'!$B$6)+(C81*('AC Param'!$B$3-'AC Param'!$B$4)))/('AC Param'!$B$5-'AC Param'!$B$3)) * ('AC Param'!$B$8/'AC Param'!$B$9)</f>
        <v>-0.26977441276650305</v>
      </c>
      <c r="F81">
        <f>E81*B81*'AC Param'!$B$9</f>
        <v>-0.62038584655183704</v>
      </c>
      <c r="G81">
        <f>'AC Param'!$B$2*9.807 + F81</f>
        <v>16.963565153448162</v>
      </c>
      <c r="H81">
        <f t="shared" si="3"/>
        <v>0.62038584655183704</v>
      </c>
      <c r="I81">
        <f>C81+(H81/(B81*'AC Param'!$B$8))</f>
        <v>0.80145299737729492</v>
      </c>
      <c r="J81">
        <f>FORECAST(I81,
INDEX(WingXFLR5!$F$8:$F$132,MATCH(I81,WingXFLR5!$C$8:$C$132,1)):INDEX(WingXFLR5!$F$8:$F$132,MATCH(I81,WingXFLR5!$C$8:$C$132,1)+1),
INDEX(WingXFLR5!$C$8:$C$132,MATCH(I81,WingXFLR5!$C$8:$C$132,1)):INDEX(WingXFLR5!$C$8:$C$132,MATCH(I81,WingXFLR5!$C$8:$C$132,1)+1))</f>
        <v>2.9712657099447436E-2</v>
      </c>
      <c r="K81">
        <f>FORECAST(I81,
INDEX(WingXFLR5!$D$8:$D$132,MATCH(I81,WingXFLR5!$C$8:$C$132,1)):INDEX(WingXFLR5!$D$8:$D$132,MATCH(I81,WingXFLR5!$C$8:$C$132,1)+1),
INDEX(WingXFLR5!$C$8:$C$132,MATCH(I81,WingXFLR5!$C$8:$C$132,1)):INDEX(WingXFLR5!$C$8:$C$132,MATCH(I81,WingXFLR5!$C$8:$C$132,1)+1))</f>
        <v>1.1568672995695696E-2</v>
      </c>
      <c r="L81">
        <f>FORECAST(I81,
INDEX(WingXFLR5!$E$8:$E$132,MATCH(I81,WingXFLR5!$C$8:$C$132,1)):INDEX(WingXFLR5!$E$8:$E$132,MATCH(I81,WingXFLR5!$C$8:$C$132,1)+1),
INDEX(WingXFLR5!$C$8:$C$132,MATCH(I81,WingXFLR5!$C$8:$C$132,1)):INDEX(WingXFLR5!$C$8:$C$132,MATCH(I81,WingXFLR5!$C$8:$C$132,1)+1))</f>
        <v>1.8144754601888705E-2</v>
      </c>
      <c r="M81">
        <f>FORECAST(I81,
INDEX(WingXFLR5!$I$8:$I$132,MATCH(I81,WingXFLR5!$C$8:$C$132,1)):INDEX(WingXFLR5!$I$8:$I$132,MATCH(I81,WingXFLR5!$C$8:$C$132,1)+1),
INDEX(WingXFLR5!$C$8:$C$132,MATCH(I81,WingXFLR5!$C$8:$C$132,1)):INDEX(WingXFLR5!$C$8:$C$132,MATCH(I81,WingXFLR5!$C$8:$C$132,1)+1))</f>
        <v>-0.11342170710632135</v>
      </c>
      <c r="N81">
        <f>(((M81*'AC Param'!$B$6)+(I81*('AC Param'!$B$3-'AC Param'!$B$4)))/('AC Param'!$B$5-'AC Param'!$B$3)) * ('AC Param'!$B$8/'AC Param'!$B$9)</f>
        <v>-0.27505500957835438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2.6944433939468028E-2</v>
      </c>
      <c r="P81">
        <f>N81*B81*'AC Param'!$B$9</f>
        <v>-0.63252935375040442</v>
      </c>
      <c r="Q81">
        <f>(B81*'AC Param'!$B$8*TrimCalc!I81)+TrimCalc!P81</f>
        <v>17.453100781659732</v>
      </c>
      <c r="R81">
        <f>('AC Param'!$B$2*9.807)-TrimCalc!Q81</f>
        <v>0.13085021834026733</v>
      </c>
      <c r="S81">
        <f>O81*B81*'AC Param'!$B$9</f>
        <v>6.1962679440118067E-2</v>
      </c>
      <c r="T81">
        <f>(J81*B81*'AC Param'!$B$8)</f>
        <v>0.67049736965160944</v>
      </c>
      <c r="U81">
        <f>(K81*B81*'AC Param'!$B$8)</f>
        <v>0.26105927813900631</v>
      </c>
      <c r="V81">
        <f>(L81*B81*'AC Param'!$B$8)</f>
        <v>0.40945547861374409</v>
      </c>
    </row>
    <row r="82" spans="1:22" x14ac:dyDescent="0.2">
      <c r="A82" s="1">
        <f>WingXFLR5!L88</f>
        <v>9.9582999999999995</v>
      </c>
      <c r="B82" s="1">
        <f t="shared" si="2"/>
        <v>60.740240070125004</v>
      </c>
      <c r="C82">
        <f>WingXFLR5!C88</f>
        <v>0.78349299999999999</v>
      </c>
      <c r="D82">
        <f>WingXFLR5!I88</f>
        <v>-0.112119</v>
      </c>
      <c r="E82">
        <f>(((D82*'AC Param'!$B$6)+(C82*('AC Param'!$B$3-'AC Param'!$B$4)))/('AC Param'!$B$5-'AC Param'!$B$3)) * ('AC Param'!$B$8/'AC Param'!$B$9)</f>
        <v>-0.2716061663324002</v>
      </c>
      <c r="F82">
        <f>E82*B82*'AC Param'!$B$9</f>
        <v>-0.61700364815860531</v>
      </c>
      <c r="G82">
        <f>'AC Param'!$B$2*9.807 + F82</f>
        <v>16.966947351841394</v>
      </c>
      <c r="H82">
        <f t="shared" si="3"/>
        <v>0.61700364815860531</v>
      </c>
      <c r="I82">
        <f>C82+(H82/(B82*'AC Param'!$B$8))</f>
        <v>0.81117166654177597</v>
      </c>
      <c r="J82">
        <f>FORECAST(I82,
INDEX(WingXFLR5!$F$8:$F$132,MATCH(I82,WingXFLR5!$C$8:$C$132,1)):INDEX(WingXFLR5!$F$8:$F$132,MATCH(I82,WingXFLR5!$C$8:$C$132,1)+1),
INDEX(WingXFLR5!$C$8:$C$132,MATCH(I82,WingXFLR5!$C$8:$C$132,1)):INDEX(WingXFLR5!$C$8:$C$132,MATCH(I82,WingXFLR5!$C$8:$C$132,1)+1))</f>
        <v>3.0154322858465227E-2</v>
      </c>
      <c r="K82">
        <f>FORECAST(I82,
INDEX(WingXFLR5!$D$8:$D$132,MATCH(I82,WingXFLR5!$C$8:$C$132,1)):INDEX(WingXFLR5!$D$8:$D$132,MATCH(I82,WingXFLR5!$C$8:$C$132,1)+1),
INDEX(WingXFLR5!$C$8:$C$132,MATCH(I82,WingXFLR5!$C$8:$C$132,1)):INDEX(WingXFLR5!$C$8:$C$132,MATCH(I82,WingXFLR5!$C$8:$C$132,1)+1))</f>
        <v>1.1849165787708867E-2</v>
      </c>
      <c r="L82">
        <f>FORECAST(I82,
INDEX(WingXFLR5!$E$8:$E$132,MATCH(I82,WingXFLR5!$C$8:$C$132,1)):INDEX(WingXFLR5!$E$8:$E$132,MATCH(I82,WingXFLR5!$C$8:$C$132,1)+1),
INDEX(WingXFLR5!$C$8:$C$132,MATCH(I82,WingXFLR5!$C$8:$C$132,1)):INDEX(WingXFLR5!$C$8:$C$132,MATCH(I82,WingXFLR5!$C$8:$C$132,1)+1))</f>
        <v>1.830525101334652E-2</v>
      </c>
      <c r="M82">
        <f>FORECAST(I82,
INDEX(WingXFLR5!$I$8:$I$132,MATCH(I82,WingXFLR5!$C$8:$C$132,1)):INDEX(WingXFLR5!$I$8:$I$132,MATCH(I82,WingXFLR5!$C$8:$C$132,1)+1),
INDEX(WingXFLR5!$C$8:$C$132,MATCH(I82,WingXFLR5!$C$8:$C$132,1)):INDEX(WingXFLR5!$C$8:$C$132,MATCH(I82,WingXFLR5!$C$8:$C$132,1)+1))</f>
        <v>-0.11412617961279679</v>
      </c>
      <c r="N82">
        <f>(((M82*'AC Param'!$B$6)+(I82*('AC Param'!$B$3-'AC Param'!$B$4)))/('AC Param'!$B$5-'AC Param'!$B$3)) * ('AC Param'!$B$8/'AC Param'!$B$9)</f>
        <v>-0.27692027030145827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2.6997651078500946E-2</v>
      </c>
      <c r="P82">
        <f>N82*B82*'AC Param'!$B$9</f>
        <v>-0.62907561831995373</v>
      </c>
      <c r="Q82">
        <f>(B82*'AC Param'!$B$8*TrimCalc!I82)+TrimCalc!P82</f>
        <v>17.453293949005975</v>
      </c>
      <c r="R82">
        <f>('AC Param'!$B$2*9.807)-TrimCalc!Q82</f>
        <v>0.13065705099402436</v>
      </c>
      <c r="S82">
        <f>O82*B82*'AC Param'!$B$9</f>
        <v>6.1330158413126869E-2</v>
      </c>
      <c r="T82">
        <f>(J82*B82*'AC Param'!$B$8)</f>
        <v>0.67219015711411156</v>
      </c>
      <c r="U82">
        <f>(K82*B82*'AC Param'!$B$8)</f>
        <v>0.26413767106944647</v>
      </c>
      <c r="V82">
        <f>(L82*B82*'AC Param'!$B$8)</f>
        <v>0.40805458018170598</v>
      </c>
    </row>
    <row r="83" spans="1:22" x14ac:dyDescent="0.2">
      <c r="A83" s="1">
        <f>WingXFLR5!L89</f>
        <v>9.8983000000000008</v>
      </c>
      <c r="B83" s="1">
        <f t="shared" si="2"/>
        <v>60.010510020125011</v>
      </c>
      <c r="C83">
        <f>WingXFLR5!C89</f>
        <v>0.79302099999999998</v>
      </c>
      <c r="D83">
        <f>WingXFLR5!I89</f>
        <v>-0.11280999999999999</v>
      </c>
      <c r="E83">
        <f>(((D83*'AC Param'!$B$6)+(C83*('AC Param'!$B$3-'AC Param'!$B$4)))/('AC Param'!$B$5-'AC Param'!$B$3)) * ('AC Param'!$B$8/'AC Param'!$B$9)</f>
        <v>-0.27343559628974373</v>
      </c>
      <c r="F83">
        <f>E83*B83*'AC Param'!$B$9</f>
        <v>-0.61369695870356922</v>
      </c>
      <c r="G83">
        <f>'AC Param'!$B$2*9.807 + F83</f>
        <v>16.970254041296428</v>
      </c>
      <c r="H83">
        <f t="shared" si="3"/>
        <v>0.61369695870356922</v>
      </c>
      <c r="I83">
        <f>C83+(H83/(B83*'AC Param'!$B$8))</f>
        <v>0.82088609891345066</v>
      </c>
      <c r="J83">
        <f>FORECAST(I83,
INDEX(WingXFLR5!$F$8:$F$132,MATCH(I83,WingXFLR5!$C$8:$C$132,1)):INDEX(WingXFLR5!$F$8:$F$132,MATCH(I83,WingXFLR5!$C$8:$C$132,1)+1),
INDEX(WingXFLR5!$C$8:$C$132,MATCH(I83,WingXFLR5!$C$8:$C$132,1)):INDEX(WingXFLR5!$C$8:$C$132,MATCH(I83,WingXFLR5!$C$8:$C$132,1)+1))</f>
        <v>3.0595365948367204E-2</v>
      </c>
      <c r="K83">
        <f>FORECAST(I83,
INDEX(WingXFLR5!$D$8:$D$132,MATCH(I83,WingXFLR5!$C$8:$C$132,1)):INDEX(WingXFLR5!$D$8:$D$132,MATCH(I83,WingXFLR5!$C$8:$C$132,1)+1),
INDEX(WingXFLR5!$C$8:$C$132,MATCH(I83,WingXFLR5!$C$8:$C$132,1)):INDEX(WingXFLR5!$C$8:$C$132,MATCH(I83,WingXFLR5!$C$8:$C$132,1)+1))</f>
        <v>1.2132642901958524E-2</v>
      </c>
      <c r="L83">
        <f>FORECAST(I83,
INDEX(WingXFLR5!$E$8:$E$132,MATCH(I83,WingXFLR5!$C$8:$C$132,1)):INDEX(WingXFLR5!$E$8:$E$132,MATCH(I83,WingXFLR5!$C$8:$C$132,1)+1),
INDEX(WingXFLR5!$C$8:$C$132,MATCH(I83,WingXFLR5!$C$8:$C$132,1)):INDEX(WingXFLR5!$C$8:$C$132,MATCH(I83,WingXFLR5!$C$8:$C$132,1)+1))</f>
        <v>1.8462723046408683E-2</v>
      </c>
      <c r="M83">
        <f>FORECAST(I83,
INDEX(WingXFLR5!$I$8:$I$132,MATCH(I83,WingXFLR5!$C$8:$C$132,1)):INDEX(WingXFLR5!$I$8:$I$132,MATCH(I83,WingXFLR5!$C$8:$C$132,1)+1),
INDEX(WingXFLR5!$C$8:$C$132,MATCH(I83,WingXFLR5!$C$8:$C$132,1)):INDEX(WingXFLR5!$C$8:$C$132,MATCH(I83,WingXFLR5!$C$8:$C$132,1)+1))</f>
        <v>-0.11482954661672454</v>
      </c>
      <c r="N83">
        <f>(((M83*'AC Param'!$B$6)+(I83*('AC Param'!$B$3-'AC Param'!$B$4)))/('AC Param'!$B$5-'AC Param'!$B$3)) * ('AC Param'!$B$8/'AC Param'!$B$9)</f>
        <v>-0.27878296839811134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2.7050795104083061E-2</v>
      </c>
      <c r="P83">
        <f>N83*B83*'AC Param'!$B$9</f>
        <v>-0.62569856363171505</v>
      </c>
      <c r="Q83">
        <f>(B83*'AC Param'!$B$8*TrimCalc!I83)+TrimCalc!P83</f>
        <v>17.45337963773958</v>
      </c>
      <c r="R83">
        <f>('AC Param'!$B$2*9.807)-TrimCalc!Q83</f>
        <v>0.13057136226041877</v>
      </c>
      <c r="S83">
        <f>O83*B83*'AC Param'!$B$9</f>
        <v>6.0712617198157598E-2</v>
      </c>
      <c r="T83">
        <f>(J83*B83*'AC Param'!$B$8)</f>
        <v>0.67382796993669458</v>
      </c>
      <c r="U83">
        <f>(K83*B83*'AC Param'!$B$8)</f>
        <v>0.26720759445695907</v>
      </c>
      <c r="V83">
        <f>(L83*B83*'AC Param'!$B$8)</f>
        <v>0.40662037547973551</v>
      </c>
    </row>
    <row r="84" spans="1:22" x14ac:dyDescent="0.2">
      <c r="A84" s="1">
        <f>WingXFLR5!L90</f>
        <v>9.8393999999999995</v>
      </c>
      <c r="B84" s="1">
        <f t="shared" si="2"/>
        <v>59.298447820500002</v>
      </c>
      <c r="C84">
        <f>WingXFLR5!C90</f>
        <v>0.80254599999999998</v>
      </c>
      <c r="D84">
        <f>WingXFLR5!I90</f>
        <v>-0.113501</v>
      </c>
      <c r="E84">
        <f>(((D84*'AC Param'!$B$6)+(C84*('AC Param'!$B$3-'AC Param'!$B$4)))/('AC Param'!$B$5-'AC Param'!$B$3)) * ('AC Param'!$B$8/'AC Param'!$B$9)</f>
        <v>-0.27526492697900029</v>
      </c>
      <c r="F84">
        <f>E84*B84*'AC Param'!$B$9</f>
        <v>-0.610472080806997</v>
      </c>
      <c r="G84">
        <f>'AC Param'!$B$2*9.807 + F84</f>
        <v>16.973478919193003</v>
      </c>
      <c r="H84">
        <f t="shared" si="3"/>
        <v>0.610472080806997</v>
      </c>
      <c r="I84">
        <f>C84+(H84/(B84*'AC Param'!$B$8))</f>
        <v>0.83059752116897712</v>
      </c>
      <c r="J84">
        <f>FORECAST(I84,
INDEX(WingXFLR5!$F$8:$F$132,MATCH(I84,WingXFLR5!$C$8:$C$132,1)):INDEX(WingXFLR5!$F$8:$F$132,MATCH(I84,WingXFLR5!$C$8:$C$132,1)+1),
INDEX(WingXFLR5!$C$8:$C$132,MATCH(I84,WingXFLR5!$C$8:$C$132,1)):INDEX(WingXFLR5!$C$8:$C$132,MATCH(I84,WingXFLR5!$C$8:$C$132,1)+1))</f>
        <v>3.1037310907827929E-2</v>
      </c>
      <c r="K84">
        <f>FORECAST(I84,
INDEX(WingXFLR5!$D$8:$D$132,MATCH(I84,WingXFLR5!$C$8:$C$132,1)):INDEX(WingXFLR5!$D$8:$D$132,MATCH(I84,WingXFLR5!$C$8:$C$132,1)+1),
INDEX(WingXFLR5!$C$8:$C$132,MATCH(I84,WingXFLR5!$C$8:$C$132,1)):INDEX(WingXFLR5!$C$8:$C$132,MATCH(I84,WingXFLR5!$C$8:$C$132,1)+1))</f>
        <v>1.2420223270225118E-2</v>
      </c>
      <c r="L84">
        <f>FORECAST(I84,
INDEX(WingXFLR5!$E$8:$E$132,MATCH(I84,WingXFLR5!$C$8:$C$132,1)):INDEX(WingXFLR5!$E$8:$E$132,MATCH(I84,WingXFLR5!$C$8:$C$132,1)+1),
INDEX(WingXFLR5!$C$8:$C$132,MATCH(I84,WingXFLR5!$C$8:$C$132,1)):INDEX(WingXFLR5!$C$8:$C$132,MATCH(I84,WingXFLR5!$C$8:$C$132,1)+1))</f>
        <v>1.8618035237851837E-2</v>
      </c>
      <c r="M84">
        <f>FORECAST(I84,
INDEX(WingXFLR5!$I$8:$I$132,MATCH(I84,WingXFLR5!$C$8:$C$132,1)):INDEX(WingXFLR5!$I$8:$I$132,MATCH(I84,WingXFLR5!$C$8:$C$132,1)+1),
INDEX(WingXFLR5!$C$8:$C$132,MATCH(I84,WingXFLR5!$C$8:$C$132,1)):INDEX(WingXFLR5!$C$8:$C$132,MATCH(I84,WingXFLR5!$C$8:$C$132,1)+1))</f>
        <v>-0.11553289657157839</v>
      </c>
      <c r="N84">
        <f>(((M84*'AC Param'!$B$6)+(I84*('AC Param'!$B$3-'AC Param'!$B$4)))/('AC Param'!$B$5-'AC Param'!$B$3)) * ('AC Param'!$B$8/'AC Param'!$B$9)</f>
        <v>-0.28064552953313854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2.7103935222058159E-2</v>
      </c>
      <c r="P84">
        <f>N84*B84*'AC Param'!$B$9</f>
        <v>-0.62240497641149506</v>
      </c>
      <c r="Q84">
        <f>(B84*'AC Param'!$B$8*TrimCalc!I84)+TrimCalc!P84</f>
        <v>17.453498786765717</v>
      </c>
      <c r="R84">
        <f>('AC Param'!$B$2*9.807)-TrimCalc!Q84</f>
        <v>0.1304522132342818</v>
      </c>
      <c r="S84">
        <f>O84*B84*'AC Param'!$B$9</f>
        <v>6.0110076189729002E-2</v>
      </c>
      <c r="T84">
        <f>(J84*B84*'AC Param'!$B$8)</f>
        <v>0.67545042061782445</v>
      </c>
      <c r="U84">
        <f>(K84*B84*'AC Param'!$B$8)</f>
        <v>0.27029548587358426</v>
      </c>
      <c r="V84">
        <f>(L84*B84*'AC Param'!$B$8)</f>
        <v>0.40517555692341944</v>
      </c>
    </row>
    <row r="85" spans="1:22" x14ac:dyDescent="0.2">
      <c r="A85" s="1">
        <f>WingXFLR5!L91</f>
        <v>9.7814999999999994</v>
      </c>
      <c r="B85" s="1">
        <f t="shared" si="2"/>
        <v>58.602617128124997</v>
      </c>
      <c r="C85">
        <f>WingXFLR5!C91</f>
        <v>0.81206599999999995</v>
      </c>
      <c r="D85">
        <f>WingXFLR5!I91</f>
        <v>-0.114191</v>
      </c>
      <c r="E85">
        <f>(((D85*'AC Param'!$B$6)+(C85*('AC Param'!$B$3-'AC Param'!$B$4)))/('AC Param'!$B$5-'AC Param'!$B$3)) * ('AC Param'!$B$8/'AC Param'!$B$9)</f>
        <v>-0.27709190097034075</v>
      </c>
      <c r="F85">
        <f>E85*B85*'AC Param'!$B$9</f>
        <v>-0.60731281576190843</v>
      </c>
      <c r="G85">
        <f>'AC Param'!$B$2*9.807 + F85</f>
        <v>16.976638184238091</v>
      </c>
      <c r="H85">
        <f t="shared" si="3"/>
        <v>0.60731281576190843</v>
      </c>
      <c r="I85">
        <f>C85+(H85/(B85*'AC Param'!$B$8))</f>
        <v>0.84030370325964776</v>
      </c>
      <c r="J85">
        <f>FORECAST(I85,
INDEX(WingXFLR5!$F$8:$F$132,MATCH(I85,WingXFLR5!$C$8:$C$132,1)):INDEX(WingXFLR5!$F$8:$F$132,MATCH(I85,WingXFLR5!$C$8:$C$132,1)+1),
INDEX(WingXFLR5!$C$8:$C$132,MATCH(I85,WingXFLR5!$C$8:$C$132,1)):INDEX(WingXFLR5!$C$8:$C$132,MATCH(I85,WingXFLR5!$C$8:$C$132,1)+1))</f>
        <v>3.1484121782282645E-2</v>
      </c>
      <c r="K85">
        <f>FORECAST(I85,
INDEX(WingXFLR5!$D$8:$D$132,MATCH(I85,WingXFLR5!$C$8:$C$132,1)):INDEX(WingXFLR5!$D$8:$D$132,MATCH(I85,WingXFLR5!$C$8:$C$132,1)+1),
INDEX(WingXFLR5!$C$8:$C$132,MATCH(I85,WingXFLR5!$C$8:$C$132,1)):INDEX(WingXFLR5!$C$8:$C$132,MATCH(I85,WingXFLR5!$C$8:$C$132,1)+1))</f>
        <v>1.2710001338283724E-2</v>
      </c>
      <c r="L85">
        <f>FORECAST(I85,
INDEX(WingXFLR5!$E$8:$E$132,MATCH(I85,WingXFLR5!$C$8:$C$132,1)):INDEX(WingXFLR5!$E$8:$E$132,MATCH(I85,WingXFLR5!$C$8:$C$132,1)+1),
INDEX(WingXFLR5!$C$8:$C$132,MATCH(I85,WingXFLR5!$C$8:$C$132,1)):INDEX(WingXFLR5!$C$8:$C$132,MATCH(I85,WingXFLR5!$C$8:$C$132,1)+1))</f>
        <v>1.8774152129427499E-2</v>
      </c>
      <c r="M85">
        <f>FORECAST(I85,
INDEX(WingXFLR5!$I$8:$I$132,MATCH(I85,WingXFLR5!$C$8:$C$132,1)):INDEX(WingXFLR5!$I$8:$I$132,MATCH(I85,WingXFLR5!$C$8:$C$132,1)+1),
INDEX(WingXFLR5!$C$8:$C$132,MATCH(I85,WingXFLR5!$C$8:$C$132,1)):INDEX(WingXFLR5!$C$8:$C$132,MATCH(I85,WingXFLR5!$C$8:$C$132,1)+1))</f>
        <v>-0.11623520042513803</v>
      </c>
      <c r="N85">
        <f>(((M85*'AC Param'!$B$6)+(I85*('AC Param'!$B$3-'AC Param'!$B$4)))/('AC Param'!$B$5-'AC Param'!$B$3)) * ('AC Param'!$B$8/'AC Param'!$B$9)</f>
        <v>-0.28250562500383591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2.7157303403363992E-2</v>
      </c>
      <c r="P85">
        <f>N85*B85*'AC Param'!$B$9</f>
        <v>-0.61917827980119045</v>
      </c>
      <c r="Q85">
        <f>(B85*'AC Param'!$B$8*TrimCalc!I85)+TrimCalc!P85</f>
        <v>17.453368323202557</v>
      </c>
      <c r="R85">
        <f>('AC Param'!$B$2*9.807)-TrimCalc!Q85</f>
        <v>0.13058267679744162</v>
      </c>
      <c r="S85">
        <f>O85*B85*'AC Param'!$B$9</f>
        <v>5.9521690603879511E-2</v>
      </c>
      <c r="T85">
        <f>(J85*B85*'AC Param'!$B$8)</f>
        <v>0.6771340599330099</v>
      </c>
      <c r="U85">
        <f>(K85*B85*'AC Param'!$B$8)</f>
        <v>0.27335603856002083</v>
      </c>
      <c r="V85">
        <f>(L85*B85*'AC Param'!$B$8)</f>
        <v>0.40377870283658657</v>
      </c>
    </row>
    <row r="86" spans="1:22" x14ac:dyDescent="0.2">
      <c r="A86" s="1">
        <f>WingXFLR5!L92</f>
        <v>9.7247000000000003</v>
      </c>
      <c r="B86" s="1">
        <f t="shared" si="2"/>
        <v>57.923996430125008</v>
      </c>
      <c r="C86">
        <f>WingXFLR5!C92</f>
        <v>0.82158299999999995</v>
      </c>
      <c r="D86">
        <f>WingXFLR5!I92</f>
        <v>-0.11488</v>
      </c>
      <c r="E86">
        <f>(((D86*'AC Param'!$B$6)+(C86*('AC Param'!$B$3-'AC Param'!$B$4)))/('AC Param'!$B$5-'AC Param'!$B$3)) * ('AC Param'!$B$8/'AC Param'!$B$9)</f>
        <v>-0.27891658444248973</v>
      </c>
      <c r="F86">
        <f>E86*B86*'AC Param'!$B$9</f>
        <v>-0.60423302523394895</v>
      </c>
      <c r="G86">
        <f>'AC Param'!$B$2*9.807 + F86</f>
        <v>16.97971797476605</v>
      </c>
      <c r="H86">
        <f t="shared" si="3"/>
        <v>0.60423302523394895</v>
      </c>
      <c r="I86">
        <f>C86+(H86/(B86*'AC Param'!$B$8))</f>
        <v>0.8500066519295616</v>
      </c>
      <c r="J86">
        <f>FORECAST(I86,
INDEX(WingXFLR5!$F$8:$F$132,MATCH(I86,WingXFLR5!$C$8:$C$132,1)):INDEX(WingXFLR5!$F$8:$F$132,MATCH(I86,WingXFLR5!$C$8:$C$132,1)+1),
INDEX(WingXFLR5!$C$8:$C$132,MATCH(I86,WingXFLR5!$C$8:$C$132,1)):INDEX(WingXFLR5!$C$8:$C$132,MATCH(I86,WingXFLR5!$C$8:$C$132,1)+1))</f>
        <v>3.1937172378403503E-2</v>
      </c>
      <c r="K86">
        <f>FORECAST(I86,
INDEX(WingXFLR5!$D$8:$D$132,MATCH(I86,WingXFLR5!$C$8:$C$132,1)):INDEX(WingXFLR5!$D$8:$D$132,MATCH(I86,WingXFLR5!$C$8:$C$132,1)+1),
INDEX(WingXFLR5!$C$8:$C$132,MATCH(I86,WingXFLR5!$C$8:$C$132,1)):INDEX(WingXFLR5!$C$8:$C$132,MATCH(I86,WingXFLR5!$C$8:$C$132,1)+1))</f>
        <v>1.300386856977525E-2</v>
      </c>
      <c r="L86">
        <f>FORECAST(I86,
INDEX(WingXFLR5!$E$8:$E$132,MATCH(I86,WingXFLR5!$C$8:$C$132,1)):INDEX(WingXFLR5!$E$8:$E$132,MATCH(I86,WingXFLR5!$C$8:$C$132,1)+1),
INDEX(WingXFLR5!$C$8:$C$132,MATCH(I86,WingXFLR5!$C$8:$C$132,1)):INDEX(WingXFLR5!$C$8:$C$132,MATCH(I86,WingXFLR5!$C$8:$C$132,1)+1))</f>
        <v>1.8934292935606646E-2</v>
      </c>
      <c r="M86">
        <f>FORECAST(I86,
INDEX(WingXFLR5!$I$8:$I$132,MATCH(I86,WingXFLR5!$C$8:$C$132,1)):INDEX(WingXFLR5!$I$8:$I$132,MATCH(I86,WingXFLR5!$C$8:$C$132,1)+1),
INDEX(WingXFLR5!$C$8:$C$132,MATCH(I86,WingXFLR5!$C$8:$C$132,1)):INDEX(WingXFLR5!$C$8:$C$132,MATCH(I86,WingXFLR5!$C$8:$C$132,1)+1))</f>
        <v>-0.11693653023415138</v>
      </c>
      <c r="N86">
        <f>(((M86*'AC Param'!$B$6)+(I86*('AC Param'!$B$3-'AC Param'!$B$4)))/('AC Param'!$B$5-'AC Param'!$B$3)) * ('AC Param'!$B$8/'AC Param'!$B$9)</f>
        <v>-0.28436347910651444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2.721085456328709E-2</v>
      </c>
      <c r="P86">
        <f>N86*B86*'AC Param'!$B$9</f>
        <v>-0.61603294615852522</v>
      </c>
      <c r="Q86">
        <f>(B86*'AC Param'!$B$8*TrimCalc!I86)+TrimCalc!P86</f>
        <v>17.453499147647285</v>
      </c>
      <c r="R86">
        <f>('AC Param'!$B$2*9.807)-TrimCalc!Q86</f>
        <v>0.13045185235271362</v>
      </c>
      <c r="S86">
        <f>O86*B86*'AC Param'!$B$9</f>
        <v>5.894843795266002E-2</v>
      </c>
      <c r="T86">
        <f>(J86*B86*'AC Param'!$B$8)</f>
        <v>0.67892381779241984</v>
      </c>
      <c r="U86">
        <f>(K86*B86*'AC Param'!$B$8)</f>
        <v>0.27643762543714584</v>
      </c>
      <c r="V86">
        <f>(L86*B86*'AC Param'!$B$8)</f>
        <v>0.40250721932211059</v>
      </c>
    </row>
    <row r="87" spans="1:22" x14ac:dyDescent="0.2">
      <c r="A87" s="1">
        <f>WingXFLR5!L93</f>
        <v>9.6689000000000007</v>
      </c>
      <c r="B87" s="1">
        <f t="shared" si="2"/>
        <v>57.261171666125016</v>
      </c>
      <c r="C87">
        <f>WingXFLR5!C93</f>
        <v>0.83109599999999995</v>
      </c>
      <c r="D87">
        <f>WingXFLR5!I93</f>
        <v>-0.11556900000000001</v>
      </c>
      <c r="E87">
        <f>(((D87*'AC Param'!$B$6)+(C87*('AC Param'!$B$3-'AC Param'!$B$4)))/('AC Param'!$B$5-'AC Param'!$B$3)) * ('AC Param'!$B$8/'AC Param'!$B$9)</f>
        <v>-0.28074113555718955</v>
      </c>
      <c r="F87">
        <f>E87*B87*'AC Param'!$B$9</f>
        <v>-0.60122618174742815</v>
      </c>
      <c r="G87">
        <f>'AC Param'!$B$2*9.807 + F87</f>
        <v>16.982724818252571</v>
      </c>
      <c r="H87">
        <f t="shared" si="3"/>
        <v>0.60122618174742815</v>
      </c>
      <c r="I87">
        <f>C87+(H87/(B87*'AC Param'!$B$8))</f>
        <v>0.85970558711127754</v>
      </c>
      <c r="J87">
        <f>FORECAST(I87,
INDEX(WingXFLR5!$F$8:$F$132,MATCH(I87,WingXFLR5!$C$8:$C$132,1)):INDEX(WingXFLR5!$F$8:$F$132,MATCH(I87,WingXFLR5!$C$8:$C$132,1)+1),
INDEX(WingXFLR5!$C$8:$C$132,MATCH(I87,WingXFLR5!$C$8:$C$132,1)):INDEX(WingXFLR5!$C$8:$C$132,MATCH(I87,WingXFLR5!$C$8:$C$132,1)+1))</f>
        <v>3.2397454182825879E-2</v>
      </c>
      <c r="K87">
        <f>FORECAST(I87,
INDEX(WingXFLR5!$D$8:$D$132,MATCH(I87,WingXFLR5!$C$8:$C$132,1)):INDEX(WingXFLR5!$D$8:$D$132,MATCH(I87,WingXFLR5!$C$8:$C$132,1)+1),
INDEX(WingXFLR5!$C$8:$C$132,MATCH(I87,WingXFLR5!$C$8:$C$132,1)):INDEX(WingXFLR5!$C$8:$C$132,MATCH(I87,WingXFLR5!$C$8:$C$132,1)+1))</f>
        <v>1.329989718971418E-2</v>
      </c>
      <c r="L87">
        <f>FORECAST(I87,
INDEX(WingXFLR5!$E$8:$E$132,MATCH(I87,WingXFLR5!$C$8:$C$132,1)):INDEX(WingXFLR5!$E$8:$E$132,MATCH(I87,WingXFLR5!$C$8:$C$132,1)+1),
INDEX(WingXFLR5!$C$8:$C$132,MATCH(I87,WingXFLR5!$C$8:$C$132,1)):INDEX(WingXFLR5!$C$8:$C$132,MATCH(I87,WingXFLR5!$C$8:$C$132,1)+1))</f>
        <v>1.9097566847498484E-2</v>
      </c>
      <c r="M87">
        <f>FORECAST(I87,
INDEX(WingXFLR5!$I$8:$I$132,MATCH(I87,WingXFLR5!$C$8:$C$132,1)):INDEX(WingXFLR5!$I$8:$I$132,MATCH(I87,WingXFLR5!$C$8:$C$132,1)+1),
INDEX(WingXFLR5!$C$8:$C$132,MATCH(I87,WingXFLR5!$C$8:$C$132,1)):INDEX(WingXFLR5!$C$8:$C$132,MATCH(I87,WingXFLR5!$C$8:$C$132,1)+1))</f>
        <v>-0.11763776996371987</v>
      </c>
      <c r="N87">
        <f>(((M87*'AC Param'!$B$6)+(I87*('AC Param'!$B$3-'AC Param'!$B$4)))/('AC Param'!$B$5-'AC Param'!$B$3)) * ('AC Param'!$B$8/'AC Param'!$B$9)</f>
        <v>-0.28622100301874481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2.726439620573437E-2</v>
      </c>
      <c r="P87">
        <f>N87*B87*'AC Param'!$B$9</f>
        <v>-0.6129616895626756</v>
      </c>
      <c r="Q87">
        <f>(B87*'AC Param'!$B$8*TrimCalc!I87)+TrimCalc!P87</f>
        <v>17.4536222690047</v>
      </c>
      <c r="R87">
        <f>('AC Param'!$B$2*9.807)-TrimCalc!Q87</f>
        <v>0.13032873099529851</v>
      </c>
      <c r="S87">
        <f>O87*B87*'AC Param'!$B$9</f>
        <v>5.8388553554466649E-2</v>
      </c>
      <c r="T87">
        <f>(J87*B87*'AC Param'!$B$8)</f>
        <v>0.68082764008151397</v>
      </c>
      <c r="U87">
        <f>(K87*B87*'AC Param'!$B$8)</f>
        <v>0.2794953444767877</v>
      </c>
      <c r="V87">
        <f>(L87*B87*'AC Param'!$B$8)</f>
        <v>0.40133250269318643</v>
      </c>
    </row>
    <row r="88" spans="1:22" x14ac:dyDescent="0.2">
      <c r="A88" s="1">
        <f>WingXFLR5!L94</f>
        <v>9.6140000000000008</v>
      </c>
      <c r="B88" s="1">
        <f t="shared" si="2"/>
        <v>56.612760050000013</v>
      </c>
      <c r="C88">
        <f>WingXFLR5!C94</f>
        <v>0.84060500000000005</v>
      </c>
      <c r="D88">
        <f>WingXFLR5!I94</f>
        <v>-0.116257</v>
      </c>
      <c r="E88">
        <f>(((D88*'AC Param'!$B$6)+(C88*('AC Param'!$B$3-'AC Param'!$B$4)))/('AC Param'!$B$5-'AC Param'!$B$3)) * ('AC Param'!$B$8/'AC Param'!$B$9)</f>
        <v>-0.28256336306333557</v>
      </c>
      <c r="F88">
        <f>E88*B88*'AC Param'!$B$9</f>
        <v>-0.59827627601375954</v>
      </c>
      <c r="G88">
        <f>'AC Param'!$B$2*9.807 + F88</f>
        <v>16.985674723986239</v>
      </c>
      <c r="H88">
        <f t="shared" si="3"/>
        <v>0.59827627601375954</v>
      </c>
      <c r="I88">
        <f>C88+(H88/(B88*'AC Param'!$B$8))</f>
        <v>0.86940028550018744</v>
      </c>
      <c r="J88">
        <f>FORECAST(I88,
INDEX(WingXFLR5!$F$8:$F$132,MATCH(I88,WingXFLR5!$C$8:$C$132,1)):INDEX(WingXFLR5!$F$8:$F$132,MATCH(I88,WingXFLR5!$C$8:$C$132,1)+1),
INDEX(WingXFLR5!$C$8:$C$132,MATCH(I88,WingXFLR5!$C$8:$C$132,1)):INDEX(WingXFLR5!$C$8:$C$132,MATCH(I88,WingXFLR5!$C$8:$C$132,1)+1))</f>
        <v>3.2859022698155022E-2</v>
      </c>
      <c r="K88">
        <f>FORECAST(I88,
INDEX(WingXFLR5!$D$8:$D$132,MATCH(I88,WingXFLR5!$C$8:$C$132,1)):INDEX(WingXFLR5!$D$8:$D$132,MATCH(I88,WingXFLR5!$C$8:$C$132,1)+1),
INDEX(WingXFLR5!$C$8:$C$132,MATCH(I88,WingXFLR5!$C$8:$C$132,1)):INDEX(WingXFLR5!$C$8:$C$132,MATCH(I88,WingXFLR5!$C$8:$C$132,1)+1))</f>
        <v>1.3600082535347675E-2</v>
      </c>
      <c r="L88">
        <f>FORECAST(I88,
INDEX(WingXFLR5!$E$8:$E$132,MATCH(I88,WingXFLR5!$C$8:$C$132,1)):INDEX(WingXFLR5!$E$8:$E$132,MATCH(I88,WingXFLR5!$C$8:$C$132,1)+1),
INDEX(WingXFLR5!$C$8:$C$132,MATCH(I88,WingXFLR5!$C$8:$C$132,1)):INDEX(WingXFLR5!$C$8:$C$132,MATCH(I88,WingXFLR5!$C$8:$C$132,1)+1))</f>
        <v>1.925990947856631E-2</v>
      </c>
      <c r="M88">
        <f>FORECAST(I88,
INDEX(WingXFLR5!$I$8:$I$132,MATCH(I88,WingXFLR5!$C$8:$C$132,1)):INDEX(WingXFLR5!$I$8:$I$132,MATCH(I88,WingXFLR5!$C$8:$C$132,1)+1),
INDEX(WingXFLR5!$C$8:$C$132,MATCH(I88,WingXFLR5!$C$8:$C$132,1)):INDEX(WingXFLR5!$C$8:$C$132,MATCH(I88,WingXFLR5!$C$8:$C$132,1)+1))</f>
        <v>-0.11833901870511203</v>
      </c>
      <c r="N88">
        <f>(((M88*'AC Param'!$B$6)+(I88*('AC Param'!$B$3-'AC Param'!$B$4)))/('AC Param'!$B$5-'AC Param'!$B$3)) * ('AC Param'!$B$8/'AC Param'!$B$9)</f>
        <v>-0.28807840648537153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2.7317934376433369E-2</v>
      </c>
      <c r="P88">
        <f>N88*B88*'AC Param'!$B$9</f>
        <v>-0.60995337245265724</v>
      </c>
      <c r="Q88">
        <f>(B88*'AC Param'!$B$8*TrimCalc!I88)+TrimCalc!P88</f>
        <v>17.453474585952808</v>
      </c>
      <c r="R88">
        <f>('AC Param'!$B$2*9.807)-TrimCalc!Q88</f>
        <v>0.13047641404719101</v>
      </c>
      <c r="S88">
        <f>O88*B88*'AC Param'!$B$9</f>
        <v>5.7840733030408625E-2</v>
      </c>
      <c r="T88">
        <f>(J88*B88*'AC Param'!$B$8)</f>
        <v>0.68270806806815254</v>
      </c>
      <c r="U88">
        <f>(K88*B88*'AC Param'!$B$8)</f>
        <v>0.28256732278881697</v>
      </c>
      <c r="V88">
        <f>(L88*B88*'AC Param'!$B$8)</f>
        <v>0.40016088463938992</v>
      </c>
    </row>
    <row r="89" spans="1:22" x14ac:dyDescent="0.2">
      <c r="A89" s="1">
        <f>WingXFLR5!L95</f>
        <v>9.5601000000000003</v>
      </c>
      <c r="B89" s="1">
        <f t="shared" si="2"/>
        <v>55.979751106125008</v>
      </c>
      <c r="C89">
        <f>WingXFLR5!C95</f>
        <v>0.85011000000000003</v>
      </c>
      <c r="D89">
        <f>WingXFLR5!I95</f>
        <v>-0.11694400000000001</v>
      </c>
      <c r="E89">
        <f>(((D89*'AC Param'!$B$6)+(C89*('AC Param'!$B$3-'AC Param'!$B$4)))/('AC Param'!$B$5-'AC Param'!$B$3)) * ('AC Param'!$B$8/'AC Param'!$B$9)</f>
        <v>-0.28438326696092786</v>
      </c>
      <c r="F89">
        <f>E89*B89*'AC Param'!$B$9</f>
        <v>-0.59539694842040725</v>
      </c>
      <c r="G89">
        <f>'AC Param'!$B$2*9.807 + F89</f>
        <v>16.988554051579591</v>
      </c>
      <c r="H89">
        <f t="shared" si="3"/>
        <v>0.59539694842040725</v>
      </c>
      <c r="I89">
        <f>C89+(H89/(B89*'AC Param'!$B$8))</f>
        <v>0.87909074709629076</v>
      </c>
      <c r="J89">
        <f>FORECAST(I89,
INDEX(WingXFLR5!$F$8:$F$132,MATCH(I89,WingXFLR5!$C$8:$C$132,1)):INDEX(WingXFLR5!$F$8:$F$132,MATCH(I89,WingXFLR5!$C$8:$C$132,1)+1),
INDEX(WingXFLR5!$C$8:$C$132,MATCH(I89,WingXFLR5!$C$8:$C$132,1)):INDEX(WingXFLR5!$C$8:$C$132,MATCH(I89,WingXFLR5!$C$8:$C$132,1)+1))</f>
        <v>3.3326053629883834E-2</v>
      </c>
      <c r="K89">
        <f>FORECAST(I89,
INDEX(WingXFLR5!$D$8:$D$132,MATCH(I89,WingXFLR5!$C$8:$C$132,1)):INDEX(WingXFLR5!$D$8:$D$132,MATCH(I89,WingXFLR5!$C$8:$C$132,1)+1),
INDEX(WingXFLR5!$C$8:$C$132,MATCH(I89,WingXFLR5!$C$8:$C$132,1)):INDEX(WingXFLR5!$C$8:$C$132,MATCH(I89,WingXFLR5!$C$8:$C$132,1)+1))</f>
        <v>1.3902452010632019E-2</v>
      </c>
      <c r="L89">
        <f>FORECAST(I89,
INDEX(WingXFLR5!$E$8:$E$132,MATCH(I89,WingXFLR5!$C$8:$C$132,1)):INDEX(WingXFLR5!$E$8:$E$132,MATCH(I89,WingXFLR5!$C$8:$C$132,1)+1),
INDEX(WingXFLR5!$C$8:$C$132,MATCH(I89,WingXFLR5!$C$8:$C$132,1)):INDEX(WingXFLR5!$C$8:$C$132,MATCH(I89,WingXFLR5!$C$8:$C$132,1)+1))</f>
        <v>1.9423601619251829E-2</v>
      </c>
      <c r="M89">
        <f>FORECAST(I89,
INDEX(WingXFLR5!$I$8:$I$132,MATCH(I89,WingXFLR5!$C$8:$C$132,1)):INDEX(WingXFLR5!$I$8:$I$132,MATCH(I89,WingXFLR5!$C$8:$C$132,1)+1),
INDEX(WingXFLR5!$C$8:$C$132,MATCH(I89,WingXFLR5!$C$8:$C$132,1)):INDEX(WingXFLR5!$C$8:$C$132,MATCH(I89,WingXFLR5!$C$8:$C$132,1)+1))</f>
        <v>-0.1190382820909431</v>
      </c>
      <c r="N89">
        <f>(((M89*'AC Param'!$B$6)+(I89*('AC Param'!$B$3-'AC Param'!$B$4)))/('AC Param'!$B$5-'AC Param'!$B$3)) * ('AC Param'!$B$8/'AC Param'!$B$9)</f>
        <v>-0.28993131934665994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2.7372384597395945E-2</v>
      </c>
      <c r="P89">
        <f>N89*B89*'AC Param'!$B$9</f>
        <v>-0.60701258774912803</v>
      </c>
      <c r="Q89">
        <f>(B89*'AC Param'!$B$8*TrimCalc!I89)+TrimCalc!P89</f>
        <v>17.453527620779131</v>
      </c>
      <c r="R89">
        <f>('AC Param'!$B$2*9.807)-TrimCalc!Q89</f>
        <v>0.13042337922086844</v>
      </c>
      <c r="S89">
        <f>O89*B89*'AC Param'!$B$9</f>
        <v>5.7307992957681471E-2</v>
      </c>
      <c r="T89">
        <f>(J89*B89*'AC Param'!$B$8)</f>
        <v>0.68466939683094941</v>
      </c>
      <c r="U89">
        <f>(K89*B89*'AC Param'!$B$8)</f>
        <v>0.28561987981845016</v>
      </c>
      <c r="V89">
        <f>(L89*B89*'AC Param'!$B$8)</f>
        <v>0.39904951701249958</v>
      </c>
    </row>
    <row r="90" spans="1:22" x14ac:dyDescent="0.2">
      <c r="A90" s="1">
        <f>WingXFLR5!L96</f>
        <v>9.5071999999999992</v>
      </c>
      <c r="B90" s="1">
        <f t="shared" si="2"/>
        <v>55.361946752000001</v>
      </c>
      <c r="C90">
        <f>WingXFLR5!C96</f>
        <v>0.85961200000000004</v>
      </c>
      <c r="D90">
        <f>WingXFLR5!I96</f>
        <v>-0.117631</v>
      </c>
      <c r="E90">
        <f>(((D90*'AC Param'!$B$6)+(C90*('AC Param'!$B$3-'AC Param'!$B$4)))/('AC Param'!$B$5-'AC Param'!$B$3)) * ('AC Param'!$B$8/'AC Param'!$B$9)</f>
        <v>-0.28620307159043318</v>
      </c>
      <c r="F90">
        <f>E90*B90*'AC Param'!$B$9</f>
        <v>-0.59259399444085037</v>
      </c>
      <c r="G90">
        <f>'AC Param'!$B$2*9.807 + F90</f>
        <v>16.991357005559149</v>
      </c>
      <c r="H90">
        <f t="shared" si="3"/>
        <v>0.59259399444085037</v>
      </c>
      <c r="I90">
        <f>C90+(H90/(B90*'AC Param'!$B$8))</f>
        <v>0.88877819857624585</v>
      </c>
      <c r="J90">
        <f>FORECAST(I90,
INDEX(WingXFLR5!$F$8:$F$132,MATCH(I90,WingXFLR5!$C$8:$C$132,1)):INDEX(WingXFLR5!$F$8:$F$132,MATCH(I90,WingXFLR5!$C$8:$C$132,1)+1),
INDEX(WingXFLR5!$C$8:$C$132,MATCH(I90,WingXFLR5!$C$8:$C$132,1)):INDEX(WingXFLR5!$C$8:$C$132,MATCH(I90,WingXFLR5!$C$8:$C$132,1)+1))</f>
        <v>3.3803128060882731E-2</v>
      </c>
      <c r="K90">
        <f>FORECAST(I90,
INDEX(WingXFLR5!$D$8:$D$132,MATCH(I90,WingXFLR5!$C$8:$C$132,1)):INDEX(WingXFLR5!$D$8:$D$132,MATCH(I90,WingXFLR5!$C$8:$C$132,1)+1),
INDEX(WingXFLR5!$C$8:$C$132,MATCH(I90,WingXFLR5!$C$8:$C$132,1)):INDEX(WingXFLR5!$C$8:$C$132,MATCH(I90,WingXFLR5!$C$8:$C$132,1)+1))</f>
        <v>1.4208882535852622E-2</v>
      </c>
      <c r="L90">
        <f>FORECAST(I90,
INDEX(WingXFLR5!$E$8:$E$132,MATCH(I90,WingXFLR5!$C$8:$C$132,1)):INDEX(WingXFLR5!$E$8:$E$132,MATCH(I90,WingXFLR5!$C$8:$C$132,1)+1),
INDEX(WingXFLR5!$C$8:$C$132,MATCH(I90,WingXFLR5!$C$8:$C$132,1)):INDEX(WingXFLR5!$C$8:$C$132,MATCH(I90,WingXFLR5!$C$8:$C$132,1)+1))</f>
        <v>1.9594173066302119E-2</v>
      </c>
      <c r="M90">
        <f>FORECAST(I90,
INDEX(WingXFLR5!$I$8:$I$132,MATCH(I90,WingXFLR5!$C$8:$C$132,1)):INDEX(WingXFLR5!$I$8:$I$132,MATCH(I90,WingXFLR5!$C$8:$C$132,1)+1),
INDEX(WingXFLR5!$C$8:$C$132,MATCH(I90,WingXFLR5!$C$8:$C$132,1)):INDEX(WingXFLR5!$C$8:$C$132,MATCH(I90,WingXFLR5!$C$8:$C$132,1)+1))</f>
        <v>-0.11973756176994435</v>
      </c>
      <c r="N90">
        <f>(((M90*'AC Param'!$B$6)+(I90*('AC Param'!$B$3-'AC Param'!$B$4)))/('AC Param'!$B$5-'AC Param'!$B$3)) * ('AC Param'!$B$8/'AC Param'!$B$9)</f>
        <v>-0.29178416830755172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2.7427136879323799E-2</v>
      </c>
      <c r="P90">
        <f>N90*B90*'AC Param'!$B$9</f>
        <v>-0.60414986062558118</v>
      </c>
      <c r="Q90">
        <f>(B90*'AC Param'!$B$8*TrimCalc!I90)+TrimCalc!P90</f>
        <v>17.453898447911811</v>
      </c>
      <c r="R90">
        <f>('AC Param'!$B$2*9.807)-TrimCalc!Q90</f>
        <v>0.13005255208818767</v>
      </c>
      <c r="S90">
        <f>O90*B90*'AC Param'!$B$9</f>
        <v>5.6788896461087951E-2</v>
      </c>
      <c r="T90">
        <f>(J90*B90*'AC Param'!$B$8)</f>
        <v>0.68680636010304907</v>
      </c>
      <c r="U90">
        <f>(K90*B90*'AC Param'!$B$8)</f>
        <v>0.28869372319639347</v>
      </c>
      <c r="V90">
        <f>(L90*B90*'AC Param'!$B$8)</f>
        <v>0.39811116470221525</v>
      </c>
    </row>
    <row r="91" spans="1:22" x14ac:dyDescent="0.2">
      <c r="A91" s="1">
        <f>WingXFLR5!L97</f>
        <v>9.4550999999999998</v>
      </c>
      <c r="B91" s="1">
        <f t="shared" si="2"/>
        <v>54.756836056125003</v>
      </c>
      <c r="C91">
        <f>WingXFLR5!C97</f>
        <v>0.86910900000000002</v>
      </c>
      <c r="D91">
        <f>WingXFLR5!I97</f>
        <v>-0.11831800000000001</v>
      </c>
      <c r="E91">
        <f>(((D91*'AC Param'!$B$6)+(C91*('AC Param'!$B$3-'AC Param'!$B$4)))/('AC Param'!$B$5-'AC Param'!$B$3)) * ('AC Param'!$B$8/'AC Param'!$B$9)</f>
        <v>-0.28802271077312686</v>
      </c>
      <c r="F91">
        <f>E91*B91*'AC Param'!$B$9</f>
        <v>-0.58984334204875621</v>
      </c>
      <c r="G91">
        <f>'AC Param'!$B$2*9.807 + F91</f>
        <v>16.994107657951243</v>
      </c>
      <c r="H91">
        <f t="shared" si="3"/>
        <v>0.58984334204875621</v>
      </c>
      <c r="I91">
        <f>C91+(H91/(B91*'AC Param'!$B$8))</f>
        <v>0.8984606331959536</v>
      </c>
      <c r="J91">
        <f>FORECAST(I91,
INDEX(WingXFLR5!$F$8:$F$132,MATCH(I91,WingXFLR5!$C$8:$C$132,1)):INDEX(WingXFLR5!$F$8:$F$132,MATCH(I91,WingXFLR5!$C$8:$C$132,1)+1),
INDEX(WingXFLR5!$C$8:$C$132,MATCH(I91,WingXFLR5!$C$8:$C$132,1)):INDEX(WingXFLR5!$C$8:$C$132,MATCH(I91,WingXFLR5!$C$8:$C$132,1)+1))</f>
        <v>3.4283903343750463E-2</v>
      </c>
      <c r="K91">
        <f>FORECAST(I91,
INDEX(WingXFLR5!$D$8:$D$132,MATCH(I91,WingXFLR5!$C$8:$C$132,1)):INDEX(WingXFLR5!$D$8:$D$132,MATCH(I91,WingXFLR5!$C$8:$C$132,1)+1),
INDEX(WingXFLR5!$C$8:$C$132,MATCH(I91,WingXFLR5!$C$8:$C$132,1)):INDEX(WingXFLR5!$C$8:$C$132,MATCH(I91,WingXFLR5!$C$8:$C$132,1)+1))</f>
        <v>1.4517583879122645E-2</v>
      </c>
      <c r="L91">
        <f>FORECAST(I91,
INDEX(WingXFLR5!$E$8:$E$132,MATCH(I91,WingXFLR5!$C$8:$C$132,1)):INDEX(WingXFLR5!$E$8:$E$132,MATCH(I91,WingXFLR5!$C$8:$C$132,1)+1),
INDEX(WingXFLR5!$C$8:$C$132,MATCH(I91,WingXFLR5!$C$8:$C$132,1)):INDEX(WingXFLR5!$C$8:$C$132,MATCH(I91,WingXFLR5!$C$8:$C$132,1)+1))</f>
        <v>1.9765412875997503E-2</v>
      </c>
      <c r="M91">
        <f>FORECAST(I91,
INDEX(WingXFLR5!$I$8:$I$132,MATCH(I91,WingXFLR5!$C$8:$C$132,1)):INDEX(WingXFLR5!$I$8:$I$132,MATCH(I91,WingXFLR5!$C$8:$C$132,1)+1),
INDEX(WingXFLR5!$C$8:$C$132,MATCH(I91,WingXFLR5!$C$8:$C$132,1)):INDEX(WingXFLR5!$C$8:$C$132,MATCH(I91,WingXFLR5!$C$8:$C$132,1)+1))</f>
        <v>-0.12043589337686239</v>
      </c>
      <c r="N91">
        <f>(((M91*'AC Param'!$B$6)+(I91*('AC Param'!$B$3-'AC Param'!$B$4)))/('AC Param'!$B$5-'AC Param'!$B$3)) * ('AC Param'!$B$8/'AC Param'!$B$9)</f>
        <v>-0.29363477379973763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2.7481822866030792E-2</v>
      </c>
      <c r="P91">
        <f>N91*B91*'AC Param'!$B$9</f>
        <v>-0.60133631773292651</v>
      </c>
      <c r="Q91">
        <f>(B91*'AC Param'!$B$8*TrimCalc!I91)+TrimCalc!P91</f>
        <v>17.453911887556139</v>
      </c>
      <c r="R91">
        <f>('AC Param'!$B$2*9.807)-TrimCalc!Q91</f>
        <v>0.13003911244386046</v>
      </c>
      <c r="S91">
        <f>O91*B91*'AC Param'!$B$9</f>
        <v>5.6280180828031962E-2</v>
      </c>
      <c r="T91">
        <f>(J91*B91*'AC Param'!$B$8)</f>
        <v>0.68896105343610525</v>
      </c>
      <c r="U91">
        <f>(K91*B91*'AC Param'!$B$8)</f>
        <v>0.2917418644668594</v>
      </c>
      <c r="V91">
        <f>(L91*B91*'AC Param'!$B$8)</f>
        <v>0.39720097038277064</v>
      </c>
    </row>
    <row r="92" spans="1:22" x14ac:dyDescent="0.2">
      <c r="A92" s="1">
        <f>WingXFLR5!L98</f>
        <v>9.4039000000000001</v>
      </c>
      <c r="B92" s="1">
        <f t="shared" si="2"/>
        <v>54.165417816125007</v>
      </c>
      <c r="C92">
        <f>WingXFLR5!C98</f>
        <v>0.87860199999999999</v>
      </c>
      <c r="D92">
        <f>WingXFLR5!I98</f>
        <v>-0.119003</v>
      </c>
      <c r="E92">
        <f>(((D92*'AC Param'!$B$6)+(C92*('AC Param'!$B$3-'AC Param'!$B$4)))/('AC Param'!$B$5-'AC Param'!$B$3)) * ('AC Param'!$B$8/'AC Param'!$B$9)</f>
        <v>-0.2898378350961624</v>
      </c>
      <c r="F92">
        <f>E92*B92*'AC Param'!$B$9</f>
        <v>-0.5871496101402387</v>
      </c>
      <c r="G92">
        <f>'AC Param'!$B$2*9.807 + F92</f>
        <v>16.996801389859762</v>
      </c>
      <c r="H92">
        <f t="shared" si="3"/>
        <v>0.5871496101402387</v>
      </c>
      <c r="I92">
        <f>C92+(H92/(B92*'AC Param'!$B$8))</f>
        <v>0.9081386077182465</v>
      </c>
      <c r="J92">
        <f>FORECAST(I92,
INDEX(WingXFLR5!$F$8:$F$132,MATCH(I92,WingXFLR5!$C$8:$C$132,1)):INDEX(WingXFLR5!$F$8:$F$132,MATCH(I92,WingXFLR5!$C$8:$C$132,1)+1),
INDEX(WingXFLR5!$C$8:$C$132,MATCH(I92,WingXFLR5!$C$8:$C$132,1)):INDEX(WingXFLR5!$C$8:$C$132,MATCH(I92,WingXFLR5!$C$8:$C$132,1)+1))</f>
        <v>3.476381049338266E-2</v>
      </c>
      <c r="K92">
        <f>FORECAST(I92,
INDEX(WingXFLR5!$D$8:$D$132,MATCH(I92,WingXFLR5!$C$8:$C$132,1)):INDEX(WingXFLR5!$D$8:$D$132,MATCH(I92,WingXFLR5!$C$8:$C$132,1)+1),
INDEX(WingXFLR5!$C$8:$C$132,MATCH(I92,WingXFLR5!$C$8:$C$132,1)):INDEX(WingXFLR5!$C$8:$C$132,MATCH(I92,WingXFLR5!$C$8:$C$132,1)+1))</f>
        <v>1.4830302425594997E-2</v>
      </c>
      <c r="L92">
        <f>FORECAST(I92,
INDEX(WingXFLR5!$E$8:$E$132,MATCH(I92,WingXFLR5!$C$8:$C$132,1)):INDEX(WingXFLR5!$E$8:$E$132,MATCH(I92,WingXFLR5!$C$8:$C$132,1)+1),
INDEX(WingXFLR5!$C$8:$C$132,MATCH(I92,WingXFLR5!$C$8:$C$132,1)):INDEX(WingXFLR5!$C$8:$C$132,MATCH(I92,WingXFLR5!$C$8:$C$132,1)+1))</f>
        <v>1.9933508067787667E-2</v>
      </c>
      <c r="M92">
        <f>FORECAST(I92,
INDEX(WingXFLR5!$I$8:$I$132,MATCH(I92,WingXFLR5!$C$8:$C$132,1)):INDEX(WingXFLR5!$I$8:$I$132,MATCH(I92,WingXFLR5!$C$8:$C$132,1)+1),
INDEX(WingXFLR5!$C$8:$C$132,MATCH(I92,WingXFLR5!$C$8:$C$132,1)):INDEX(WingXFLR5!$C$8:$C$132,MATCH(I92,WingXFLR5!$C$8:$C$132,1)+1))</f>
        <v>-0.12113403092777146</v>
      </c>
      <c r="N92">
        <f>(((M92*'AC Param'!$B$6)+(I92*('AC Param'!$B$3-'AC Param'!$B$4)))/('AC Param'!$B$5-'AC Param'!$B$3)) * ('AC Param'!$B$8/'AC Param'!$B$9)</f>
        <v>-0.29548480648470021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2.7536491926100345E-2</v>
      </c>
      <c r="P92">
        <f>N92*B92*'AC Param'!$B$9</f>
        <v>-0.59858916925836758</v>
      </c>
      <c r="Q92">
        <f>(B92*'AC Param'!$B$8*TrimCalc!I92)+TrimCalc!P92</f>
        <v>17.454033344520354</v>
      </c>
      <c r="R92">
        <f>('AC Param'!$B$2*9.807)-TrimCalc!Q92</f>
        <v>0.12991765547964462</v>
      </c>
      <c r="S92">
        <f>O92*B92*'AC Param'!$B$9</f>
        <v>5.5783057079747428E-2</v>
      </c>
      <c r="T92">
        <f>(J92*B92*'AC Param'!$B$8)</f>
        <v>0.69105964953346122</v>
      </c>
      <c r="U92">
        <f>(K92*B92*'AC Param'!$B$8)</f>
        <v>0.29480725649041717</v>
      </c>
      <c r="V92">
        <f>(L92*B92*'AC Param'!$B$8)</f>
        <v>0.3962523930430441</v>
      </c>
    </row>
    <row r="93" spans="1:22" x14ac:dyDescent="0.2">
      <c r="A93" s="1">
        <f>WingXFLR5!L99</f>
        <v>9.3535000000000004</v>
      </c>
      <c r="B93" s="1">
        <f t="shared" si="2"/>
        <v>53.586376878125009</v>
      </c>
      <c r="C93">
        <f>WingXFLR5!C99</f>
        <v>0.88809099999999996</v>
      </c>
      <c r="D93">
        <f>WingXFLR5!I99</f>
        <v>-0.119688</v>
      </c>
      <c r="E93">
        <f>(((D93*'AC Param'!$B$6)+(C93*('AC Param'!$B$3-'AC Param'!$B$4)))/('AC Param'!$B$5-'AC Param'!$B$3)) * ('AC Param'!$B$8/'AC Param'!$B$9)</f>
        <v>-0.29165282706174867</v>
      </c>
      <c r="F93">
        <f>E93*B93*'AC Param'!$B$9</f>
        <v>-0.58451032473795539</v>
      </c>
      <c r="G93">
        <f>'AC Param'!$B$2*9.807 + F93</f>
        <v>16.999440675262043</v>
      </c>
      <c r="H93">
        <f t="shared" si="3"/>
        <v>0.58451032473795539</v>
      </c>
      <c r="I93">
        <f>C93+(H93/(B93*'AC Param'!$B$8))</f>
        <v>0.91781256875234163</v>
      </c>
      <c r="J93">
        <f>FORECAST(I93,
INDEX(WingXFLR5!$F$8:$F$132,MATCH(I93,WingXFLR5!$C$8:$C$132,1)):INDEX(WingXFLR5!$F$8:$F$132,MATCH(I93,WingXFLR5!$C$8:$C$132,1)+1),
INDEX(WingXFLR5!$C$8:$C$132,MATCH(I93,WingXFLR5!$C$8:$C$132,1)):INDEX(WingXFLR5!$C$8:$C$132,MATCH(I93,WingXFLR5!$C$8:$C$132,1)+1))</f>
        <v>3.5245893686774062E-2</v>
      </c>
      <c r="K93">
        <f>FORECAST(I93,
INDEX(WingXFLR5!$D$8:$D$132,MATCH(I93,WingXFLR5!$C$8:$C$132,1)):INDEX(WingXFLR5!$D$8:$D$132,MATCH(I93,WingXFLR5!$C$8:$C$132,1)+1),
INDEX(WingXFLR5!$C$8:$C$132,MATCH(I93,WingXFLR5!$C$8:$C$132,1)):INDEX(WingXFLR5!$C$8:$C$132,MATCH(I93,WingXFLR5!$C$8:$C$132,1)+1))</f>
        <v>1.5146045701222365E-2</v>
      </c>
      <c r="L93">
        <f>FORECAST(I93,
INDEX(WingXFLR5!$E$8:$E$132,MATCH(I93,WingXFLR5!$C$8:$C$132,1)):INDEX(WingXFLR5!$E$8:$E$132,MATCH(I93,WingXFLR5!$C$8:$C$132,1)+1),
INDEX(WingXFLR5!$C$8:$C$132,MATCH(I93,WingXFLR5!$C$8:$C$132,1)):INDEX(WingXFLR5!$C$8:$C$132,MATCH(I93,WingXFLR5!$C$8:$C$132,1)+1))</f>
        <v>2.0099847985551703E-2</v>
      </c>
      <c r="M93">
        <f>FORECAST(I93,
INDEX(WingXFLR5!$I$8:$I$132,MATCH(I93,WingXFLR5!$C$8:$C$132,1)):INDEX(WingXFLR5!$I$8:$I$132,MATCH(I93,WingXFLR5!$C$8:$C$132,1)+1),
INDEX(WingXFLR5!$C$8:$C$132,MATCH(I93,WingXFLR5!$C$8:$C$132,1)):INDEX(WingXFLR5!$C$8:$C$132,MATCH(I93,WingXFLR5!$C$8:$C$132,1)+1))</f>
        <v>-0.12183120311329149</v>
      </c>
      <c r="N93">
        <f>(((M93*'AC Param'!$B$6)+(I93*('AC Param'!$B$3-'AC Param'!$B$4)))/('AC Param'!$B$5-'AC Param'!$B$3)) * ('AC Param'!$B$8/'AC Param'!$B$9)</f>
        <v>-0.2973325910079227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2.7591894204150189E-2</v>
      </c>
      <c r="P93">
        <f>N93*B93*'AC Param'!$B$9</f>
        <v>-0.59589331286825808</v>
      </c>
      <c r="Q93">
        <f>(B93*'AC Param'!$B$8*TrimCalc!I93)+TrimCalc!P93</f>
        <v>17.453992515171723</v>
      </c>
      <c r="R93">
        <f>('AC Param'!$B$2*9.807)-TrimCalc!Q93</f>
        <v>0.12995848482827554</v>
      </c>
      <c r="S93">
        <f>O93*B93*'AC Param'!$B$9</f>
        <v>5.5297756596024948E-2</v>
      </c>
      <c r="T93">
        <f>(J93*B93*'AC Param'!$B$8)</f>
        <v>0.69315280549962932</v>
      </c>
      <c r="U93">
        <f>(K93*B93*'AC Param'!$B$8)</f>
        <v>0.29786516872935553</v>
      </c>
      <c r="V93">
        <f>(L93*B93*'AC Param'!$B$8)</f>
        <v>0.3952876367702739</v>
      </c>
    </row>
    <row r="94" spans="1:22" x14ac:dyDescent="0.2">
      <c r="A94" s="1">
        <f>WingXFLR5!L100</f>
        <v>9.3039000000000005</v>
      </c>
      <c r="B94" s="1">
        <f t="shared" si="2"/>
        <v>53.019565066125011</v>
      </c>
      <c r="C94">
        <f>WingXFLR5!C100</f>
        <v>0.89757500000000001</v>
      </c>
      <c r="D94">
        <f>WingXFLR5!I100</f>
        <v>-0.12037200000000001</v>
      </c>
      <c r="E94">
        <f>(((D94*'AC Param'!$B$6)+(C94*('AC Param'!$B$3-'AC Param'!$B$4)))/('AC Param'!$B$5-'AC Param'!$B$3)) * ('AC Param'!$B$8/'AC Param'!$B$9)</f>
        <v>-0.29346546232941889</v>
      </c>
      <c r="F94">
        <f>E94*B94*'AC Param'!$B$9</f>
        <v>-0.58192197793135214</v>
      </c>
      <c r="G94">
        <f>'AC Param'!$B$2*9.807 + F94</f>
        <v>17.002029022068648</v>
      </c>
      <c r="H94">
        <f t="shared" si="3"/>
        <v>0.58192197793135214</v>
      </c>
      <c r="I94">
        <f>C94+(H94/(B94*'AC Param'!$B$8))</f>
        <v>0.92748128962158116</v>
      </c>
      <c r="J94">
        <f>FORECAST(I94,
INDEX(WingXFLR5!$F$8:$F$132,MATCH(I94,WingXFLR5!$C$8:$C$132,1)):INDEX(WingXFLR5!$F$8:$F$132,MATCH(I94,WingXFLR5!$C$8:$C$132,1)+1),
INDEX(WingXFLR5!$C$8:$C$132,MATCH(I94,WingXFLR5!$C$8:$C$132,1)):INDEX(WingXFLR5!$C$8:$C$132,MATCH(I94,WingXFLR5!$C$8:$C$132,1)+1))</f>
        <v>3.5737774743194027E-2</v>
      </c>
      <c r="K94">
        <f>FORECAST(I94,
INDEX(WingXFLR5!$D$8:$D$132,MATCH(I94,WingXFLR5!$C$8:$C$132,1)):INDEX(WingXFLR5!$D$8:$D$132,MATCH(I94,WingXFLR5!$C$8:$C$132,1)+1),
INDEX(WingXFLR5!$C$8:$C$132,MATCH(I94,WingXFLR5!$C$8:$C$132,1)):INDEX(WingXFLR5!$C$8:$C$132,MATCH(I94,WingXFLR5!$C$8:$C$132,1)+1))</f>
        <v>1.5464154561191303E-2</v>
      </c>
      <c r="L94">
        <f>FORECAST(I94,
INDEX(WingXFLR5!$E$8:$E$132,MATCH(I94,WingXFLR5!$C$8:$C$132,1)):INDEX(WingXFLR5!$E$8:$E$132,MATCH(I94,WingXFLR5!$C$8:$C$132,1)+1),
INDEX(WingXFLR5!$C$8:$C$132,MATCH(I94,WingXFLR5!$C$8:$C$132,1)):INDEX(WingXFLR5!$C$8:$C$132,MATCH(I94,WingXFLR5!$C$8:$C$132,1)+1))</f>
        <v>2.0273776228228735E-2</v>
      </c>
      <c r="M94">
        <f>FORECAST(I94,
INDEX(WingXFLR5!$I$8:$I$132,MATCH(I94,WingXFLR5!$C$8:$C$132,1)):INDEX(WingXFLR5!$I$8:$I$132,MATCH(I94,WingXFLR5!$C$8:$C$132,1)+1),
INDEX(WingXFLR5!$C$8:$C$132,MATCH(I94,WingXFLR5!$C$8:$C$132,1)):INDEX(WingXFLR5!$C$8:$C$132,MATCH(I94,WingXFLR5!$C$8:$C$132,1)+1))</f>
        <v>-0.12252726747990882</v>
      </c>
      <c r="N94">
        <f>(((M94*'AC Param'!$B$6)+(I94*('AC Param'!$B$3-'AC Param'!$B$4)))/('AC Param'!$B$5-'AC Param'!$B$3)) * ('AC Param'!$B$8/'AC Param'!$B$9)</f>
        <v>-0.29917777462803757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2.7647225999127216E-2</v>
      </c>
      <c r="P94">
        <f>N94*B94*'AC Param'!$B$9</f>
        <v>-0.59324910325979163</v>
      </c>
      <c r="Q94">
        <f>(B94*'AC Param'!$B$8*TrimCalc!I94)+TrimCalc!P94</f>
        <v>17.453849128592932</v>
      </c>
      <c r="R94">
        <f>('AC Param'!$B$2*9.807)-TrimCalc!Q94</f>
        <v>0.13010187140706719</v>
      </c>
      <c r="S94">
        <f>O94*B94*'AC Param'!$B$9</f>
        <v>5.4822561776171216E-2</v>
      </c>
      <c r="T94">
        <f>(J94*B94*'AC Param'!$B$8)</f>
        <v>0.69539206730671321</v>
      </c>
      <c r="U94">
        <f>(K94*B94*'AC Param'!$B$8)</f>
        <v>0.30090430886453851</v>
      </c>
      <c r="V94">
        <f>(L94*B94*'AC Param'!$B$8)</f>
        <v>0.39449079481778793</v>
      </c>
    </row>
    <row r="95" spans="1:22" x14ac:dyDescent="0.2">
      <c r="A95" s="1">
        <f>WingXFLR5!L101</f>
        <v>9.2552000000000003</v>
      </c>
      <c r="B95" s="1">
        <f t="shared" si="2"/>
        <v>52.465970312000003</v>
      </c>
      <c r="C95">
        <f>WingXFLR5!C101</f>
        <v>0.90705599999999997</v>
      </c>
      <c r="D95">
        <f>WingXFLR5!I101</f>
        <v>-0.121056</v>
      </c>
      <c r="E95">
        <f>(((D95*'AC Param'!$B$6)+(C95*('AC Param'!$B$3-'AC Param'!$B$4)))/('AC Param'!$B$5-'AC Param'!$B$3)) * ('AC Param'!$B$8/'AC Param'!$B$9)</f>
        <v>-0.29527799832900209</v>
      </c>
      <c r="F95">
        <f>E95*B95*'AC Param'!$B$9</f>
        <v>-0.57940254635994626</v>
      </c>
      <c r="G95">
        <f>'AC Param'!$B$2*9.807 + F95</f>
        <v>17.004548453640052</v>
      </c>
      <c r="H95">
        <f t="shared" si="3"/>
        <v>0.57940254635994626</v>
      </c>
      <c r="I95">
        <f>C95+(H95/(B95*'AC Param'!$B$8))</f>
        <v>0.93714700037467213</v>
      </c>
      <c r="J95">
        <f>FORECAST(I95,
INDEX(WingXFLR5!$F$8:$F$132,MATCH(I95,WingXFLR5!$C$8:$C$132,1)):INDEX(WingXFLR5!$F$8:$F$132,MATCH(I95,WingXFLR5!$C$8:$C$132,1)+1),
INDEX(WingXFLR5!$C$8:$C$132,MATCH(I95,WingXFLR5!$C$8:$C$132,1)):INDEX(WingXFLR5!$C$8:$C$132,MATCH(I95,WingXFLR5!$C$8:$C$132,1)+1))</f>
        <v>3.6241191904753459E-2</v>
      </c>
      <c r="K95">
        <f>FORECAST(I95,
INDEX(WingXFLR5!$D$8:$D$132,MATCH(I95,WingXFLR5!$C$8:$C$132,1)):INDEX(WingXFLR5!$D$8:$D$132,MATCH(I95,WingXFLR5!$C$8:$C$132,1)+1),
INDEX(WingXFLR5!$C$8:$C$132,MATCH(I95,WingXFLR5!$C$8:$C$132,1)):INDEX(WingXFLR5!$C$8:$C$132,MATCH(I95,WingXFLR5!$C$8:$C$132,1)+1))</f>
        <v>1.5786138220495675E-2</v>
      </c>
      <c r="L95">
        <f>FORECAST(I95,
INDEX(WingXFLR5!$E$8:$E$132,MATCH(I95,WingXFLR5!$C$8:$C$132,1)):INDEX(WingXFLR5!$E$8:$E$132,MATCH(I95,WingXFLR5!$C$8:$C$132,1)+1),
INDEX(WingXFLR5!$C$8:$C$132,MATCH(I95,WingXFLR5!$C$8:$C$132,1)):INDEX(WingXFLR5!$C$8:$C$132,MATCH(I95,WingXFLR5!$C$8:$C$132,1)+1))</f>
        <v>2.0455876592079564E-2</v>
      </c>
      <c r="M95">
        <f>FORECAST(I95,
INDEX(WingXFLR5!$I$8:$I$132,MATCH(I95,WingXFLR5!$C$8:$C$132,1)):INDEX(WingXFLR5!$I$8:$I$132,MATCH(I95,WingXFLR5!$C$8:$C$132,1)+1),
INDEX(WingXFLR5!$C$8:$C$132,MATCH(I95,WingXFLR5!$C$8:$C$132,1)):INDEX(WingXFLR5!$C$8:$C$132,MATCH(I95,WingXFLR5!$C$8:$C$132,1)+1))</f>
        <v>-0.12322259977336769</v>
      </c>
      <c r="N95">
        <f>(((M95*'AC Param'!$B$6)+(I95*('AC Param'!$B$3-'AC Param'!$B$4)))/('AC Param'!$B$5-'AC Param'!$B$3)) * ('AC Param'!$B$8/'AC Param'!$B$9)</f>
        <v>-0.30102125448921158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2.7702506703232106E-2</v>
      </c>
      <c r="P95">
        <f>N95*B95*'AC Param'!$B$9</f>
        <v>-0.5906721203290678</v>
      </c>
      <c r="Q95">
        <f>(B95*'AC Param'!$B$8*TrimCalc!I95)+TrimCalc!P95</f>
        <v>17.454103778437858</v>
      </c>
      <c r="R95">
        <f>('AC Param'!$B$2*9.807)-TrimCalc!Q95</f>
        <v>0.1298472215621409</v>
      </c>
      <c r="S95">
        <f>O95*B95*'AC Param'!$B$9</f>
        <v>5.4358614645314905E-2</v>
      </c>
      <c r="T95">
        <f>(J95*B95*'AC Param'!$B$8)</f>
        <v>0.69782455256648834</v>
      </c>
      <c r="U95">
        <f>(K95*B95*'AC Param'!$B$8)</f>
        <v>0.30396226673287924</v>
      </c>
      <c r="V95">
        <f>(L95*B95*'AC Param'!$B$8)</f>
        <v>0.39387813093285545</v>
      </c>
    </row>
    <row r="96" spans="1:22" x14ac:dyDescent="0.2">
      <c r="A96" s="1">
        <f>WingXFLR5!L102</f>
        <v>9.2072000000000003</v>
      </c>
      <c r="B96" s="1">
        <f t="shared" si="2"/>
        <v>51.923175752000006</v>
      </c>
      <c r="C96">
        <f>WingXFLR5!C102</f>
        <v>0.91653200000000001</v>
      </c>
      <c r="D96">
        <f>WingXFLR5!I102</f>
        <v>-0.121739</v>
      </c>
      <c r="E96">
        <f>(((D96*'AC Param'!$B$6)+(C96*('AC Param'!$B$3-'AC Param'!$B$4)))/('AC Param'!$B$5-'AC Param'!$B$3)) * ('AC Param'!$B$8/'AC Param'!$B$9)</f>
        <v>-0.2970881776306693</v>
      </c>
      <c r="F96">
        <f>E96*B96*'AC Param'!$B$9</f>
        <v>-0.57692348611985311</v>
      </c>
      <c r="G96">
        <f>'AC Param'!$B$2*9.807 + F96</f>
        <v>17.007027513880146</v>
      </c>
      <c r="H96">
        <f t="shared" si="3"/>
        <v>0.57692348611985311</v>
      </c>
      <c r="I96">
        <f>C96+(H96/(B96*'AC Param'!$B$8))</f>
        <v>0.94680747096290752</v>
      </c>
      <c r="J96">
        <f>FORECAST(I96,
INDEX(WingXFLR5!$F$8:$F$132,MATCH(I96,WingXFLR5!$C$8:$C$132,1)):INDEX(WingXFLR5!$F$8:$F$132,MATCH(I96,WingXFLR5!$C$8:$C$132,1)+1),
INDEX(WingXFLR5!$C$8:$C$132,MATCH(I96,WingXFLR5!$C$8:$C$132,1)):INDEX(WingXFLR5!$C$8:$C$132,MATCH(I96,WingXFLR5!$C$8:$C$132,1)+1))</f>
        <v>3.674998873773036E-2</v>
      </c>
      <c r="K96">
        <f>FORECAST(I96,
INDEX(WingXFLR5!$D$8:$D$132,MATCH(I96,WingXFLR5!$C$8:$C$132,1)):INDEX(WingXFLR5!$D$8:$D$132,MATCH(I96,WingXFLR5!$C$8:$C$132,1)+1),
INDEX(WingXFLR5!$C$8:$C$132,MATCH(I96,WingXFLR5!$C$8:$C$132,1)):INDEX(WingXFLR5!$C$8:$C$132,MATCH(I96,WingXFLR5!$C$8:$C$132,1)+1))</f>
        <v>1.6110352792147432E-2</v>
      </c>
      <c r="L96">
        <f>FORECAST(I96,
INDEX(WingXFLR5!$E$8:$E$132,MATCH(I96,WingXFLR5!$C$8:$C$132,1)):INDEX(WingXFLR5!$E$8:$E$132,MATCH(I96,WingXFLR5!$C$8:$C$132,1)+1),
INDEX(WingXFLR5!$C$8:$C$132,MATCH(I96,WingXFLR5!$C$8:$C$132,1)):INDEX(WingXFLR5!$C$8:$C$132,MATCH(I96,WingXFLR5!$C$8:$C$132,1)+1))</f>
        <v>2.0639635945582931E-2</v>
      </c>
      <c r="M96">
        <f>FORECAST(I96,
INDEX(WingXFLR5!$I$8:$I$132,MATCH(I96,WingXFLR5!$C$8:$C$132,1)):INDEX(WingXFLR5!$I$8:$I$132,MATCH(I96,WingXFLR5!$C$8:$C$132,1)+1),
INDEX(WingXFLR5!$C$8:$C$132,MATCH(I96,WingXFLR5!$C$8:$C$132,1)):INDEX(WingXFLR5!$C$8:$C$132,MATCH(I96,WingXFLR5!$C$8:$C$132,1)+1))</f>
        <v>-0.1239176246833133</v>
      </c>
      <c r="N96">
        <f>(((M96*'AC Param'!$B$6)+(I96*('AC Param'!$B$3-'AC Param'!$B$4)))/('AC Param'!$B$5-'AC Param'!$B$3)) * ('AC Param'!$B$8/'AC Param'!$B$9)</f>
        <v>-0.30286388740220921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2.7758072658031305E-2</v>
      </c>
      <c r="P96">
        <f>N96*B96*'AC Param'!$B$9</f>
        <v>-0.58813949155900502</v>
      </c>
      <c r="Q96">
        <f>(B96*'AC Param'!$B$8*TrimCalc!I96)+TrimCalc!P96</f>
        <v>17.454039521988719</v>
      </c>
      <c r="R96">
        <f>('AC Param'!$B$2*9.807)-TrimCalc!Q96</f>
        <v>0.12991147801128022</v>
      </c>
      <c r="S96">
        <f>O96*B96*'AC Param'!$B$9</f>
        <v>5.3904144464974484E-2</v>
      </c>
      <c r="T96">
        <f>(J96*B96*'AC Param'!$B$8)</f>
        <v>0.7003006375495423</v>
      </c>
      <c r="U96">
        <f>(K96*B96*'AC Param'!$B$8)</f>
        <v>0.306995749359396</v>
      </c>
      <c r="V96">
        <f>(L96*B96*'AC Param'!$B$8)</f>
        <v>0.39330488819014636</v>
      </c>
    </row>
    <row r="97" spans="1:22" x14ac:dyDescent="0.2">
      <c r="A97" s="1">
        <f>WingXFLR5!L103</f>
        <v>9.16</v>
      </c>
      <c r="B97" s="1">
        <f t="shared" si="2"/>
        <v>51.39218000000001</v>
      </c>
      <c r="C97">
        <f>WingXFLR5!C103</f>
        <v>0.92600400000000005</v>
      </c>
      <c r="D97">
        <f>WingXFLR5!I103</f>
        <v>-0.122421</v>
      </c>
      <c r="E97">
        <f>(((D97*'AC Param'!$B$6)+(C97*('AC Param'!$B$3-'AC Param'!$B$4)))/('AC Param'!$B$5-'AC Param'!$B$3)) * ('AC Param'!$B$8/'AC Param'!$B$9)</f>
        <v>-0.29889603332378278</v>
      </c>
      <c r="F97">
        <f>E97*B97*'AC Param'!$B$9</f>
        <v>-0.57449836109523311</v>
      </c>
      <c r="G97">
        <f>'AC Param'!$B$2*9.807 + F97</f>
        <v>17.009452638904765</v>
      </c>
      <c r="H97">
        <f t="shared" si="3"/>
        <v>0.57449836109523311</v>
      </c>
      <c r="I97">
        <f>C97+(H97/(B97*'AC Param'!$B$8))</f>
        <v>0.95646370475833653</v>
      </c>
      <c r="J97">
        <f>FORECAST(I97,
INDEX(WingXFLR5!$F$8:$F$132,MATCH(I97,WingXFLR5!$C$8:$C$132,1)):INDEX(WingXFLR5!$F$8:$F$132,MATCH(I97,WingXFLR5!$C$8:$C$132,1)+1),
INDEX(WingXFLR5!$C$8:$C$132,MATCH(I97,WingXFLR5!$C$8:$C$132,1)):INDEX(WingXFLR5!$C$8:$C$132,MATCH(I97,WingXFLR5!$C$8:$C$132,1)+1))</f>
        <v>3.7267085627450652E-2</v>
      </c>
      <c r="K97">
        <f>FORECAST(I97,
INDEX(WingXFLR5!$D$8:$D$132,MATCH(I97,WingXFLR5!$C$8:$C$132,1)):INDEX(WingXFLR5!$D$8:$D$132,MATCH(I97,WingXFLR5!$C$8:$C$132,1)+1),
INDEX(WingXFLR5!$C$8:$C$132,MATCH(I97,WingXFLR5!$C$8:$C$132,1)):INDEX(WingXFLR5!$C$8:$C$132,MATCH(I97,WingXFLR5!$C$8:$C$132,1)+1))</f>
        <v>1.643796555338492E-2</v>
      </c>
      <c r="L97">
        <f>FORECAST(I97,
INDEX(WingXFLR5!$E$8:$E$132,MATCH(I97,WingXFLR5!$C$8:$C$132,1)):INDEX(WingXFLR5!$E$8:$E$132,MATCH(I97,WingXFLR5!$C$8:$C$132,1)+1),
INDEX(WingXFLR5!$C$8:$C$132,MATCH(I97,WingXFLR5!$C$8:$C$132,1)):INDEX(WingXFLR5!$C$8:$C$132,MATCH(I97,WingXFLR5!$C$8:$C$132,1)+1))</f>
        <v>2.0829120074065725E-2</v>
      </c>
      <c r="M97">
        <f>FORECAST(I97,
INDEX(WingXFLR5!$I$8:$I$132,MATCH(I97,WingXFLR5!$C$8:$C$132,1)):INDEX(WingXFLR5!$I$8:$I$132,MATCH(I97,WingXFLR5!$C$8:$C$132,1)+1),
INDEX(WingXFLR5!$C$8:$C$132,MATCH(I97,WingXFLR5!$C$8:$C$132,1)):INDEX(WingXFLR5!$C$8:$C$132,MATCH(I97,WingXFLR5!$C$8:$C$132,1)+1))</f>
        <v>-0.12461172102082829</v>
      </c>
      <c r="N97">
        <f>(((M97*'AC Param'!$B$6)+(I97*('AC Param'!$B$3-'AC Param'!$B$4)))/('AC Param'!$B$5-'AC Param'!$B$3)) * ('AC Param'!$B$8/'AC Param'!$B$9)</f>
        <v>-0.30470434538707036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2.7814855821112296E-2</v>
      </c>
      <c r="P97">
        <f>N97*B97*'AC Param'!$B$9</f>
        <v>-0.58566232912780203</v>
      </c>
      <c r="Q97">
        <f>(B97*'AC Param'!$B$8*TrimCalc!I97)+TrimCalc!P97</f>
        <v>17.454132711247677</v>
      </c>
      <c r="R97">
        <f>('AC Param'!$B$2*9.807)-TrimCalc!Q97</f>
        <v>0.12981828875232182</v>
      </c>
      <c r="S97">
        <f>O97*B97*'AC Param'!$B$9</f>
        <v>5.3462031281021165E-2</v>
      </c>
      <c r="T97">
        <f>(J97*B97*'AC Param'!$B$8)</f>
        <v>0.70289189555937814</v>
      </c>
      <c r="U97">
        <f>(K97*B97*'AC Param'!$B$8)</f>
        <v>0.31003531863108225</v>
      </c>
      <c r="V97">
        <f>(L97*B97*'AC Param'!$B$8)</f>
        <v>0.39285657692829573</v>
      </c>
    </row>
    <row r="98" spans="1:22" x14ac:dyDescent="0.2">
      <c r="A98" s="1">
        <f>WingXFLR5!L104</f>
        <v>9.1135000000000002</v>
      </c>
      <c r="B98" s="1">
        <f t="shared" si="2"/>
        <v>50.871727878125</v>
      </c>
      <c r="C98">
        <f>WingXFLR5!C104</f>
        <v>0.93547100000000005</v>
      </c>
      <c r="D98">
        <f>WingXFLR5!I104</f>
        <v>-0.123102</v>
      </c>
      <c r="E98">
        <f>(((D98*'AC Param'!$B$6)+(C98*('AC Param'!$B$3-'AC Param'!$B$4)))/('AC Param'!$B$5-'AC Param'!$B$3)) * ('AC Param'!$B$8/'AC Param'!$B$9)</f>
        <v>-0.30070153231898017</v>
      </c>
      <c r="F98">
        <f>E98*B98*'AC Param'!$B$9</f>
        <v>-0.5721155240225223</v>
      </c>
      <c r="G98">
        <f>'AC Param'!$B$2*9.807 + F98</f>
        <v>17.011835475977477</v>
      </c>
      <c r="H98">
        <f t="shared" si="3"/>
        <v>0.5721155240225223</v>
      </c>
      <c r="I98">
        <f>C98+(H98/(B98*'AC Param'!$B$8))</f>
        <v>0.96611469838890973</v>
      </c>
      <c r="J98">
        <f>FORECAST(I98,
INDEX(WingXFLR5!$F$8:$F$132,MATCH(I98,WingXFLR5!$C$8:$C$132,1)):INDEX(WingXFLR5!$F$8:$F$132,MATCH(I98,WingXFLR5!$C$8:$C$132,1)+1),
INDEX(WingXFLR5!$C$8:$C$132,MATCH(I98,WingXFLR5!$C$8:$C$132,1)):INDEX(WingXFLR5!$C$8:$C$132,MATCH(I98,WingXFLR5!$C$8:$C$132,1)+1))</f>
        <v>3.7818021775668509E-2</v>
      </c>
      <c r="K98">
        <f>FORECAST(I98,
INDEX(WingXFLR5!$D$8:$D$132,MATCH(I98,WingXFLR5!$C$8:$C$132,1)):INDEX(WingXFLR5!$D$8:$D$132,MATCH(I98,WingXFLR5!$C$8:$C$132,1)+1),
INDEX(WingXFLR5!$C$8:$C$132,MATCH(I98,WingXFLR5!$C$8:$C$132,1)):INDEX(WingXFLR5!$C$8:$C$132,MATCH(I98,WingXFLR5!$C$8:$C$132,1)+1))</f>
        <v>1.6769229595215297E-2</v>
      </c>
      <c r="L98">
        <f>FORECAST(I98,
INDEX(WingXFLR5!$E$8:$E$132,MATCH(I98,WingXFLR5!$C$8:$C$132,1)):INDEX(WingXFLR5!$E$8:$E$132,MATCH(I98,WingXFLR5!$C$8:$C$132,1)+1),
INDEX(WingXFLR5!$C$8:$C$132,MATCH(I98,WingXFLR5!$C$8:$C$132,1)):INDEX(WingXFLR5!$C$8:$C$132,MATCH(I98,WingXFLR5!$C$8:$C$132,1)+1))</f>
        <v>2.1048792180453215E-2</v>
      </c>
      <c r="M98">
        <f>FORECAST(I98,
INDEX(WingXFLR5!$I$8:$I$132,MATCH(I98,WingXFLR5!$C$8:$C$132,1)):INDEX(WingXFLR5!$I$8:$I$132,MATCH(I98,WingXFLR5!$C$8:$C$132,1)+1),
INDEX(WingXFLR5!$C$8:$C$132,MATCH(I98,WingXFLR5!$C$8:$C$132,1)):INDEX(WingXFLR5!$C$8:$C$132,MATCH(I98,WingXFLR5!$C$8:$C$132,1)+1))</f>
        <v>-0.12530493832868461</v>
      </c>
      <c r="N98">
        <f>(((M98*'AC Param'!$B$6)+(I98*('AC Param'!$B$3-'AC Param'!$B$4)))/('AC Param'!$B$5-'AC Param'!$B$3)) * ('AC Param'!$B$8/'AC Param'!$B$9)</f>
        <v>-0.30654270380350751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2.7871574206764404E-2</v>
      </c>
      <c r="P98">
        <f>N98*B98*'AC Param'!$B$9</f>
        <v>-0.58322895220828497</v>
      </c>
      <c r="Q98">
        <f>(B98*'AC Param'!$B$8*TrimCalc!I98)+TrimCalc!P98</f>
        <v>17.454059168819271</v>
      </c>
      <c r="R98">
        <f>('AC Param'!$B$2*9.807)-TrimCalc!Q98</f>
        <v>0.12989183118072845</v>
      </c>
      <c r="S98">
        <f>O98*B98*'AC Param'!$B$9</f>
        <v>5.3028530182947599E-2</v>
      </c>
      <c r="T98">
        <f>(J98*B98*'AC Param'!$B$8)</f>
        <v>0.70605959734651869</v>
      </c>
      <c r="U98">
        <f>(K98*B98*'AC Param'!$B$8)</f>
        <v>0.31308024428254855</v>
      </c>
      <c r="V98">
        <f>(L98*B98*'AC Param'!$B$8)</f>
        <v>0.39297935306397019</v>
      </c>
    </row>
    <row r="99" spans="1:22" x14ac:dyDescent="0.2">
      <c r="A99" s="1">
        <f>WingXFLR5!L105</f>
        <v>9.0678000000000001</v>
      </c>
      <c r="B99" s="1">
        <f t="shared" si="2"/>
        <v>50.362810564500002</v>
      </c>
      <c r="C99">
        <f>WingXFLR5!C105</f>
        <v>0.94493499999999997</v>
      </c>
      <c r="D99">
        <f>WingXFLR5!I105</f>
        <v>-0.123783</v>
      </c>
      <c r="E99">
        <f>(((D99*'AC Param'!$B$6)+(C99*('AC Param'!$B$3-'AC Param'!$B$4)))/('AC Param'!$B$5-'AC Param'!$B$3)) * ('AC Param'!$B$8/'AC Param'!$B$9)</f>
        <v>-0.30250693204609058</v>
      </c>
      <c r="F99">
        <f>E99*B99*'AC Param'!$B$9</f>
        <v>-0.5697927143093916</v>
      </c>
      <c r="G99">
        <f>'AC Param'!$B$2*9.807 + F99</f>
        <v>17.014158285690609</v>
      </c>
      <c r="H99">
        <f t="shared" si="3"/>
        <v>0.5697927143093916</v>
      </c>
      <c r="I99">
        <f>C99+(H99/(B99*'AC Param'!$B$8))</f>
        <v>0.97576268190333459</v>
      </c>
      <c r="J99">
        <f>FORECAST(I99,
INDEX(WingXFLR5!$F$8:$F$132,MATCH(I99,WingXFLR5!$C$8:$C$132,1)):INDEX(WingXFLR5!$F$8:$F$132,MATCH(I99,WingXFLR5!$C$8:$C$132,1)+1),
INDEX(WingXFLR5!$C$8:$C$132,MATCH(I99,WingXFLR5!$C$8:$C$132,1)):INDEX(WingXFLR5!$C$8:$C$132,MATCH(I99,WingXFLR5!$C$8:$C$132,1)+1))</f>
        <v>3.8406806709230003E-2</v>
      </c>
      <c r="K99">
        <f>FORECAST(I99,
INDEX(WingXFLR5!$D$8:$D$132,MATCH(I99,WingXFLR5!$C$8:$C$132,1)):INDEX(WingXFLR5!$D$8:$D$132,MATCH(I99,WingXFLR5!$C$8:$C$132,1)+1),
INDEX(WingXFLR5!$C$8:$C$132,MATCH(I99,WingXFLR5!$C$8:$C$132,1)):INDEX(WingXFLR5!$C$8:$C$132,MATCH(I99,WingXFLR5!$C$8:$C$132,1)+1))</f>
        <v>1.7102887702085456E-2</v>
      </c>
      <c r="L99">
        <f>FORECAST(I99,
INDEX(WingXFLR5!$E$8:$E$132,MATCH(I99,WingXFLR5!$C$8:$C$132,1)):INDEX(WingXFLR5!$E$8:$E$132,MATCH(I99,WingXFLR5!$C$8:$C$132,1)+1),
INDEX(WingXFLR5!$C$8:$C$132,MATCH(I99,WingXFLR5!$C$8:$C$132,1)):INDEX(WingXFLR5!$C$8:$C$132,MATCH(I99,WingXFLR5!$C$8:$C$132,1)+1))</f>
        <v>2.1303919007144557E-2</v>
      </c>
      <c r="M99">
        <f>FORECAST(I99,
INDEX(WingXFLR5!$I$8:$I$132,MATCH(I99,WingXFLR5!$C$8:$C$132,1)):INDEX(WingXFLR5!$I$8:$I$132,MATCH(I99,WingXFLR5!$C$8:$C$132,1)+1),
INDEX(WingXFLR5!$C$8:$C$132,MATCH(I99,WingXFLR5!$C$8:$C$132,1)):INDEX(WingXFLR5!$C$8:$C$132,MATCH(I99,WingXFLR5!$C$8:$C$132,1)+1))</f>
        <v>-0.12599825759792105</v>
      </c>
      <c r="N99">
        <f>(((M99*'AC Param'!$B$6)+(I99*('AC Param'!$B$3-'AC Param'!$B$4)))/('AC Param'!$B$5-'AC Param'!$B$3)) * ('AC Param'!$B$8/'AC Param'!$B$9)</f>
        <v>-0.30838118604010767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2.7928296412607231E-2</v>
      </c>
      <c r="P99">
        <f>N99*B99*'AC Param'!$B$9</f>
        <v>-0.58085727770684714</v>
      </c>
      <c r="Q99">
        <f>(B99*'AC Param'!$B$8*TrimCalc!I99)+TrimCalc!P99</f>
        <v>17.454312177683594</v>
      </c>
      <c r="R99">
        <f>('AC Param'!$B$2*9.807)-TrimCalc!Q99</f>
        <v>0.12963882231640511</v>
      </c>
      <c r="S99">
        <f>O99*B99*'AC Param'!$B$9</f>
        <v>5.260487656048863E-2</v>
      </c>
      <c r="T99">
        <f>(J99*B99*'AC Param'!$B$8)</f>
        <v>0.70987882616114484</v>
      </c>
      <c r="U99">
        <f>(K99*B99*'AC Param'!$B$8)</f>
        <v>0.31611526409469909</v>
      </c>
      <c r="V99">
        <f>(L99*B99*'AC Param'!$B$8)</f>
        <v>0.39376356206644592</v>
      </c>
    </row>
    <row r="100" spans="1:22" x14ac:dyDescent="0.2">
      <c r="A100" s="1">
        <f>WingXFLR5!L106</f>
        <v>9.0227000000000004</v>
      </c>
      <c r="B100" s="1">
        <f t="shared" si="2"/>
        <v>49.863083115125008</v>
      </c>
      <c r="C100">
        <f>WingXFLR5!C106</f>
        <v>0.95439300000000005</v>
      </c>
      <c r="D100">
        <f>WingXFLR5!I106</f>
        <v>-0.124463</v>
      </c>
      <c r="E100">
        <f>(((D100*'AC Param'!$B$6)+(C100*('AC Param'!$B$3-'AC Param'!$B$4)))/('AC Param'!$B$5-'AC Param'!$B$3)) * ('AC Param'!$B$8/'AC Param'!$B$9)</f>
        <v>-0.30430994198592265</v>
      </c>
      <c r="F100">
        <f>E100*B100*'AC Param'!$B$9</f>
        <v>-0.56750131418210958</v>
      </c>
      <c r="G100">
        <f>'AC Param'!$B$2*9.807 + F100</f>
        <v>17.016449685817889</v>
      </c>
      <c r="H100">
        <f t="shared" si="3"/>
        <v>0.56750131418210958</v>
      </c>
      <c r="I100">
        <f>C100+(H100/(B100*'AC Param'!$B$8))</f>
        <v>0.98540442188085431</v>
      </c>
      <c r="J100">
        <f>FORECAST(I100,
INDEX(WingXFLR5!$F$8:$F$132,MATCH(I100,WingXFLR5!$C$8:$C$132,1)):INDEX(WingXFLR5!$F$8:$F$132,MATCH(I100,WingXFLR5!$C$8:$C$132,1)+1),
INDEX(WingXFLR5!$C$8:$C$132,MATCH(I100,WingXFLR5!$C$8:$C$132,1)):INDEX(WingXFLR5!$C$8:$C$132,MATCH(I100,WingXFLR5!$C$8:$C$132,1)+1))</f>
        <v>3.9018715907065592E-2</v>
      </c>
      <c r="K100">
        <f>FORECAST(I100,
INDEX(WingXFLR5!$D$8:$D$132,MATCH(I100,WingXFLR5!$C$8:$C$132,1)):INDEX(WingXFLR5!$D$8:$D$132,MATCH(I100,WingXFLR5!$C$8:$C$132,1)+1),
INDEX(WingXFLR5!$C$8:$C$132,MATCH(I100,WingXFLR5!$C$8:$C$132,1)):INDEX(WingXFLR5!$C$8:$C$132,MATCH(I100,WingXFLR5!$C$8:$C$132,1)+1))</f>
        <v>1.7439626105756133E-2</v>
      </c>
      <c r="L100">
        <f>FORECAST(I100,
INDEX(WingXFLR5!$E$8:$E$132,MATCH(I100,WingXFLR5!$C$8:$C$132,1)):INDEX(WingXFLR5!$E$8:$E$132,MATCH(I100,WingXFLR5!$C$8:$C$132,1)+1),
INDEX(WingXFLR5!$C$8:$C$132,MATCH(I100,WingXFLR5!$C$8:$C$132,1)):INDEX(WingXFLR5!$C$8:$C$132,MATCH(I100,WingXFLR5!$C$8:$C$132,1)+1))</f>
        <v>2.1579089801309459E-2</v>
      </c>
      <c r="M100">
        <f>FORECAST(I100,
INDEX(WingXFLR5!$I$8:$I$132,MATCH(I100,WingXFLR5!$C$8:$C$132,1)):INDEX(WingXFLR5!$I$8:$I$132,MATCH(I100,WingXFLR5!$C$8:$C$132,1)+1),
INDEX(WingXFLR5!$C$8:$C$132,MATCH(I100,WingXFLR5!$C$8:$C$132,1)):INDEX(WingXFLR5!$C$8:$C$132,MATCH(I100,WingXFLR5!$C$8:$C$132,1)+1))</f>
        <v>-0.12669120030030923</v>
      </c>
      <c r="N100">
        <f>(((M100*'AC Param'!$B$6)+(I100*('AC Param'!$B$3-'AC Param'!$B$4)))/('AC Param'!$B$5-'AC Param'!$B$3)) * ('AC Param'!$B$8/'AC Param'!$B$9)</f>
        <v>-0.31021863652953086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2.7985502167884889E-2</v>
      </c>
      <c r="P100">
        <f>N100*B100*'AC Param'!$B$9</f>
        <v>-0.57852031637676504</v>
      </c>
      <c r="Q100">
        <f>(B100*'AC Param'!$B$8*TrimCalc!I100)+TrimCalc!P100</f>
        <v>17.454135734247462</v>
      </c>
      <c r="R100">
        <f>('AC Param'!$B$2*9.807)-TrimCalc!Q100</f>
        <v>0.1298152657525371</v>
      </c>
      <c r="S100">
        <f>O100*B100*'AC Param'!$B$9</f>
        <v>5.2189583931029251E-2</v>
      </c>
      <c r="T100">
        <f>(J100*B100*'AC Param'!$B$8)</f>
        <v>0.71403280507524247</v>
      </c>
      <c r="U100">
        <f>(K100*B100*'AC Param'!$B$8)</f>
        <v>0.31914082404494404</v>
      </c>
      <c r="V100">
        <f>(L100*B100*'AC Param'!$B$8)</f>
        <v>0.39489198103029843</v>
      </c>
    </row>
    <row r="101" spans="1:22" x14ac:dyDescent="0.2">
      <c r="A101" s="1">
        <f>WingXFLR5!L107</f>
        <v>8.9784000000000006</v>
      </c>
      <c r="B101" s="1">
        <f t="shared" si="2"/>
        <v>49.374645768000015</v>
      </c>
      <c r="C101">
        <f>WingXFLR5!C107</f>
        <v>0.96384700000000001</v>
      </c>
      <c r="D101">
        <f>WingXFLR5!I107</f>
        <v>-0.125142</v>
      </c>
      <c r="E101">
        <f>(((D101*'AC Param'!$B$6)+(C101*('AC Param'!$B$3-'AC Param'!$B$4)))/('AC Param'!$B$5-'AC Param'!$B$3)) * ('AC Param'!$B$8/'AC Param'!$B$9)</f>
        <v>-0.30611062831720098</v>
      </c>
      <c r="F101">
        <f>E101*B101*'AC Param'!$B$9</f>
        <v>-0.56526748357791612</v>
      </c>
      <c r="G101">
        <f>'AC Param'!$B$2*9.807 + F101</f>
        <v>17.018683516422083</v>
      </c>
      <c r="H101">
        <f t="shared" si="3"/>
        <v>0.56526748357791612</v>
      </c>
      <c r="I101">
        <f>C101+(H101/(B101*'AC Param'!$B$8))</f>
        <v>0.99504192506556766</v>
      </c>
      <c r="J101">
        <f>FORECAST(I101,
INDEX(WingXFLR5!$F$8:$F$132,MATCH(I101,WingXFLR5!$C$8:$C$132,1)):INDEX(WingXFLR5!$F$8:$F$132,MATCH(I101,WingXFLR5!$C$8:$C$132,1)+1),
INDEX(WingXFLR5!$C$8:$C$132,MATCH(I101,WingXFLR5!$C$8:$C$132,1)):INDEX(WingXFLR5!$C$8:$C$132,MATCH(I101,WingXFLR5!$C$8:$C$132,1)+1))</f>
        <v>3.9690962285371542E-2</v>
      </c>
      <c r="K101">
        <f>FORECAST(I101,
INDEX(WingXFLR5!$D$8:$D$132,MATCH(I101,WingXFLR5!$C$8:$C$132,1)):INDEX(WingXFLR5!$D$8:$D$132,MATCH(I101,WingXFLR5!$C$8:$C$132,1)+1),
INDEX(WingXFLR5!$C$8:$C$132,MATCH(I101,WingXFLR5!$C$8:$C$132,1)):INDEX(WingXFLR5!$C$8:$C$132,MATCH(I101,WingXFLR5!$C$8:$C$132,1)+1))</f>
        <v>1.7779498505401135E-2</v>
      </c>
      <c r="L101">
        <f>FORECAST(I101,
INDEX(WingXFLR5!$E$8:$E$132,MATCH(I101,WingXFLR5!$C$8:$C$132,1)):INDEX(WingXFLR5!$E$8:$E$132,MATCH(I101,WingXFLR5!$C$8:$C$132,1)+1),
INDEX(WingXFLR5!$C$8:$C$132,MATCH(I101,WingXFLR5!$C$8:$C$132,1)):INDEX(WingXFLR5!$C$8:$C$132,MATCH(I101,WingXFLR5!$C$8:$C$132,1)+1))</f>
        <v>2.19114637799704E-2</v>
      </c>
      <c r="M101">
        <f>FORECAST(I101,
INDEX(WingXFLR5!$I$8:$I$132,MATCH(I101,WingXFLR5!$C$8:$C$132,1)):INDEX(WingXFLR5!$I$8:$I$132,MATCH(I101,WingXFLR5!$C$8:$C$132,1)+1),
INDEX(WingXFLR5!$C$8:$C$132,MATCH(I101,WingXFLR5!$C$8:$C$132,1)):INDEX(WingXFLR5!$C$8:$C$132,MATCH(I101,WingXFLR5!$C$8:$C$132,1)+1))</f>
        <v>-0.12738342085570736</v>
      </c>
      <c r="N101">
        <f>(((M101*'AC Param'!$B$6)+(I101*('AC Param'!$B$3-'AC Param'!$B$4)))/('AC Param'!$B$5-'AC Param'!$B$3)) * ('AC Param'!$B$8/'AC Param'!$B$9)</f>
        <v>-0.31205436442079237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2.8043467000570813E-2</v>
      </c>
      <c r="P101">
        <f>N101*B101*'AC Param'!$B$9</f>
        <v>-0.57624325651594943</v>
      </c>
      <c r="Q101">
        <f>(B101*'AC Param'!$B$8*TrimCalc!I101)+TrimCalc!P101</f>
        <v>17.45440896829664</v>
      </c>
      <c r="R101">
        <f>('AC Param'!$B$2*9.807)-TrimCalc!Q101</f>
        <v>0.12954203170335887</v>
      </c>
      <c r="S101">
        <f>O101*B101*'AC Param'!$B$9</f>
        <v>5.1785395722315837E-2</v>
      </c>
      <c r="T101">
        <f>(J101*B101*'AC Param'!$B$8)</f>
        <v>0.71921988351247546</v>
      </c>
      <c r="U101">
        <f>(K101*B101*'AC Param'!$B$8)</f>
        <v>0.32217331371373009</v>
      </c>
      <c r="V101">
        <f>(L101*B101*'AC Param'!$B$8)</f>
        <v>0.3970465697987452</v>
      </c>
    </row>
    <row r="102" spans="1:22" x14ac:dyDescent="0.2">
      <c r="A102" s="1">
        <f>WingXFLR5!L108</f>
        <v>8.9346999999999994</v>
      </c>
      <c r="B102" s="1">
        <f t="shared" si="2"/>
        <v>48.895179255125001</v>
      </c>
      <c r="C102">
        <f>WingXFLR5!C108</f>
        <v>0.97329699999999997</v>
      </c>
      <c r="D102">
        <f>WingXFLR5!I108</f>
        <v>-0.12582099999999999</v>
      </c>
      <c r="E102">
        <f>(((D102*'AC Param'!$B$6)+(C102*('AC Param'!$B$3-'AC Param'!$B$4)))/('AC Param'!$B$5-'AC Param'!$B$3)) * ('AC Param'!$B$8/'AC Param'!$B$9)</f>
        <v>-0.30791118229102998</v>
      </c>
      <c r="F102">
        <f>E102*B102*'AC Param'!$B$9</f>
        <v>-0.56307092973387418</v>
      </c>
      <c r="G102">
        <f>'AC Param'!$B$2*9.807 + F102</f>
        <v>17.020880070266124</v>
      </c>
      <c r="H102">
        <f t="shared" si="3"/>
        <v>0.56307092973387418</v>
      </c>
      <c r="I102">
        <f>C102+(H102/(B102*'AC Param'!$B$8))</f>
        <v>1.0046754147620831</v>
      </c>
      <c r="J102">
        <f>FORECAST(I102,
INDEX(WingXFLR5!$F$8:$F$132,MATCH(I102,WingXFLR5!$C$8:$C$132,1)):INDEX(WingXFLR5!$F$8:$F$132,MATCH(I102,WingXFLR5!$C$8:$C$132,1)+1),
INDEX(WingXFLR5!$C$8:$C$132,MATCH(I102,WingXFLR5!$C$8:$C$132,1)):INDEX(WingXFLR5!$C$8:$C$132,MATCH(I102,WingXFLR5!$C$8:$C$132,1)+1))</f>
        <v>4.0506164164449104E-2</v>
      </c>
      <c r="K102">
        <f>FORECAST(I102,
INDEX(WingXFLR5!$D$8:$D$132,MATCH(I102,WingXFLR5!$C$8:$C$132,1)):INDEX(WingXFLR5!$D$8:$D$132,MATCH(I102,WingXFLR5!$C$8:$C$132,1)+1),
INDEX(WingXFLR5!$C$8:$C$132,MATCH(I102,WingXFLR5!$C$8:$C$132,1)):INDEX(WingXFLR5!$C$8:$C$132,MATCH(I102,WingXFLR5!$C$8:$C$132,1)+1))</f>
        <v>1.8122539623537711E-2</v>
      </c>
      <c r="L102">
        <f>FORECAST(I102,
INDEX(WingXFLR5!$E$8:$E$132,MATCH(I102,WingXFLR5!$C$8:$C$132,1)):INDEX(WingXFLR5!$E$8:$E$132,MATCH(I102,WingXFLR5!$C$8:$C$132,1)+1),
INDEX(WingXFLR5!$C$8:$C$132,MATCH(I102,WingXFLR5!$C$8:$C$132,1)):INDEX(WingXFLR5!$C$8:$C$132,MATCH(I102,WingXFLR5!$C$8:$C$132,1)+1))</f>
        <v>2.238362454091139E-2</v>
      </c>
      <c r="M102">
        <f>FORECAST(I102,
INDEX(WingXFLR5!$I$8:$I$132,MATCH(I102,WingXFLR5!$C$8:$C$132,1)):INDEX(WingXFLR5!$I$8:$I$132,MATCH(I102,WingXFLR5!$C$8:$C$132,1)+1),
INDEX(WingXFLR5!$C$8:$C$132,MATCH(I102,WingXFLR5!$C$8:$C$132,1)):INDEX(WingXFLR5!$C$8:$C$132,MATCH(I102,WingXFLR5!$C$8:$C$132,1)+1))</f>
        <v>-0.12807605149225476</v>
      </c>
      <c r="N102">
        <f>(((M102*'AC Param'!$B$6)+(I102*('AC Param'!$B$3-'AC Param'!$B$4)))/('AC Param'!$B$5-'AC Param'!$B$3)) * ('AC Param'!$B$8/'AC Param'!$B$9)</f>
        <v>-0.31389085809905992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2.810145601370085E-2</v>
      </c>
      <c r="P102">
        <f>N102*B102*'AC Param'!$B$9</f>
        <v>-0.57400584152136547</v>
      </c>
      <c r="Q102">
        <f>(B102*'AC Param'!$B$8*TrimCalc!I102)+TrimCalc!P102</f>
        <v>17.454423069247976</v>
      </c>
      <c r="R102">
        <f>('AC Param'!$B$2*9.807)-TrimCalc!Q102</f>
        <v>0.12952793075202251</v>
      </c>
      <c r="S102">
        <f>O102*B102*'AC Param'!$B$9</f>
        <v>5.1388562269084767E-2</v>
      </c>
      <c r="T102">
        <f>(J102*B102*'AC Param'!$B$8)</f>
        <v>0.72686410989728123</v>
      </c>
      <c r="U102">
        <f>(K102*B102*'AC Param'!$B$8)</f>
        <v>0.32520047020651038</v>
      </c>
      <c r="V102">
        <f>(L102*B102*'AC Param'!$B$8)</f>
        <v>0.40166363969077085</v>
      </c>
    </row>
    <row r="103" spans="1:22" x14ac:dyDescent="0.2">
      <c r="A103" s="1">
        <f>WingXFLR5!L109</f>
        <v>8.8917000000000002</v>
      </c>
      <c r="B103" s="1">
        <f t="shared" si="2"/>
        <v>48.425676445125006</v>
      </c>
      <c r="C103">
        <f>WingXFLR5!C109</f>
        <v>0.982742</v>
      </c>
      <c r="D103">
        <f>WingXFLR5!I109</f>
        <v>-0.1265</v>
      </c>
      <c r="E103">
        <f>(((D103*'AC Param'!$B$6)+(C103*('AC Param'!$B$3-'AC Param'!$B$4)))/('AC Param'!$B$5-'AC Param'!$B$3)) * ('AC Param'!$B$8/'AC Param'!$B$9)</f>
        <v>-0.30971157081804751</v>
      </c>
      <c r="F103">
        <f>E103*B103*'AC Param'!$B$9</f>
        <v>-0.56092491275850753</v>
      </c>
      <c r="G103">
        <f>'AC Param'!$B$2*9.807 + F103</f>
        <v>17.02302608724149</v>
      </c>
      <c r="H103">
        <f t="shared" si="3"/>
        <v>0.56092491275850753</v>
      </c>
      <c r="I103">
        <f>C103+(H103/(B103*'AC Param'!$B$8))</f>
        <v>1.0143038875983514</v>
      </c>
      <c r="J103">
        <f>FORECAST(I103,
INDEX(WingXFLR5!$F$8:$F$132,MATCH(I103,WingXFLR5!$C$8:$C$132,1)):INDEX(WingXFLR5!$F$8:$F$132,MATCH(I103,WingXFLR5!$C$8:$C$132,1)+1),
INDEX(WingXFLR5!$C$8:$C$132,MATCH(I103,WingXFLR5!$C$8:$C$132,1)):INDEX(WingXFLR5!$C$8:$C$132,MATCH(I103,WingXFLR5!$C$8:$C$132,1)+1))</f>
        <v>4.1437156927138147E-2</v>
      </c>
      <c r="K103">
        <f>FORECAST(I103,
INDEX(WingXFLR5!$D$8:$D$132,MATCH(I103,WingXFLR5!$C$8:$C$132,1)):INDEX(WingXFLR5!$D$8:$D$132,MATCH(I103,WingXFLR5!$C$8:$C$132,1)+1),
INDEX(WingXFLR5!$C$8:$C$132,MATCH(I103,WingXFLR5!$C$8:$C$132,1)):INDEX(WingXFLR5!$C$8:$C$132,MATCH(I103,WingXFLR5!$C$8:$C$132,1)+1))</f>
        <v>1.8468714372060029E-2</v>
      </c>
      <c r="L103">
        <f>FORECAST(I103,
INDEX(WingXFLR5!$E$8:$E$132,MATCH(I103,WingXFLR5!$C$8:$C$132,1)):INDEX(WingXFLR5!$E$8:$E$132,MATCH(I103,WingXFLR5!$C$8:$C$132,1)+1),
INDEX(WingXFLR5!$C$8:$C$132,MATCH(I103,WingXFLR5!$C$8:$C$132,1)):INDEX(WingXFLR5!$C$8:$C$132,MATCH(I103,WingXFLR5!$C$8:$C$132,1)+1))</f>
        <v>2.2968787758515255E-2</v>
      </c>
      <c r="M103">
        <f>FORECAST(I103,
INDEX(WingXFLR5!$I$8:$I$132,MATCH(I103,WingXFLR5!$C$8:$C$132,1)):INDEX(WingXFLR5!$I$8:$I$132,MATCH(I103,WingXFLR5!$C$8:$C$132,1)+1),
INDEX(WingXFLR5!$C$8:$C$132,MATCH(I103,WingXFLR5!$C$8:$C$132,1)):INDEX(WingXFLR5!$C$8:$C$132,MATCH(I103,WingXFLR5!$C$8:$C$132,1)+1))</f>
        <v>-0.12876904793037153</v>
      </c>
      <c r="N103">
        <f>(((M103*'AC Param'!$B$6)+(I103*('AC Param'!$B$3-'AC Param'!$B$4)))/('AC Param'!$B$5-'AC Param'!$B$3)) * ('AC Param'!$B$8/'AC Param'!$B$9)</f>
        <v>-0.31572798733571394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2.8159465095183998E-2</v>
      </c>
      <c r="P103">
        <f>N103*B103*'AC Param'!$B$9</f>
        <v>-0.5718213668411789</v>
      </c>
      <c r="Q103">
        <f>(B103*'AC Param'!$B$8*TrimCalc!I103)+TrimCalc!P103</f>
        <v>17.45461377233719</v>
      </c>
      <c r="R103">
        <f>('AC Param'!$B$2*9.807)-TrimCalc!Q103</f>
        <v>0.12933722766280908</v>
      </c>
      <c r="S103">
        <f>O103*B103*'AC Param'!$B$9</f>
        <v>5.1000178844212221E-2</v>
      </c>
      <c r="T103">
        <f>(J103*B103*'AC Param'!$B$8)</f>
        <v>0.73643040397652271</v>
      </c>
      <c r="U103">
        <f>(K103*B103*'AC Param'!$B$8)</f>
        <v>0.32823011505974292</v>
      </c>
      <c r="V103">
        <f>(L103*B103*'AC Param'!$B$8)</f>
        <v>0.4082064239493331</v>
      </c>
    </row>
    <row r="104" spans="1:22" x14ac:dyDescent="0.2">
      <c r="A104" s="1">
        <f>WingXFLR5!L110</f>
        <v>8.8491999999999997</v>
      </c>
      <c r="B104" s="1">
        <f t="shared" si="2"/>
        <v>47.963858642000005</v>
      </c>
      <c r="C104">
        <f>WingXFLR5!C110</f>
        <v>0.99218300000000004</v>
      </c>
      <c r="D104">
        <f>WingXFLR5!I110</f>
        <v>-0.12717800000000001</v>
      </c>
      <c r="E104">
        <f>(((D104*'AC Param'!$B$6)+(C104*('AC Param'!$B$3-'AC Param'!$B$4)))/('AC Param'!$B$5-'AC Param'!$B$3)) * ('AC Param'!$B$8/'AC Param'!$B$9)</f>
        <v>-0.31150963573651125</v>
      </c>
      <c r="F104">
        <f>E104*B104*'AC Param'!$B$9</f>
        <v>-0.55880103461485153</v>
      </c>
      <c r="G104">
        <f>'AC Param'!$B$2*9.807 + F104</f>
        <v>17.025149965385147</v>
      </c>
      <c r="H104">
        <f t="shared" si="3"/>
        <v>0.55880103461485153</v>
      </c>
      <c r="I104">
        <f>C104+(H104/(B104*'AC Param'!$B$8))</f>
        <v>1.0239281236418134</v>
      </c>
      <c r="J104">
        <f>FORECAST(I104,
INDEX(WingXFLR5!$F$8:$F$132,MATCH(I104,WingXFLR5!$C$8:$C$132,1)):INDEX(WingXFLR5!$F$8:$F$132,MATCH(I104,WingXFLR5!$C$8:$C$132,1)+1),
INDEX(WingXFLR5!$C$8:$C$132,MATCH(I104,WingXFLR5!$C$8:$C$132,1)):INDEX(WingXFLR5!$C$8:$C$132,MATCH(I104,WingXFLR5!$C$8:$C$132,1)+1))</f>
        <v>4.2471097539467248E-2</v>
      </c>
      <c r="K104">
        <f>FORECAST(I104,
INDEX(WingXFLR5!$D$8:$D$132,MATCH(I104,WingXFLR5!$C$8:$C$132,1)):INDEX(WingXFLR5!$D$8:$D$132,MATCH(I104,WingXFLR5!$C$8:$C$132,1)+1),
INDEX(WingXFLR5!$C$8:$C$132,MATCH(I104,WingXFLR5!$C$8:$C$132,1)):INDEX(WingXFLR5!$C$8:$C$132,MATCH(I104,WingXFLR5!$C$8:$C$132,1)+1))</f>
        <v>1.8817671663037785E-2</v>
      </c>
      <c r="L104">
        <f>FORECAST(I104,
INDEX(WingXFLR5!$E$8:$E$132,MATCH(I104,WingXFLR5!$C$8:$C$132,1)):INDEX(WingXFLR5!$E$8:$E$132,MATCH(I104,WingXFLR5!$C$8:$C$132,1)+1),
INDEX(WingXFLR5!$C$8:$C$132,MATCH(I104,WingXFLR5!$C$8:$C$132,1)):INDEX(WingXFLR5!$C$8:$C$132,MATCH(I104,WingXFLR5!$C$8:$C$132,1)+1))</f>
        <v>2.3654059486741305E-2</v>
      </c>
      <c r="M104">
        <f>FORECAST(I104,
INDEX(WingXFLR5!$I$8:$I$132,MATCH(I104,WingXFLR5!$C$8:$C$132,1)):INDEX(WingXFLR5!$I$8:$I$132,MATCH(I104,WingXFLR5!$C$8:$C$132,1)+1),
INDEX(WingXFLR5!$C$8:$C$132,MATCH(I104,WingXFLR5!$C$8:$C$132,1)):INDEX(WingXFLR5!$C$8:$C$132,MATCH(I104,WingXFLR5!$C$8:$C$132,1)+1))</f>
        <v>-0.12946214498794661</v>
      </c>
      <c r="N104">
        <f>(((M104*'AC Param'!$B$6)+(I104*('AC Param'!$B$3-'AC Param'!$B$4)))/('AC Param'!$B$5-'AC Param'!$B$3)) * ('AC Param'!$B$8/'AC Param'!$B$9)</f>
        <v>-0.31756519686209495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2.8218248783709758E-2</v>
      </c>
      <c r="P104">
        <f>N104*B104*'AC Param'!$B$9</f>
        <v>-0.56966379272552481</v>
      </c>
      <c r="Q104">
        <f>(B104*'AC Param'!$B$8*TrimCalc!I104)+TrimCalc!P104</f>
        <v>17.454272775240671</v>
      </c>
      <c r="R104">
        <f>('AC Param'!$B$2*9.807)-TrimCalc!Q104</f>
        <v>0.12967822475932778</v>
      </c>
      <c r="S104">
        <f>O104*B104*'AC Param'!$B$9</f>
        <v>5.0619257982420472E-2</v>
      </c>
      <c r="T104">
        <f>(J104*B104*'AC Param'!$B$8)</f>
        <v>0.74760752278257159</v>
      </c>
      <c r="U104">
        <f>(K104*B104*'AC Param'!$B$8)</f>
        <v>0.33124250870762745</v>
      </c>
      <c r="V104">
        <f>(L104*B104*'AC Param'!$B$8)</f>
        <v>0.41637616735006749</v>
      </c>
    </row>
    <row r="105" spans="1:22" x14ac:dyDescent="0.2">
      <c r="A105" s="1">
        <f>WingXFLR5!L111</f>
        <v>8.8074999999999992</v>
      </c>
      <c r="B105" s="1">
        <f t="shared" si="2"/>
        <v>47.512884453124997</v>
      </c>
      <c r="C105">
        <f>WingXFLR5!C111</f>
        <v>1.001619</v>
      </c>
      <c r="D105">
        <f>WingXFLR5!I111</f>
        <v>-0.127856</v>
      </c>
      <c r="E105">
        <f>(((D105*'AC Param'!$B$6)+(C105*('AC Param'!$B$3-'AC Param'!$B$4)))/('AC Param'!$B$5-'AC Param'!$B$3)) * ('AC Param'!$B$8/'AC Param'!$B$9)</f>
        <v>-0.31330753520816335</v>
      </c>
      <c r="F105">
        <f>E105*B105*'AC Param'!$B$9</f>
        <v>-0.55674181247709331</v>
      </c>
      <c r="G105">
        <f>'AC Param'!$B$2*9.807 + F105</f>
        <v>17.027209187522907</v>
      </c>
      <c r="H105">
        <f t="shared" si="3"/>
        <v>0.55674181247709331</v>
      </c>
      <c r="I105">
        <f>C105+(H105/(B105*'AC Param'!$B$8))</f>
        <v>1.0335473428250281</v>
      </c>
      <c r="J105">
        <f>FORECAST(I105,
INDEX(WingXFLR5!$F$8:$F$132,MATCH(I105,WingXFLR5!$C$8:$C$132,1)):INDEX(WingXFLR5!$F$8:$F$132,MATCH(I105,WingXFLR5!$C$8:$C$132,1)+1),
INDEX(WingXFLR5!$C$8:$C$132,MATCH(I105,WingXFLR5!$C$8:$C$132,1)):INDEX(WingXFLR5!$C$8:$C$132,MATCH(I105,WingXFLR5!$C$8:$C$132,1)+1))</f>
        <v>4.3628081923325568E-2</v>
      </c>
      <c r="K105">
        <f>FORECAST(I105,
INDEX(WingXFLR5!$D$8:$D$132,MATCH(I105,WingXFLR5!$C$8:$C$132,1)):INDEX(WingXFLR5!$D$8:$D$132,MATCH(I105,WingXFLR5!$C$8:$C$132,1)+1),
INDEX(WingXFLR5!$C$8:$C$132,MATCH(I105,WingXFLR5!$C$8:$C$132,1)):INDEX(WingXFLR5!$C$8:$C$132,MATCH(I105,WingXFLR5!$C$8:$C$132,1)+1))</f>
        <v>1.9169486189494978E-2</v>
      </c>
      <c r="L105">
        <f>FORECAST(I105,
INDEX(WingXFLR5!$E$8:$E$132,MATCH(I105,WingXFLR5!$C$8:$C$132,1)):INDEX(WingXFLR5!$E$8:$E$132,MATCH(I105,WingXFLR5!$C$8:$C$132,1)+1),
INDEX(WingXFLR5!$C$8:$C$132,MATCH(I105,WingXFLR5!$C$8:$C$132,1)):INDEX(WingXFLR5!$C$8:$C$132,MATCH(I105,WingXFLR5!$C$8:$C$132,1)+1))</f>
        <v>2.4458595733830607E-2</v>
      </c>
      <c r="M105">
        <f>FORECAST(I105,
INDEX(WingXFLR5!$I$8:$I$132,MATCH(I105,WingXFLR5!$C$8:$C$132,1)):INDEX(WingXFLR5!$I$8:$I$132,MATCH(I105,WingXFLR5!$C$8:$C$132,1)+1),
INDEX(WingXFLR5!$C$8:$C$132,MATCH(I105,WingXFLR5!$C$8:$C$132,1)):INDEX(WingXFLR5!$C$8:$C$132,MATCH(I105,WingXFLR5!$C$8:$C$132,1)+1))</f>
        <v>-0.13015615885494841</v>
      </c>
      <c r="N105">
        <f>(((M105*'AC Param'!$B$6)+(I105*('AC Param'!$B$3-'AC Param'!$B$4)))/('AC Param'!$B$5-'AC Param'!$B$3)) * ('AC Param'!$B$8/'AC Param'!$B$9)</f>
        <v>-0.31940424934343847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2.8277657854719428E-2</v>
      </c>
      <c r="P105">
        <f>N105*B105*'AC Param'!$B$9</f>
        <v>-0.56757556301415779</v>
      </c>
      <c r="Q105">
        <f>(B105*'AC Param'!$B$8*TrimCalc!I105)+TrimCalc!P105</f>
        <v>17.454625716853972</v>
      </c>
      <c r="R105">
        <f>('AC Param'!$B$2*9.807)-TrimCalc!Q105</f>
        <v>0.1293252831460272</v>
      </c>
      <c r="S105">
        <f>O105*B105*'AC Param'!$B$9</f>
        <v>5.0248885575585128E-2</v>
      </c>
      <c r="T105">
        <f>(J105*B105*'AC Param'!$B$8)</f>
        <v>0.76075283762773915</v>
      </c>
      <c r="U105">
        <f>(K105*B105*'AC Param'!$B$8)</f>
        <v>0.33426271272144087</v>
      </c>
      <c r="V105">
        <f>(L105*B105*'AC Param'!$B$8)</f>
        <v>0.42649012490629856</v>
      </c>
    </row>
    <row r="106" spans="1:22" x14ac:dyDescent="0.2">
      <c r="A106" s="1">
        <f>WingXFLR5!L112</f>
        <v>8.7662999999999993</v>
      </c>
      <c r="B106" s="1">
        <f t="shared" si="2"/>
        <v>47.069409610124993</v>
      </c>
      <c r="C106">
        <f>WingXFLR5!C112</f>
        <v>1.01105</v>
      </c>
      <c r="D106">
        <f>WingXFLR5!I112</f>
        <v>-0.12853500000000001</v>
      </c>
      <c r="E106">
        <f>(((D106*'AC Param'!$B$6)+(C106*('AC Param'!$B$3-'AC Param'!$B$4)))/('AC Param'!$B$5-'AC Param'!$B$3)) * ('AC Param'!$B$8/'AC Param'!$B$9)</f>
        <v>-0.31510746048410837</v>
      </c>
      <c r="F106">
        <f>E106*B106*'AC Param'!$B$9</f>
        <v>-0.55471388761460572</v>
      </c>
      <c r="G106">
        <f>'AC Param'!$B$2*9.807 + F106</f>
        <v>17.029237112385392</v>
      </c>
      <c r="H106">
        <f t="shared" si="3"/>
        <v>0.55471388761460572</v>
      </c>
      <c r="I106">
        <f>C106+(H106/(B106*'AC Param'!$B$8))</f>
        <v>1.043161768452604</v>
      </c>
      <c r="J106">
        <f>FORECAST(I106,
INDEX(WingXFLR5!$F$8:$F$132,MATCH(I106,WingXFLR5!$C$8:$C$132,1)):INDEX(WingXFLR5!$F$8:$F$132,MATCH(I106,WingXFLR5!$C$8:$C$132,1)+1),
INDEX(WingXFLR5!$C$8:$C$132,MATCH(I106,WingXFLR5!$C$8:$C$132,1)):INDEX(WingXFLR5!$C$8:$C$132,MATCH(I106,WingXFLR5!$C$8:$C$132,1)+1))</f>
        <v>4.4864616223049825E-2</v>
      </c>
      <c r="K106">
        <f>FORECAST(I106,
INDEX(WingXFLR5!$D$8:$D$132,MATCH(I106,WingXFLR5!$C$8:$C$132,1)):INDEX(WingXFLR5!$D$8:$D$132,MATCH(I106,WingXFLR5!$C$8:$C$132,1)+1),
INDEX(WingXFLR5!$C$8:$C$132,MATCH(I106,WingXFLR5!$C$8:$C$132,1)):INDEX(WingXFLR5!$C$8:$C$132,MATCH(I106,WingXFLR5!$C$8:$C$132,1)+1))</f>
        <v>1.9524676497020686E-2</v>
      </c>
      <c r="L106">
        <f>FORECAST(I106,
INDEX(WingXFLR5!$E$8:$E$132,MATCH(I106,WingXFLR5!$C$8:$C$132,1)):INDEX(WingXFLR5!$E$8:$E$132,MATCH(I106,WingXFLR5!$C$8:$C$132,1)+1),
INDEX(WingXFLR5!$C$8:$C$132,MATCH(I106,WingXFLR5!$C$8:$C$132,1)):INDEX(WingXFLR5!$C$8:$C$132,MATCH(I106,WingXFLR5!$C$8:$C$132,1)+1))</f>
        <v>2.5339939726029131E-2</v>
      </c>
      <c r="M106">
        <f>FORECAST(I106,
INDEX(WingXFLR5!$I$8:$I$132,MATCH(I106,WingXFLR5!$C$8:$C$132,1)):INDEX(WingXFLR5!$I$8:$I$132,MATCH(I106,WingXFLR5!$C$8:$C$132,1)+1),
INDEX(WingXFLR5!$C$8:$C$132,MATCH(I106,WingXFLR5!$C$8:$C$132,1)):INDEX(WingXFLR5!$C$8:$C$132,MATCH(I106,WingXFLR5!$C$8:$C$132,1)+1))</f>
        <v>-0.1308499943208426</v>
      </c>
      <c r="N106">
        <f>(((M106*'AC Param'!$B$6)+(I106*('AC Param'!$B$3-'AC Param'!$B$4)))/('AC Param'!$B$5-'AC Param'!$B$3)) * ('AC Param'!$B$8/'AC Param'!$B$9)</f>
        <v>-0.32124275228745858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2.8337049173379883E-2</v>
      </c>
      <c r="P106">
        <f>N106*B106*'AC Param'!$B$9</f>
        <v>-0.56551443026966619</v>
      </c>
      <c r="Q106">
        <f>(B106*'AC Param'!$B$8*TrimCalc!I106)+TrimCalc!P106</f>
        <v>17.454555714523231</v>
      </c>
      <c r="R106">
        <f>('AC Param'!$B$2*9.807)-TrimCalc!Q106</f>
        <v>0.12939528547676815</v>
      </c>
      <c r="S106">
        <f>O106*B106*'AC Param'!$B$9</f>
        <v>4.988442573318428E-2</v>
      </c>
      <c r="T106">
        <f>(J106*B106*'AC Param'!$B$8)</f>
        <v>0.77501261626739126</v>
      </c>
      <c r="U106">
        <f>(K106*B106*'AC Param'!$B$8)</f>
        <v>0.33727850336444504</v>
      </c>
      <c r="V106">
        <f>(L106*B106*'AC Param'!$B$8)</f>
        <v>0.43773411290294612</v>
      </c>
    </row>
    <row r="107" spans="1:22" x14ac:dyDescent="0.2">
      <c r="A107" s="1">
        <f>WingXFLR5!L113</f>
        <v>8.7256999999999998</v>
      </c>
      <c r="B107" s="1">
        <f t="shared" si="2"/>
        <v>46.634427300125004</v>
      </c>
      <c r="C107">
        <f>WingXFLR5!C113</f>
        <v>1.0204759999999999</v>
      </c>
      <c r="D107">
        <f>WingXFLR5!I113</f>
        <v>-0.12921299999999999</v>
      </c>
      <c r="E107">
        <f>(((D107*'AC Param'!$B$6)+(C107*('AC Param'!$B$3-'AC Param'!$B$4)))/('AC Param'!$B$5-'AC Param'!$B$3)) * ('AC Param'!$B$8/'AC Param'!$B$9)</f>
        <v>-0.31690502906213736</v>
      </c>
      <c r="F107">
        <f>E107*B107*'AC Param'!$B$9</f>
        <v>-0.55272280175270005</v>
      </c>
      <c r="G107">
        <f>'AC Param'!$B$2*9.807 + F107</f>
        <v>17.031228198247298</v>
      </c>
      <c r="H107">
        <f t="shared" si="3"/>
        <v>0.55272280175270005</v>
      </c>
      <c r="I107">
        <f>C107+(H107/(B107*'AC Param'!$B$8))</f>
        <v>1.052770953915324</v>
      </c>
      <c r="J107">
        <f>FORECAST(I107,
INDEX(WingXFLR5!$F$8:$F$132,MATCH(I107,WingXFLR5!$C$8:$C$132,1)):INDEX(WingXFLR5!$F$8:$F$132,MATCH(I107,WingXFLR5!$C$8:$C$132,1)+1),
INDEX(WingXFLR5!$C$8:$C$132,MATCH(I107,WingXFLR5!$C$8:$C$132,1)):INDEX(WingXFLR5!$C$8:$C$132,MATCH(I107,WingXFLR5!$C$8:$C$132,1)+1))</f>
        <v>4.6120612642873371E-2</v>
      </c>
      <c r="K107">
        <f>FORECAST(I107,
INDEX(WingXFLR5!$D$8:$D$132,MATCH(I107,WingXFLR5!$C$8:$C$132,1)):INDEX(WingXFLR5!$D$8:$D$132,MATCH(I107,WingXFLR5!$C$8:$C$132,1)+1),
INDEX(WingXFLR5!$C$8:$C$132,MATCH(I107,WingXFLR5!$C$8:$C$132,1)):INDEX(WingXFLR5!$C$8:$C$132,MATCH(I107,WingXFLR5!$C$8:$C$132,1)+1))</f>
        <v>1.988235790137069E-2</v>
      </c>
      <c r="L107">
        <f>FORECAST(I107,
INDEX(WingXFLR5!$E$8:$E$132,MATCH(I107,WingXFLR5!$C$8:$C$132,1)):INDEX(WingXFLR5!$E$8:$E$132,MATCH(I107,WingXFLR5!$C$8:$C$132,1)+1),
INDEX(WingXFLR5!$C$8:$C$132,MATCH(I107,WingXFLR5!$C$8:$C$132,1)):INDEX(WingXFLR5!$C$8:$C$132,MATCH(I107,WingXFLR5!$C$8:$C$132,1)+1))</f>
        <v>2.6237824747464708E-2</v>
      </c>
      <c r="M107">
        <f>FORECAST(I107,
INDEX(WingXFLR5!$I$8:$I$132,MATCH(I107,WingXFLR5!$C$8:$C$132,1)):INDEX(WingXFLR5!$I$8:$I$132,MATCH(I107,WingXFLR5!$C$8:$C$132,1)+1),
INDEX(WingXFLR5!$C$8:$C$132,MATCH(I107,WingXFLR5!$C$8:$C$132,1)):INDEX(WingXFLR5!$C$8:$C$132,MATCH(I107,WingXFLR5!$C$8:$C$132,1)+1))</f>
        <v>-0.13154396595179174</v>
      </c>
      <c r="N107">
        <f>(((M107*'AC Param'!$B$6)+(I107*('AC Param'!$B$3-'AC Param'!$B$4)))/('AC Param'!$B$5-'AC Param'!$B$3)) * ('AC Param'!$B$8/'AC Param'!$B$9)</f>
        <v>-0.32308138020959215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2.8396444529355039E-2</v>
      </c>
      <c r="P107">
        <f>N107*B107*'AC Param'!$B$9</f>
        <v>-0.56349514613906937</v>
      </c>
      <c r="Q107">
        <f>(B107*'AC Param'!$B$8*TrimCalc!I107)+TrimCalc!P107</f>
        <v>17.45450583251634</v>
      </c>
      <c r="R107">
        <f>('AC Param'!$B$2*9.807)-TrimCalc!Q107</f>
        <v>0.12944516748365942</v>
      </c>
      <c r="S107">
        <f>O107*B107*'AC Param'!$B$9</f>
        <v>4.952702210668538E-2</v>
      </c>
      <c r="T107">
        <f>(J107*B107*'AC Param'!$B$8)</f>
        <v>0.78934666714058865</v>
      </c>
      <c r="U107">
        <f>(K107*B107*'AC Param'!$B$8)</f>
        <v>0.34028327129709923</v>
      </c>
      <c r="V107">
        <f>(L107*B107*'AC Param'!$B$8)</f>
        <v>0.4490560365665564</v>
      </c>
    </row>
    <row r="108" spans="1:22" x14ac:dyDescent="0.2">
      <c r="A108" s="1">
        <f>WingXFLR5!L114</f>
        <v>8.6857000000000006</v>
      </c>
      <c r="B108" s="1">
        <f t="shared" si="2"/>
        <v>46.207848000125004</v>
      </c>
      <c r="C108">
        <f>WingXFLR5!C114</f>
        <v>1.029898</v>
      </c>
      <c r="D108">
        <f>WingXFLR5!I114</f>
        <v>-0.12989300000000001</v>
      </c>
      <c r="E108">
        <f>(((D108*'AC Param'!$B$6)+(C108*('AC Param'!$B$3-'AC Param'!$B$4)))/('AC Param'!$B$5-'AC Param'!$B$3)) * ('AC Param'!$B$8/'AC Param'!$B$9)</f>
        <v>-0.31870684778492608</v>
      </c>
      <c r="F108">
        <f>E108*B108*'AC Param'!$B$9</f>
        <v>-0.55078073345627709</v>
      </c>
      <c r="G108">
        <f>'AC Param'!$B$2*9.807 + F108</f>
        <v>17.033170266543721</v>
      </c>
      <c r="H108">
        <f t="shared" si="3"/>
        <v>0.55078073345627709</v>
      </c>
      <c r="I108">
        <f>C108+(H108/(B108*'AC Param'!$B$8))</f>
        <v>1.0623765724990633</v>
      </c>
      <c r="J108">
        <f>FORECAST(I108,
INDEX(WingXFLR5!$F$8:$F$132,MATCH(I108,WingXFLR5!$C$8:$C$132,1)):INDEX(WingXFLR5!$F$8:$F$132,MATCH(I108,WingXFLR5!$C$8:$C$132,1)+1),
INDEX(WingXFLR5!$C$8:$C$132,MATCH(I108,WingXFLR5!$C$8:$C$132,1)):INDEX(WingXFLR5!$C$8:$C$132,MATCH(I108,WingXFLR5!$C$8:$C$132,1)+1))</f>
        <v>4.7379609205099649E-2</v>
      </c>
      <c r="K108">
        <f>FORECAST(I108,
INDEX(WingXFLR5!$D$8:$D$132,MATCH(I108,WingXFLR5!$C$8:$C$132,1)):INDEX(WingXFLR5!$D$8:$D$132,MATCH(I108,WingXFLR5!$C$8:$C$132,1)+1),
INDEX(WingXFLR5!$C$8:$C$132,MATCH(I108,WingXFLR5!$C$8:$C$132,1)):INDEX(WingXFLR5!$C$8:$C$132,MATCH(I108,WingXFLR5!$C$8:$C$132,1)+1))</f>
        <v>2.0243228487254565E-2</v>
      </c>
      <c r="L108">
        <f>FORECAST(I108,
INDEX(WingXFLR5!$E$8:$E$132,MATCH(I108,WingXFLR5!$C$8:$C$132,1)):INDEX(WingXFLR5!$E$8:$E$132,MATCH(I108,WingXFLR5!$C$8:$C$132,1)+1),
INDEX(WingXFLR5!$C$8:$C$132,MATCH(I108,WingXFLR5!$C$8:$C$132,1)):INDEX(WingXFLR5!$C$8:$C$132,MATCH(I108,WingXFLR5!$C$8:$C$132,1)+1))</f>
        <v>2.7135832065696502E-2</v>
      </c>
      <c r="M108">
        <f>FORECAST(I108,
INDEX(WingXFLR5!$I$8:$I$132,MATCH(I108,WingXFLR5!$C$8:$C$132,1)):INDEX(WingXFLR5!$I$8:$I$132,MATCH(I108,WingXFLR5!$C$8:$C$132,1)+1),
INDEX(WingXFLR5!$C$8:$C$132,MATCH(I108,WingXFLR5!$C$8:$C$132,1)):INDEX(WingXFLR5!$C$8:$C$132,MATCH(I108,WingXFLR5!$C$8:$C$132,1)+1))</f>
        <v>-0.13223701384326364</v>
      </c>
      <c r="N108">
        <f>(((M108*'AC Param'!$B$6)+(I108*('AC Param'!$B$3-'AC Param'!$B$4)))/('AC Param'!$B$5-'AC Param'!$B$3)) * ('AC Param'!$B$8/'AC Param'!$B$9)</f>
        <v>-0.32491786596082511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2.8456999271219821E-2</v>
      </c>
      <c r="P108">
        <f>N108*B108*'AC Param'!$B$9</f>
        <v>-0.56151445057032068</v>
      </c>
      <c r="Q108">
        <f>(B108*'AC Param'!$B$8*TrimCalc!I108)+TrimCalc!P108</f>
        <v>17.454565160831169</v>
      </c>
      <c r="R108">
        <f>('AC Param'!$B$2*9.807)-TrimCalc!Q108</f>
        <v>0.12938583916882962</v>
      </c>
      <c r="S108">
        <f>O108*B108*'AC Param'!$B$9</f>
        <v>4.9178632462720841E-2</v>
      </c>
      <c r="T108">
        <f>(J108*B108*'AC Param'!$B$8)</f>
        <v>0.80347668942682648</v>
      </c>
      <c r="U108">
        <f>(K108*B108*'AC Param'!$B$8)</f>
        <v>0.3432903411643054</v>
      </c>
      <c r="V108">
        <f>(L108*B108*'AC Param'!$B$8)</f>
        <v>0.46017704406564436</v>
      </c>
    </row>
    <row r="109" spans="1:22" x14ac:dyDescent="0.2">
      <c r="A109" s="1">
        <f>WingXFLR5!L115</f>
        <v>8.6463000000000001</v>
      </c>
      <c r="B109" s="1">
        <f t="shared" si="2"/>
        <v>45.789583510124999</v>
      </c>
      <c r="C109">
        <f>WingXFLR5!C115</f>
        <v>1.0393140000000001</v>
      </c>
      <c r="D109">
        <f>WingXFLR5!I115</f>
        <v>-0.13057199999999999</v>
      </c>
      <c r="E109">
        <f>(((D109*'AC Param'!$B$6)+(C109*('AC Param'!$B$3-'AC Param'!$B$4)))/('AC Param'!$B$5-'AC Param'!$B$3)) * ('AC Param'!$B$8/'AC Param'!$B$9)</f>
        <v>-0.32050627672043636</v>
      </c>
      <c r="F109">
        <f>E109*B109*'AC Param'!$B$9</f>
        <v>-0.54887674973552103</v>
      </c>
      <c r="G109">
        <f>'AC Param'!$B$2*9.807 + F109</f>
        <v>17.035074250264479</v>
      </c>
      <c r="H109">
        <f t="shared" si="3"/>
        <v>0.54887674973552103</v>
      </c>
      <c r="I109">
        <f>C109+(H109/(B109*'AC Param'!$B$8))</f>
        <v>1.0719759475458974</v>
      </c>
      <c r="J109">
        <f>FORECAST(I109,
INDEX(WingXFLR5!$F$8:$F$132,MATCH(I109,WingXFLR5!$C$8:$C$132,1)):INDEX(WingXFLR5!$F$8:$F$132,MATCH(I109,WingXFLR5!$C$8:$C$132,1)+1),
INDEX(WingXFLR5!$C$8:$C$132,MATCH(I109,WingXFLR5!$C$8:$C$132,1)):INDEX(WingXFLR5!$C$8:$C$132,MATCH(I109,WingXFLR5!$C$8:$C$132,1)+1))</f>
        <v>4.8637233412423736E-2</v>
      </c>
      <c r="K109">
        <f>FORECAST(I109,
INDEX(WingXFLR5!$D$8:$D$132,MATCH(I109,WingXFLR5!$C$8:$C$132,1)):INDEX(WingXFLR5!$D$8:$D$132,MATCH(I109,WingXFLR5!$C$8:$C$132,1)+1),
INDEX(WingXFLR5!$C$8:$C$132,MATCH(I109,WingXFLR5!$C$8:$C$132,1)):INDEX(WingXFLR5!$C$8:$C$132,MATCH(I109,WingXFLR5!$C$8:$C$132,1)+1))</f>
        <v>2.0607187955882875E-2</v>
      </c>
      <c r="L109">
        <f>FORECAST(I109,
INDEX(WingXFLR5!$E$8:$E$132,MATCH(I109,WingXFLR5!$C$8:$C$132,1)):INDEX(WingXFLR5!$E$8:$E$132,MATCH(I109,WingXFLR5!$C$8:$C$132,1)+1),
INDEX(WingXFLR5!$C$8:$C$132,MATCH(I109,WingXFLR5!$C$8:$C$132,1)):INDEX(WingXFLR5!$C$8:$C$132,MATCH(I109,WingXFLR5!$C$8:$C$132,1)+1))</f>
        <v>2.803004545654085E-2</v>
      </c>
      <c r="M109">
        <f>FORECAST(I109,
INDEX(WingXFLR5!$I$8:$I$132,MATCH(I109,WingXFLR5!$C$8:$C$132,1)):INDEX(WingXFLR5!$I$8:$I$132,MATCH(I109,WingXFLR5!$C$8:$C$132,1)+1),
INDEX(WingXFLR5!$C$8:$C$132,MATCH(I109,WingXFLR5!$C$8:$C$132,1)):INDEX(WingXFLR5!$C$8:$C$132,MATCH(I109,WingXFLR5!$C$8:$C$132,1)+1))</f>
        <v>-0.13292941741365527</v>
      </c>
      <c r="N109">
        <f>(((M109*'AC Param'!$B$6)+(I109*('AC Param'!$B$3-'AC Param'!$B$4)))/('AC Param'!$B$5-'AC Param'!$B$3)) * ('AC Param'!$B$8/'AC Param'!$B$9)</f>
        <v>-0.32675273324812443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2.8517864185525432E-2</v>
      </c>
      <c r="P109">
        <f>N109*B109*'AC Param'!$B$9</f>
        <v>-0.55957399657687457</v>
      </c>
      <c r="Q109">
        <f>(B109*'AC Param'!$B$8*TrimCalc!I109)+TrimCalc!P109</f>
        <v>17.45474291017948</v>
      </c>
      <c r="R109">
        <f>('AC Param'!$B$2*9.807)-TrimCalc!Q109</f>
        <v>0.12920808982051923</v>
      </c>
      <c r="S109">
        <f>O109*B109*'AC Param'!$B$9</f>
        <v>4.8837710024641635E-2</v>
      </c>
      <c r="T109">
        <f>(J109*B109*'AC Param'!$B$8)</f>
        <v>0.81733786860154001</v>
      </c>
      <c r="U109">
        <f>(K109*B109*'AC Param'!$B$8)</f>
        <v>0.34629920125000996</v>
      </c>
      <c r="V109">
        <f>(L109*B109*'AC Param'!$B$8)</f>
        <v>0.47103866735152988</v>
      </c>
    </row>
    <row r="110" spans="1:22" x14ac:dyDescent="0.2">
      <c r="A110" s="1">
        <f>WingXFLR5!L116</f>
        <v>8.6074000000000002</v>
      </c>
      <c r="B110" s="1">
        <f t="shared" si="2"/>
        <v>45.378492540500005</v>
      </c>
      <c r="C110">
        <f>WingXFLR5!C116</f>
        <v>1.048726</v>
      </c>
      <c r="D110">
        <f>WingXFLR5!I116</f>
        <v>-0.13125200000000001</v>
      </c>
      <c r="E110">
        <f>(((D110*'AC Param'!$B$6)+(C110*('AC Param'!$B$3-'AC Param'!$B$4)))/('AC Param'!$B$5-'AC Param'!$B$3)) * ('AC Param'!$B$8/'AC Param'!$B$9)</f>
        <v>-0.32230776454960192</v>
      </c>
      <c r="F110">
        <f>E110*B110*'AC Param'!$B$9</f>
        <v>-0.54700643430203943</v>
      </c>
      <c r="G110">
        <f>'AC Param'!$B$2*9.807 + F110</f>
        <v>17.036944565697958</v>
      </c>
      <c r="H110">
        <f t="shared" si="3"/>
        <v>0.54700643430203943</v>
      </c>
      <c r="I110">
        <f>C110+(H110/(B110*'AC Param'!$B$8))</f>
        <v>1.0815715324091419</v>
      </c>
      <c r="J110">
        <f>FORECAST(I110,
INDEX(WingXFLR5!$F$8:$F$132,MATCH(I110,WingXFLR5!$C$8:$C$132,1)):INDEX(WingXFLR5!$F$8:$F$132,MATCH(I110,WingXFLR5!$C$8:$C$132,1)+1),
INDEX(WingXFLR5!$C$8:$C$132,MATCH(I110,WingXFLR5!$C$8:$C$132,1)):INDEX(WingXFLR5!$C$8:$C$132,MATCH(I110,WingXFLR5!$C$8:$C$132,1)+1))</f>
        <v>4.9902508665011794E-2</v>
      </c>
      <c r="K110">
        <f>FORECAST(I110,
INDEX(WingXFLR5!$D$8:$D$132,MATCH(I110,WingXFLR5!$C$8:$C$132,1)):INDEX(WingXFLR5!$D$8:$D$132,MATCH(I110,WingXFLR5!$C$8:$C$132,1)+1),
INDEX(WingXFLR5!$C$8:$C$132,MATCH(I110,WingXFLR5!$C$8:$C$132,1)):INDEX(WingXFLR5!$C$8:$C$132,MATCH(I110,WingXFLR5!$C$8:$C$132,1)+1))</f>
        <v>2.097383556934531E-2</v>
      </c>
      <c r="L110">
        <f>FORECAST(I110,
INDEX(WingXFLR5!$E$8:$E$132,MATCH(I110,WingXFLR5!$C$8:$C$132,1)):INDEX(WingXFLR5!$E$8:$E$132,MATCH(I110,WingXFLR5!$C$8:$C$132,1)+1),
INDEX(WingXFLR5!$C$8:$C$132,MATCH(I110,WingXFLR5!$C$8:$C$132,1)):INDEX(WingXFLR5!$C$8:$C$132,MATCH(I110,WingXFLR5!$C$8:$C$132,1)+1))</f>
        <v>2.8928179107973864E-2</v>
      </c>
      <c r="M110">
        <f>FORECAST(I110,
INDEX(WingXFLR5!$I$8:$I$132,MATCH(I110,WingXFLR5!$C$8:$C$132,1)):INDEX(WingXFLR5!$I$8:$I$132,MATCH(I110,WingXFLR5!$C$8:$C$132,1)+1),
INDEX(WingXFLR5!$C$8:$C$132,MATCH(I110,WingXFLR5!$C$8:$C$132,1)):INDEX(WingXFLR5!$C$8:$C$132,MATCH(I110,WingXFLR5!$C$8:$C$132,1)+1))</f>
        <v>-0.13362192365560033</v>
      </c>
      <c r="N110">
        <f>(((M110*'AC Param'!$B$6)+(I110*('AC Param'!$B$3-'AC Param'!$B$4)))/('AC Param'!$B$5-'AC Param'!$B$3)) * ('AC Param'!$B$8/'AC Param'!$B$9)</f>
        <v>-0.32858770009982069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2.85787324025105E-2</v>
      </c>
      <c r="P110">
        <f>N110*B110*'AC Param'!$B$9</f>
        <v>-0.55766446222070332</v>
      </c>
      <c r="Q110">
        <f>(B110*'AC Param'!$B$8*TrimCalc!I110)+TrimCalc!P110</f>
        <v>17.454726995347759</v>
      </c>
      <c r="R110">
        <f>('AC Param'!$B$2*9.807)-TrimCalc!Q110</f>
        <v>0.12922400465224015</v>
      </c>
      <c r="S110">
        <f>O110*B110*'AC Param'!$B$9</f>
        <v>4.850255633839564E-2</v>
      </c>
      <c r="T110">
        <f>(J110*B110*'AC Param'!$B$8)</f>
        <v>0.83107172651514305</v>
      </c>
      <c r="U110">
        <f>(K110*B110*'AC Param'!$B$8)</f>
        <v>0.34929630202102002</v>
      </c>
      <c r="V110">
        <f>(L110*B110*'AC Param'!$B$8)</f>
        <v>0.48176719766914849</v>
      </c>
    </row>
    <row r="111" spans="1:22" x14ac:dyDescent="0.2">
      <c r="A111" s="1">
        <f>WingXFLR5!L117</f>
        <v>8.5690000000000008</v>
      </c>
      <c r="B111" s="1">
        <f t="shared" si="2"/>
        <v>44.974503612500015</v>
      </c>
      <c r="C111">
        <f>WingXFLR5!C117</f>
        <v>1.058133</v>
      </c>
      <c r="D111">
        <f>WingXFLR5!I117</f>
        <v>-0.13193099999999999</v>
      </c>
      <c r="E111">
        <f>(((D111*'AC Param'!$B$6)+(C111*('AC Param'!$B$3-'AC Param'!$B$4)))/('AC Param'!$B$5-'AC Param'!$B$3)) * ('AC Param'!$B$8/'AC Param'!$B$9)</f>
        <v>-0.32410689568085133</v>
      </c>
      <c r="F111">
        <f>E111*B111*'AC Param'!$B$9</f>
        <v>-0.54516284847373464</v>
      </c>
      <c r="G111">
        <f>'AC Param'!$B$2*9.807 + F111</f>
        <v>17.038788151526266</v>
      </c>
      <c r="H111">
        <f t="shared" si="3"/>
        <v>0.54516284847373464</v>
      </c>
      <c r="I111">
        <f>C111+(H111/(B111*'AC Param'!$B$8))</f>
        <v>1.0911618771075309</v>
      </c>
      <c r="J111">
        <f>FORECAST(I111,
INDEX(WingXFLR5!$F$8:$F$132,MATCH(I111,WingXFLR5!$C$8:$C$132,1)):INDEX(WingXFLR5!$F$8:$F$132,MATCH(I111,WingXFLR5!$C$8:$C$132,1)+1),
INDEX(WingXFLR5!$C$8:$C$132,MATCH(I111,WingXFLR5!$C$8:$C$132,1)):INDEX(WingXFLR5!$C$8:$C$132,MATCH(I111,WingXFLR5!$C$8:$C$132,1)+1))</f>
        <v>5.1172587247304349E-2</v>
      </c>
      <c r="K111">
        <f>FORECAST(I111,
INDEX(WingXFLR5!$D$8:$D$132,MATCH(I111,WingXFLR5!$C$8:$C$132,1)):INDEX(WingXFLR5!$D$8:$D$132,MATCH(I111,WingXFLR5!$C$8:$C$132,1)+1),
INDEX(WingXFLR5!$C$8:$C$132,MATCH(I111,WingXFLR5!$C$8:$C$132,1)):INDEX(WingXFLR5!$C$8:$C$132,MATCH(I111,WingXFLR5!$C$8:$C$132,1)+1))</f>
        <v>2.1343598515728271E-2</v>
      </c>
      <c r="L111">
        <f>FORECAST(I111,
INDEX(WingXFLR5!$E$8:$E$132,MATCH(I111,WingXFLR5!$C$8:$C$132,1)):INDEX(WingXFLR5!$E$8:$E$132,MATCH(I111,WingXFLR5!$C$8:$C$132,1)+1),
INDEX(WingXFLR5!$C$8:$C$132,MATCH(I111,WingXFLR5!$C$8:$C$132,1)):INDEX(WingXFLR5!$C$8:$C$132,MATCH(I111,WingXFLR5!$C$8:$C$132,1)+1))</f>
        <v>2.9828504112113796E-2</v>
      </c>
      <c r="M111">
        <f>FORECAST(I111,
INDEX(WingXFLR5!$I$8:$I$132,MATCH(I111,WingXFLR5!$C$8:$C$132,1)):INDEX(WingXFLR5!$I$8:$I$132,MATCH(I111,WingXFLR5!$C$8:$C$132,1)+1),
INDEX(WingXFLR5!$C$8:$C$132,MATCH(I111,WingXFLR5!$C$8:$C$132,1)):INDEX(WingXFLR5!$C$8:$C$132,MATCH(I111,WingXFLR5!$C$8:$C$132,1)+1))</f>
        <v>-0.13431391262403308</v>
      </c>
      <c r="N111">
        <f>(((M111*'AC Param'!$B$6)+(I111*('AC Param'!$B$3-'AC Param'!$B$4)))/('AC Param'!$B$5-'AC Param'!$B$3)) * ('AC Param'!$B$8/'AC Param'!$B$9)</f>
        <v>-0.33042136008164819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2.8639557268936574E-2</v>
      </c>
      <c r="P111">
        <f>N111*B111*'AC Param'!$B$9</f>
        <v>-0.55578407080870817</v>
      </c>
      <c r="Q111">
        <f>(B111*'AC Param'!$B$8*TrimCalc!I111)+TrimCalc!P111</f>
        <v>17.454544137844035</v>
      </c>
      <c r="R111">
        <f>('AC Param'!$B$2*9.807)-TrimCalc!Q111</f>
        <v>0.12940686215596386</v>
      </c>
      <c r="S111">
        <f>O111*B111*'AC Param'!$B$9</f>
        <v>4.8173065207271874E-2</v>
      </c>
      <c r="T111">
        <f>(J111*B111*'AC Param'!$B$8)</f>
        <v>0.84463644757545431</v>
      </c>
      <c r="U111">
        <f>(K111*B111*'AC Param'!$B$8)</f>
        <v>0.35228981371761919</v>
      </c>
      <c r="V111">
        <f>(L111*B111*'AC Param'!$B$8)</f>
        <v>0.49233863490208418</v>
      </c>
    </row>
    <row r="112" spans="1:22" x14ac:dyDescent="0.2">
      <c r="A112" s="1">
        <f>WingXFLR5!L118</f>
        <v>8.5312000000000001</v>
      </c>
      <c r="B112" s="1">
        <f t="shared" si="2"/>
        <v>44.578591232000001</v>
      </c>
      <c r="C112">
        <f>WingXFLR5!C118</f>
        <v>1.0675349999999999</v>
      </c>
      <c r="D112">
        <f>WingXFLR5!I118</f>
        <v>-0.132609</v>
      </c>
      <c r="E112">
        <f>(((D112*'AC Param'!$B$6)+(C112*('AC Param'!$B$3-'AC Param'!$B$4)))/('AC Param'!$B$5-'AC Param'!$B$3)) * ('AC Param'!$B$8/'AC Param'!$B$9)</f>
        <v>-0.32590367011418475</v>
      </c>
      <c r="F112">
        <f>E112*B112*'AC Param'!$B$9</f>
        <v>-0.5433594107644778</v>
      </c>
      <c r="G112">
        <f>'AC Param'!$B$2*9.807 + F112</f>
        <v>17.040591589235522</v>
      </c>
      <c r="H112">
        <f t="shared" si="3"/>
        <v>0.5433594107644778</v>
      </c>
      <c r="I112">
        <f>C112+(H112/(B112*'AC Param'!$B$8))</f>
        <v>1.100746981641064</v>
      </c>
      <c r="J112">
        <f>FORECAST(I112,
INDEX(WingXFLR5!$F$8:$F$132,MATCH(I112,WingXFLR5!$C$8:$C$132,1)):INDEX(WingXFLR5!$F$8:$F$132,MATCH(I112,WingXFLR5!$C$8:$C$132,1)+1),
INDEX(WingXFLR5!$C$8:$C$132,MATCH(I112,WingXFLR5!$C$8:$C$132,1)):INDEX(WingXFLR5!$C$8:$C$132,MATCH(I112,WingXFLR5!$C$8:$C$132,1)+1))</f>
        <v>5.2438592822901309E-2</v>
      </c>
      <c r="K112">
        <f>FORECAST(I112,
INDEX(WingXFLR5!$D$8:$D$132,MATCH(I112,WingXFLR5!$C$8:$C$132,1)):INDEX(WingXFLR5!$D$8:$D$132,MATCH(I112,WingXFLR5!$C$8:$C$132,1)+1),
INDEX(WingXFLR5!$C$8:$C$132,MATCH(I112,WingXFLR5!$C$8:$C$132,1)):INDEX(WingXFLR5!$C$8:$C$132,MATCH(I112,WingXFLR5!$C$8:$C$132,1)+1))</f>
        <v>2.1716478976722041E-2</v>
      </c>
      <c r="L112">
        <f>FORECAST(I112,
INDEX(WingXFLR5!$E$8:$E$132,MATCH(I112,WingXFLR5!$C$8:$C$132,1)):INDEX(WingXFLR5!$E$8:$E$132,MATCH(I112,WingXFLR5!$C$8:$C$132,1)+1),
INDEX(WingXFLR5!$C$8:$C$132,MATCH(I112,WingXFLR5!$C$8:$C$132,1)):INDEX(WingXFLR5!$C$8:$C$132,MATCH(I112,WingXFLR5!$C$8:$C$132,1)+1))</f>
        <v>3.0722113846179261E-2</v>
      </c>
      <c r="M112">
        <f>FORECAST(I112,
INDEX(WingXFLR5!$I$8:$I$132,MATCH(I112,WingXFLR5!$C$8:$C$132,1)):INDEX(WingXFLR5!$I$8:$I$132,MATCH(I112,WingXFLR5!$C$8:$C$132,1)+1),
INDEX(WingXFLR5!$C$8:$C$132,MATCH(I112,WingXFLR5!$C$8:$C$132,1)):INDEX(WingXFLR5!$C$8:$C$132,MATCH(I112,WingXFLR5!$C$8:$C$132,1)+1))</f>
        <v>-0.13500543242415525</v>
      </c>
      <c r="N112">
        <f>(((M112*'AC Param'!$B$6)+(I112*('AC Param'!$B$3-'AC Param'!$B$4)))/('AC Param'!$B$5-'AC Param'!$B$3)) * ('AC Param'!$B$8/'AC Param'!$B$9)</f>
        <v>-0.33225381860418335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2.8701625233756467E-2</v>
      </c>
      <c r="P112">
        <f>N112*B112*'AC Param'!$B$9</f>
        <v>-0.55394662796452865</v>
      </c>
      <c r="Q112">
        <f>(B112*'AC Param'!$B$8*TrimCalc!I112)+TrimCalc!P112</f>
        <v>17.454651528243044</v>
      </c>
      <c r="R112">
        <f>('AC Param'!$B$2*9.807)-TrimCalc!Q112</f>
        <v>0.12929947175695489</v>
      </c>
      <c r="S112">
        <f>O112*B112*'AC Param'!$B$9</f>
        <v>4.7852477910214256E-2</v>
      </c>
      <c r="T112">
        <f>(J112*B112*'AC Param'!$B$8)</f>
        <v>0.85791336408366015</v>
      </c>
      <c r="U112">
        <f>(K112*B112*'AC Param'!$B$8)</f>
        <v>0.35528904442369214</v>
      </c>
      <c r="V112">
        <f>(L112*B112*'AC Param'!$B$8)</f>
        <v>0.5026243196599679</v>
      </c>
    </row>
    <row r="113" spans="1:22" x14ac:dyDescent="0.2">
      <c r="A113" s="1">
        <f>WingXFLR5!L119</f>
        <v>8.4939</v>
      </c>
      <c r="B113" s="1">
        <f t="shared" si="2"/>
        <v>44.189631541125003</v>
      </c>
      <c r="C113">
        <f>WingXFLR5!C119</f>
        <v>1.076932</v>
      </c>
      <c r="D113">
        <f>WingXFLR5!I119</f>
        <v>-0.13328699999999999</v>
      </c>
      <c r="E113">
        <f>(((D113*'AC Param'!$B$6)+(C113*('AC Param'!$B$3-'AC Param'!$B$4)))/('AC Param'!$B$5-'AC Param'!$B$3)) * ('AC Param'!$B$8/'AC Param'!$B$9)</f>
        <v>-0.32770027910070659</v>
      </c>
      <c r="F113">
        <f>E113*B113*'AC Param'!$B$9</f>
        <v>-0.54158770164296355</v>
      </c>
      <c r="G113">
        <f>'AC Param'!$B$2*9.807 + F113</f>
        <v>17.042363298357035</v>
      </c>
      <c r="H113">
        <f t="shared" si="3"/>
        <v>0.54158770164296355</v>
      </c>
      <c r="I113">
        <f>C113+(H113/(B113*'AC Param'!$B$8))</f>
        <v>1.1103270693143499</v>
      </c>
      <c r="J113">
        <f>FORECAST(I113,
INDEX(WingXFLR5!$F$8:$F$132,MATCH(I113,WingXFLR5!$C$8:$C$132,1)):INDEX(WingXFLR5!$F$8:$F$132,MATCH(I113,WingXFLR5!$C$8:$C$132,1)+1),
INDEX(WingXFLR5!$C$8:$C$132,MATCH(I113,WingXFLR5!$C$8:$C$132,1)):INDEX(WingXFLR5!$C$8:$C$132,MATCH(I113,WingXFLR5!$C$8:$C$132,1)+1))</f>
        <v>5.3707068923575324E-2</v>
      </c>
      <c r="K113">
        <f>FORECAST(I113,
INDEX(WingXFLR5!$D$8:$D$132,MATCH(I113,WingXFLR5!$C$8:$C$132,1)):INDEX(WingXFLR5!$D$8:$D$132,MATCH(I113,WingXFLR5!$C$8:$C$132,1)+1),
INDEX(WingXFLR5!$C$8:$C$132,MATCH(I113,WingXFLR5!$C$8:$C$132,1)):INDEX(WingXFLR5!$C$8:$C$132,MATCH(I113,WingXFLR5!$C$8:$C$132,1)+1))</f>
        <v>2.2092008379758471E-2</v>
      </c>
      <c r="L113">
        <f>FORECAST(I113,
INDEX(WingXFLR5!$E$8:$E$132,MATCH(I113,WingXFLR5!$C$8:$C$132,1)):INDEX(WingXFLR5!$E$8:$E$132,MATCH(I113,WingXFLR5!$C$8:$C$132,1)+1),
INDEX(WingXFLR5!$C$8:$C$132,MATCH(I113,WingXFLR5!$C$8:$C$132,1)):INDEX(WingXFLR5!$C$8:$C$132,MATCH(I113,WingXFLR5!$C$8:$C$132,1)+1))</f>
        <v>3.1615060543816853E-2</v>
      </c>
      <c r="M113">
        <f>FORECAST(I113,
INDEX(WingXFLR5!$I$8:$I$132,MATCH(I113,WingXFLR5!$C$8:$C$132,1)):INDEX(WingXFLR5!$I$8:$I$132,MATCH(I113,WingXFLR5!$C$8:$C$132,1)+1),
INDEX(WingXFLR5!$C$8:$C$132,MATCH(I113,WingXFLR5!$C$8:$C$132,1)):INDEX(WingXFLR5!$C$8:$C$132,MATCH(I113,WingXFLR5!$C$8:$C$132,1)+1))</f>
        <v>-0.13569640288541118</v>
      </c>
      <c r="N113">
        <f>(((M113*'AC Param'!$B$6)+(I113*('AC Param'!$B$3-'AC Param'!$B$4)))/('AC Param'!$B$5-'AC Param'!$B$3)) * ('AC Param'!$B$8/'AC Param'!$B$9)</f>
        <v>-0.33408490738261493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2.8763700479141716E-2</v>
      </c>
      <c r="P113">
        <f>N113*B113*'AC Param'!$B$9</f>
        <v>-0.55213952712975467</v>
      </c>
      <c r="Q113">
        <f>(B113*'AC Param'!$B$8*TrimCalc!I113)+TrimCalc!P113</f>
        <v>17.454694951381995</v>
      </c>
      <c r="R113">
        <f>('AC Param'!$B$2*9.807)-TrimCalc!Q113</f>
        <v>0.12925604861800366</v>
      </c>
      <c r="S113">
        <f>O113*B113*'AC Param'!$B$9</f>
        <v>4.7537543989877487E-2</v>
      </c>
      <c r="T113">
        <f>(J113*B113*'AC Param'!$B$8)</f>
        <v>0.87099948038738162</v>
      </c>
      <c r="U113">
        <f>(K113*B113*'AC Param'!$B$8)</f>
        <v>0.35827923968192499</v>
      </c>
      <c r="V113">
        <f>(L113*B113*'AC Param'!$B$8)</f>
        <v>0.51272024070545663</v>
      </c>
    </row>
    <row r="114" spans="1:22" x14ac:dyDescent="0.2">
      <c r="A114" s="1">
        <f>WingXFLR5!L120</f>
        <v>8.4571000000000005</v>
      </c>
      <c r="B114" s="1">
        <f t="shared" si="2"/>
        <v>43.807556001125008</v>
      </c>
      <c r="C114">
        <f>WingXFLR5!C120</f>
        <v>1.0863240000000001</v>
      </c>
      <c r="D114">
        <f>WingXFLR5!I120</f>
        <v>-0.133965</v>
      </c>
      <c r="E114">
        <f>(((D114*'AC Param'!$B$6)+(C114*('AC Param'!$B$3-'AC Param'!$B$4)))/('AC Param'!$B$5-'AC Param'!$B$3)) * ('AC Param'!$B$8/'AC Param'!$B$9)</f>
        <v>-0.32949672264041679</v>
      </c>
      <c r="F114">
        <f>E114*B114*'AC Param'!$B$9</f>
        <v>-0.53984828523421979</v>
      </c>
      <c r="G114">
        <f>'AC Param'!$B$2*9.807 + F114</f>
        <v>17.044102714765778</v>
      </c>
      <c r="H114">
        <f t="shared" si="3"/>
        <v>0.53984828523421979</v>
      </c>
      <c r="I114">
        <f>C114+(H114/(B114*'AC Param'!$B$8))</f>
        <v>1.1199021401273885</v>
      </c>
      <c r="J114">
        <f>FORECAST(I114,
INDEX(WingXFLR5!$F$8:$F$132,MATCH(I114,WingXFLR5!$C$8:$C$132,1)):INDEX(WingXFLR5!$F$8:$F$132,MATCH(I114,WingXFLR5!$C$8:$C$132,1)+1),
INDEX(WingXFLR5!$C$8:$C$132,MATCH(I114,WingXFLR5!$C$8:$C$132,1)):INDEX(WingXFLR5!$C$8:$C$132,MATCH(I114,WingXFLR5!$C$8:$C$132,1)+1))</f>
        <v>5.4979408771606661E-2</v>
      </c>
      <c r="K114">
        <f>FORECAST(I114,
INDEX(WingXFLR5!$D$8:$D$132,MATCH(I114,WingXFLR5!$C$8:$C$132,1)):INDEX(WingXFLR5!$D$8:$D$132,MATCH(I114,WingXFLR5!$C$8:$C$132,1)+1),
INDEX(WingXFLR5!$C$8:$C$132,MATCH(I114,WingXFLR5!$C$8:$C$132,1)):INDEX(WingXFLR5!$C$8:$C$132,MATCH(I114,WingXFLR5!$C$8:$C$132,1)+1))</f>
        <v>2.247067902330472E-2</v>
      </c>
      <c r="L114">
        <f>FORECAST(I114,
INDEX(WingXFLR5!$E$8:$E$132,MATCH(I114,WingXFLR5!$C$8:$C$132,1)):INDEX(WingXFLR5!$E$8:$E$132,MATCH(I114,WingXFLR5!$C$8:$C$132,1)+1),
INDEX(WingXFLR5!$C$8:$C$132,MATCH(I114,WingXFLR5!$C$8:$C$132,1)):INDEX(WingXFLR5!$C$8:$C$132,MATCH(I114,WingXFLR5!$C$8:$C$132,1)+1))</f>
        <v>3.2509309530622657E-2</v>
      </c>
      <c r="M114">
        <f>FORECAST(I114,
INDEX(WingXFLR5!$I$8:$I$132,MATCH(I114,WingXFLR5!$C$8:$C$132,1)):INDEX(WingXFLR5!$I$8:$I$132,MATCH(I114,WingXFLR5!$C$8:$C$132,1)+1),
INDEX(WingXFLR5!$C$8:$C$132,MATCH(I114,WingXFLR5!$C$8:$C$132,1)):INDEX(WingXFLR5!$C$8:$C$132,MATCH(I114,WingXFLR5!$C$8:$C$132,1)+1))</f>
        <v>-0.13638635306648034</v>
      </c>
      <c r="N114">
        <f>(((M114*'AC Param'!$B$6)+(I114*('AC Param'!$B$3-'AC Param'!$B$4)))/('AC Param'!$B$5-'AC Param'!$B$3)) * ('AC Param'!$B$8/'AC Param'!$B$9)</f>
        <v>-0.3359135944662538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2.8825694305321434E-2</v>
      </c>
      <c r="P114">
        <f>N114*B114*'AC Param'!$B$9</f>
        <v>-0.5503617046818734</v>
      </c>
      <c r="Q114">
        <f>(B114*'AC Param'!$B$8*TrimCalc!I114)+TrimCalc!P114</f>
        <v>17.454722784341715</v>
      </c>
      <c r="R114">
        <f>('AC Param'!$B$2*9.807)-TrimCalc!Q114</f>
        <v>0.12922821565828357</v>
      </c>
      <c r="S114">
        <f>O114*B114*'AC Param'!$B$9</f>
        <v>4.7228092336432791E-2</v>
      </c>
      <c r="T114">
        <f>(J114*B114*'AC Param'!$B$8)</f>
        <v>0.88392446502222111</v>
      </c>
      <c r="U114">
        <f>(K114*B114*'AC Param'!$B$8)</f>
        <v>0.36126948939869863</v>
      </c>
      <c r="V114">
        <f>(L114*B114*'AC Param'!$B$8)</f>
        <v>0.52266429700018191</v>
      </c>
    </row>
    <row r="115" spans="1:22" x14ac:dyDescent="0.2">
      <c r="A115" s="1">
        <f>WingXFLR5!L121</f>
        <v>8.4207999999999998</v>
      </c>
      <c r="B115" s="1">
        <f t="shared" si="2"/>
        <v>43.432296992000005</v>
      </c>
      <c r="C115">
        <f>WingXFLR5!C121</f>
        <v>1.0957110000000001</v>
      </c>
      <c r="D115">
        <f>WingXFLR5!I121</f>
        <v>-0.13464200000000001</v>
      </c>
      <c r="E115">
        <f>(((D115*'AC Param'!$B$6)+(C115*('AC Param'!$B$3-'AC Param'!$B$4)))/('AC Param'!$B$5-'AC Param'!$B$3)) * ('AC Param'!$B$8/'AC Param'!$B$9)</f>
        <v>-0.33129080948221096</v>
      </c>
      <c r="F115">
        <f>E115*B115*'AC Param'!$B$9</f>
        <v>-0.53813815897286532</v>
      </c>
      <c r="G115">
        <f>'AC Param'!$B$2*9.807 + F115</f>
        <v>17.045812841027132</v>
      </c>
      <c r="H115">
        <f t="shared" si="3"/>
        <v>0.53813815897286532</v>
      </c>
      <c r="I115">
        <f>C115+(H115/(B115*'AC Param'!$B$8))</f>
        <v>1.1294719707755714</v>
      </c>
      <c r="J115">
        <f>FORECAST(I115,
INDEX(WingXFLR5!$F$8:$F$132,MATCH(I115,WingXFLR5!$C$8:$C$132,1)):INDEX(WingXFLR5!$F$8:$F$132,MATCH(I115,WingXFLR5!$C$8:$C$132,1)+1),
INDEX(WingXFLR5!$C$8:$C$132,MATCH(I115,WingXFLR5!$C$8:$C$132,1)):INDEX(WingXFLR5!$C$8:$C$132,MATCH(I115,WingXFLR5!$C$8:$C$132,1)+1))</f>
        <v>5.6255252342541084E-2</v>
      </c>
      <c r="K115">
        <f>FORECAST(I115,
INDEX(WingXFLR5!$D$8:$D$132,MATCH(I115,WingXFLR5!$C$8:$C$132,1)):INDEX(WingXFLR5!$D$8:$D$132,MATCH(I115,WingXFLR5!$C$8:$C$132,1)+1),
INDEX(WingXFLR5!$C$8:$C$132,MATCH(I115,WingXFLR5!$C$8:$C$132,1)):INDEX(WingXFLR5!$C$8:$C$132,MATCH(I115,WingXFLR5!$C$8:$C$132,1)+1))</f>
        <v>2.2851893985699735E-2</v>
      </c>
      <c r="L115">
        <f>FORECAST(I115,
INDEX(WingXFLR5!$E$8:$E$132,MATCH(I115,WingXFLR5!$C$8:$C$132,1)):INDEX(WingXFLR5!$E$8:$E$132,MATCH(I115,WingXFLR5!$C$8:$C$132,1)+1),
INDEX(WingXFLR5!$C$8:$C$132,MATCH(I115,WingXFLR5!$C$8:$C$132,1)):INDEX(WingXFLR5!$C$8:$C$132,MATCH(I115,WingXFLR5!$C$8:$C$132,1)+1))</f>
        <v>3.3403757036023968E-2</v>
      </c>
      <c r="M115">
        <f>FORECAST(I115,
INDEX(WingXFLR5!$I$8:$I$132,MATCH(I115,WingXFLR5!$C$8:$C$132,1)):INDEX(WingXFLR5!$I$8:$I$132,MATCH(I115,WingXFLR5!$C$8:$C$132,1)+1),
INDEX(WingXFLR5!$C$8:$C$132,MATCH(I115,WingXFLR5!$C$8:$C$132,1)):INDEX(WingXFLR5!$C$8:$C$132,MATCH(I115,WingXFLR5!$C$8:$C$132,1)+1))</f>
        <v>-0.13707589155173081</v>
      </c>
      <c r="N115">
        <f>(((M115*'AC Param'!$B$6)+(I115*('AC Param'!$B$3-'AC Param'!$B$4)))/('AC Param'!$B$5-'AC Param'!$B$3)) * ('AC Param'!$B$8/'AC Param'!$B$9)</f>
        <v>-0.33774120602726176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2.8887837987778667E-2</v>
      </c>
      <c r="P115">
        <f>N115*B115*'AC Param'!$B$9</f>
        <v>-0.54861597611129986</v>
      </c>
      <c r="Q115">
        <f>(B115*'AC Param'!$B$8*TrimCalc!I115)+TrimCalc!P115</f>
        <v>17.454775306831849</v>
      </c>
      <c r="R115">
        <f>('AC Param'!$B$2*9.807)-TrimCalc!Q115</f>
        <v>0.12917569316815047</v>
      </c>
      <c r="S115">
        <f>O115*B115*'AC Param'!$B$9</f>
        <v>4.6924476944430159E-2</v>
      </c>
      <c r="T115">
        <f>(J115*B115*'AC Param'!$B$8)</f>
        <v>0.89668920154612142</v>
      </c>
      <c r="U115">
        <f>(K115*B115*'AC Param'!$B$8)</f>
        <v>0.3642512604348957</v>
      </c>
      <c r="V115">
        <f>(L115*B115*'AC Param'!$B$8)</f>
        <v>0.5324442959190534</v>
      </c>
    </row>
    <row r="116" spans="1:22" x14ac:dyDescent="0.2">
      <c r="A116" s="1">
        <f>WingXFLR5!L122</f>
        <v>8.3849999999999998</v>
      </c>
      <c r="B116" s="1">
        <f t="shared" ref="B116:B122" si="4">0.5*1.225*A116^2</f>
        <v>43.063787812499996</v>
      </c>
      <c r="C116">
        <f>WingXFLR5!C122</f>
        <v>1.105092</v>
      </c>
      <c r="D116">
        <f>WingXFLR5!I122</f>
        <v>-0.13531899999999999</v>
      </c>
      <c r="E116">
        <f>(((D116*'AC Param'!$B$6)+(C116*('AC Param'!$B$3-'AC Param'!$B$4)))/('AC Param'!$B$5-'AC Param'!$B$3)) * ('AC Param'!$B$8/'AC Param'!$B$9)</f>
        <v>-0.33308469778783123</v>
      </c>
      <c r="F116">
        <f>E116*B116*'AC Param'!$B$9</f>
        <v>-0.53646143921730682</v>
      </c>
      <c r="G116">
        <f>'AC Param'!$B$2*9.807 + F116</f>
        <v>17.047489560782694</v>
      </c>
      <c r="H116">
        <f t="shared" ref="H116:H122" si="5">-F116</f>
        <v>0.53646143921730682</v>
      </c>
      <c r="I116">
        <f>C116+(H116/(B116*'AC Param'!$B$8))</f>
        <v>1.1390357811914573</v>
      </c>
      <c r="J116">
        <f>FORECAST(I116,
INDEX(WingXFLR5!$F$8:$F$132,MATCH(I116,WingXFLR5!$C$8:$C$132,1)):INDEX(WingXFLR5!$F$8:$F$132,MATCH(I116,WingXFLR5!$C$8:$C$132,1)+1),
INDEX(WingXFLR5!$C$8:$C$132,MATCH(I116,WingXFLR5!$C$8:$C$132,1)):INDEX(WingXFLR5!$C$8:$C$132,MATCH(I116,WingXFLR5!$C$8:$C$132,1)+1))</f>
        <v>5.7541808269115868E-2</v>
      </c>
      <c r="K116">
        <f>FORECAST(I116,
INDEX(WingXFLR5!$D$8:$D$132,MATCH(I116,WingXFLR5!$C$8:$C$132,1)):INDEX(WingXFLR5!$D$8:$D$132,MATCH(I116,WingXFLR5!$C$8:$C$132,1)+1),
INDEX(WingXFLR5!$C$8:$C$132,MATCH(I116,WingXFLR5!$C$8:$C$132,1)):INDEX(WingXFLR5!$C$8:$C$132,MATCH(I116,WingXFLR5!$C$8:$C$132,1)+1))</f>
        <v>2.3235785547396581E-2</v>
      </c>
      <c r="L116">
        <f>FORECAST(I116,
INDEX(WingXFLR5!$E$8:$E$132,MATCH(I116,WingXFLR5!$C$8:$C$132,1)):INDEX(WingXFLR5!$E$8:$E$132,MATCH(I116,WingXFLR5!$C$8:$C$132,1)+1),
INDEX(WingXFLR5!$C$8:$C$132,MATCH(I116,WingXFLR5!$C$8:$C$132,1)):INDEX(WingXFLR5!$C$8:$C$132,MATCH(I116,WingXFLR5!$C$8:$C$132,1)+1))</f>
        <v>3.4305399948384011E-2</v>
      </c>
      <c r="M116">
        <f>FORECAST(I116,
INDEX(WingXFLR5!$I$8:$I$132,MATCH(I116,WingXFLR5!$C$8:$C$132,1)):INDEX(WingXFLR5!$I$8:$I$132,MATCH(I116,WingXFLR5!$C$8:$C$132,1)+1),
INDEX(WingXFLR5!$C$8:$C$132,MATCH(I116,WingXFLR5!$C$8:$C$132,1)):INDEX(WingXFLR5!$C$8:$C$132,MATCH(I116,WingXFLR5!$C$8:$C$132,1)+1))</f>
        <v>-0.13776537200130687</v>
      </c>
      <c r="N116">
        <f>(((M116*'AC Param'!$B$6)+(I116*('AC Param'!$B$3-'AC Param'!$B$4)))/('AC Param'!$B$5-'AC Param'!$B$3)) * ('AC Param'!$B$8/'AC Param'!$B$9)</f>
        <v>-0.33956849121188643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2.8951118327601104E-2</v>
      </c>
      <c r="P116">
        <f>N116*B116*'AC Param'!$B$9</f>
        <v>-0.54690414395564335</v>
      </c>
      <c r="Q116">
        <f>(B116*'AC Param'!$B$8*TrimCalc!I116)+TrimCalc!P116</f>
        <v>17.454884491535548</v>
      </c>
      <c r="R116">
        <f>('AC Param'!$B$2*9.807)-TrimCalc!Q116</f>
        <v>0.12906650846445089</v>
      </c>
      <c r="S116">
        <f>O116*B116*'AC Param'!$B$9</f>
        <v>4.6628256140630327E-2</v>
      </c>
      <c r="T116">
        <f>(J116*B116*'AC Param'!$B$8)</f>
        <v>0.90941433734509625</v>
      </c>
      <c r="U116">
        <f>(K116*B116*'AC Param'!$B$8)</f>
        <v>0.36722788441843141</v>
      </c>
      <c r="V116">
        <f>(L116*B116*'AC Param'!$B$8)</f>
        <v>0.5421766103614577</v>
      </c>
    </row>
    <row r="117" spans="1:22" x14ac:dyDescent="0.2">
      <c r="A117" s="1">
        <f>WingXFLR5!L123</f>
        <v>8.3496000000000006</v>
      </c>
      <c r="B117" s="1">
        <f t="shared" si="4"/>
        <v>42.700939848000004</v>
      </c>
      <c r="C117">
        <f>WingXFLR5!C123</f>
        <v>1.1144689999999999</v>
      </c>
      <c r="D117">
        <f>WingXFLR5!I123</f>
        <v>-0.135995</v>
      </c>
      <c r="E117">
        <f>(((D117*'AC Param'!$B$6)+(C117*('AC Param'!$B$3-'AC Param'!$B$4)))/('AC Param'!$B$5-'AC Param'!$B$3)) * ('AC Param'!$B$8/'AC Param'!$B$9)</f>
        <v>-0.33487626248489788</v>
      </c>
      <c r="F117">
        <f>E117*B117*'AC Param'!$B$9</f>
        <v>-0.53480246466931158</v>
      </c>
      <c r="G117">
        <f>'AC Param'!$B$2*9.807 + F117</f>
        <v>17.049148535330687</v>
      </c>
      <c r="H117">
        <f t="shared" si="5"/>
        <v>0.53480246466931158</v>
      </c>
      <c r="I117">
        <f>C117+(H117/(B117*'AC Param'!$B$8))</f>
        <v>1.1485953548145371</v>
      </c>
      <c r="J117">
        <f>FORECAST(I117,
INDEX(WingXFLR5!$F$8:$F$132,MATCH(I117,WingXFLR5!$C$8:$C$132,1)):INDEX(WingXFLR5!$F$8:$F$132,MATCH(I117,WingXFLR5!$C$8:$C$132,1)+1),
INDEX(WingXFLR5!$C$8:$C$132,MATCH(I117,WingXFLR5!$C$8:$C$132,1)):INDEX(WingXFLR5!$C$8:$C$132,MATCH(I117,WingXFLR5!$C$8:$C$132,1)+1))</f>
        <v>5.8843186617615506E-2</v>
      </c>
      <c r="K117">
        <f>FORECAST(I117,
INDEX(WingXFLR5!$D$8:$D$132,MATCH(I117,WingXFLR5!$C$8:$C$132,1)):INDEX(WingXFLR5!$D$8:$D$132,MATCH(I117,WingXFLR5!$C$8:$C$132,1)+1),
INDEX(WingXFLR5!$C$8:$C$132,MATCH(I117,WingXFLR5!$C$8:$C$132,1)):INDEX(WingXFLR5!$C$8:$C$132,MATCH(I117,WingXFLR5!$C$8:$C$132,1)+1))</f>
        <v>2.3622871708126575E-2</v>
      </c>
      <c r="L117">
        <f>FORECAST(I117,
INDEX(WingXFLR5!$E$8:$E$132,MATCH(I117,WingXFLR5!$C$8:$C$132,1)):INDEX(WingXFLR5!$E$8:$E$132,MATCH(I117,WingXFLR5!$C$8:$C$132,1)+1),
INDEX(WingXFLR5!$C$8:$C$132,MATCH(I117,WingXFLR5!$C$8:$C$132,1)):INDEX(WingXFLR5!$C$8:$C$132,MATCH(I117,WingXFLR5!$C$8:$C$132,1)+1))</f>
        <v>3.5219959308720836E-2</v>
      </c>
      <c r="M117">
        <f>FORECAST(I117,
INDEX(WingXFLR5!$I$8:$I$132,MATCH(I117,WingXFLR5!$C$8:$C$132,1)):INDEX(WingXFLR5!$I$8:$I$132,MATCH(I117,WingXFLR5!$C$8:$C$132,1)+1),
INDEX(WingXFLR5!$C$8:$C$132,MATCH(I117,WingXFLR5!$C$8:$C$132,1)):INDEX(WingXFLR5!$C$8:$C$132,MATCH(I117,WingXFLR5!$C$8:$C$132,1)+1))</f>
        <v>-0.13845368068307679</v>
      </c>
      <c r="N117">
        <f>(((M117*'AC Param'!$B$6)+(I117*('AC Param'!$B$3-'AC Param'!$B$4)))/('AC Param'!$B$5-'AC Param'!$B$3)) * ('AC Param'!$B$8/'AC Param'!$B$9)</f>
        <v>-0.34139306856623941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2.9014304893106746E-2</v>
      </c>
      <c r="P117">
        <f>N117*B117*'AC Param'!$B$9</f>
        <v>-0.54520990271288028</v>
      </c>
      <c r="Q117">
        <f>(B117*'AC Param'!$B$8*TrimCalc!I117)+TrimCalc!P117</f>
        <v>17.45470922140251</v>
      </c>
      <c r="R117">
        <f>('AC Param'!$B$2*9.807)-TrimCalc!Q117</f>
        <v>0.12924177859748909</v>
      </c>
      <c r="S117">
        <f>O117*B117*'AC Param'!$B$9</f>
        <v>4.6336284490155914E-2</v>
      </c>
      <c r="T117">
        <f>(J117*B117*'AC Param'!$B$8)</f>
        <v>0.92214598960600191</v>
      </c>
      <c r="U117">
        <f>(K117*B117*'AC Param'!$B$8)</f>
        <v>0.37019980835138439</v>
      </c>
      <c r="V117">
        <f>(L117*B117*'AC Param'!$B$8)</f>
        <v>0.55194060854788551</v>
      </c>
    </row>
    <row r="118" spans="1:22" x14ac:dyDescent="0.2">
      <c r="A118" s="1">
        <f>WingXFLR5!L124</f>
        <v>8.3148</v>
      </c>
      <c r="B118" s="1">
        <f t="shared" si="4"/>
        <v>42.345738162000004</v>
      </c>
      <c r="C118">
        <f>WingXFLR5!C124</f>
        <v>1.12384</v>
      </c>
      <c r="D118">
        <f>WingXFLR5!I124</f>
        <v>-0.13667000000000001</v>
      </c>
      <c r="E118">
        <f>(((D118*'AC Param'!$B$6)+(C118*('AC Param'!$B$3-'AC Param'!$B$4)))/('AC Param'!$B$5-'AC Param'!$B$3)) * ('AC Param'!$B$8/'AC Param'!$B$9)</f>
        <v>-0.33666543739468596</v>
      </c>
      <c r="F118">
        <f>E118*B118*'AC Param'!$B$9</f>
        <v>-0.53318735760813563</v>
      </c>
      <c r="G118">
        <f>'AC Param'!$B$2*9.807 + F118</f>
        <v>17.050763642391864</v>
      </c>
      <c r="H118">
        <f t="shared" si="5"/>
        <v>0.53318735760813563</v>
      </c>
      <c r="I118">
        <f>C118+(H118/(B118*'AC Param'!$B$8))</f>
        <v>1.1581486849007119</v>
      </c>
      <c r="J118">
        <f>FORECAST(I118,
INDEX(WingXFLR5!$F$8:$F$132,MATCH(I118,WingXFLR5!$C$8:$C$132,1)):INDEX(WingXFLR5!$F$8:$F$132,MATCH(I118,WingXFLR5!$C$8:$C$132,1)+1),
INDEX(WingXFLR5!$C$8:$C$132,MATCH(I118,WingXFLR5!$C$8:$C$132,1)):INDEX(WingXFLR5!$C$8:$C$132,MATCH(I118,WingXFLR5!$C$8:$C$132,1)+1))</f>
        <v>6.0167072063682214E-2</v>
      </c>
      <c r="K118">
        <f>FORECAST(I118,
INDEX(WingXFLR5!$D$8:$D$132,MATCH(I118,WingXFLR5!$C$8:$C$132,1)):INDEX(WingXFLR5!$D$8:$D$132,MATCH(I118,WingXFLR5!$C$8:$C$132,1)+1),
INDEX(WingXFLR5!$C$8:$C$132,MATCH(I118,WingXFLR5!$C$8:$C$132,1)):INDEX(WingXFLR5!$C$8:$C$132,MATCH(I118,WingXFLR5!$C$8:$C$132,1)+1))</f>
        <v>2.4013060996467654E-2</v>
      </c>
      <c r="L118">
        <f>FORECAST(I118,
INDEX(WingXFLR5!$E$8:$E$132,MATCH(I118,WingXFLR5!$C$8:$C$132,1)):INDEX(WingXFLR5!$E$8:$E$132,MATCH(I118,WingXFLR5!$C$8:$C$132,1)+1),
INDEX(WingXFLR5!$C$8:$C$132,MATCH(I118,WingXFLR5!$C$8:$C$132,1)):INDEX(WingXFLR5!$C$8:$C$132,MATCH(I118,WingXFLR5!$C$8:$C$132,1)+1))</f>
        <v>3.6154677022818923E-2</v>
      </c>
      <c r="M118">
        <f>FORECAST(I118,
INDEX(WingXFLR5!$I$8:$I$132,MATCH(I118,WingXFLR5!$C$8:$C$132,1)):INDEX(WingXFLR5!$I$8:$I$132,MATCH(I118,WingXFLR5!$C$8:$C$132,1)+1),
INDEX(WingXFLR5!$C$8:$C$132,MATCH(I118,WingXFLR5!$C$8:$C$132,1)):INDEX(WingXFLR5!$C$8:$C$132,MATCH(I118,WingXFLR5!$C$8:$C$132,1)+1))</f>
        <v>-0.1391418540773347</v>
      </c>
      <c r="N118">
        <f>(((M118*'AC Param'!$B$6)+(I118*('AC Param'!$B$3-'AC Param'!$B$4)))/('AC Param'!$B$5-'AC Param'!$B$3)) * ('AC Param'!$B$8/'AC Param'!$B$9)</f>
        <v>-0.34321714287702748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2.9077474037813487E-2</v>
      </c>
      <c r="P118">
        <f>N118*B118*'AC Param'!$B$9</f>
        <v>-0.54356349411026517</v>
      </c>
      <c r="Q118">
        <f>(B118*'AC Param'!$B$8*TrimCalc!I118)+TrimCalc!P118</f>
        <v>17.455093079483294</v>
      </c>
      <c r="R118">
        <f>('AC Param'!$B$2*9.807)-TrimCalc!Q118</f>
        <v>0.12885792051670464</v>
      </c>
      <c r="S118">
        <f>O118*B118*'AC Param'!$B$9</f>
        <v>4.6050885615458351E-2</v>
      </c>
      <c r="T118">
        <f>(J118*B118*'AC Param'!$B$8)</f>
        <v>0.93504960220691413</v>
      </c>
      <c r="U118">
        <f>(K118*B118*'AC Param'!$B$8)</f>
        <v>0.37318424118681132</v>
      </c>
      <c r="V118">
        <f>(L118*B118*'AC Param'!$B$8)</f>
        <v>0.56187571056016816</v>
      </c>
    </row>
    <row r="119" spans="1:22" x14ac:dyDescent="0.2">
      <c r="A119" s="1">
        <f>WingXFLR5!L125</f>
        <v>8.2803000000000004</v>
      </c>
      <c r="B119" s="1">
        <f t="shared" si="4"/>
        <v>41.995062955125007</v>
      </c>
      <c r="C119">
        <f>WingXFLR5!C125</f>
        <v>1.1332059999999999</v>
      </c>
      <c r="D119">
        <f>WingXFLR5!I125</f>
        <v>-0.13734499999999999</v>
      </c>
      <c r="E119">
        <f>(((D119*'AC Param'!$B$6)+(C119*('AC Param'!$B$3-'AC Param'!$B$4)))/('AC Param'!$B$5-'AC Param'!$B$3)) * ('AC Param'!$B$8/'AC Param'!$B$9)</f>
        <v>-0.33845444685766252</v>
      </c>
      <c r="F119">
        <f>E119*B119*'AC Param'!$B$9</f>
        <v>-0.53158175104078509</v>
      </c>
      <c r="G119">
        <f>'AC Param'!$B$2*9.807 + F119</f>
        <v>17.052369248959213</v>
      </c>
      <c r="H119">
        <f t="shared" si="5"/>
        <v>0.53158175104078509</v>
      </c>
      <c r="I119">
        <f>C119+(H119/(B119*'AC Param'!$B$8))</f>
        <v>1.1676969981266392</v>
      </c>
      <c r="J119">
        <f>FORECAST(I119,
INDEX(WingXFLR5!$F$8:$F$132,MATCH(I119,WingXFLR5!$C$8:$C$132,1)):INDEX(WingXFLR5!$F$8:$F$132,MATCH(I119,WingXFLR5!$C$8:$C$132,1)+1),
INDEX(WingXFLR5!$C$8:$C$132,MATCH(I119,WingXFLR5!$C$8:$C$132,1)):INDEX(WingXFLR5!$C$8:$C$132,MATCH(I119,WingXFLR5!$C$8:$C$132,1)+1))</f>
        <v>6.1527831172980454E-2</v>
      </c>
      <c r="K119">
        <f>FORECAST(I119,
INDEX(WingXFLR5!$D$8:$D$132,MATCH(I119,WingXFLR5!$C$8:$C$132,1)):INDEX(WingXFLR5!$D$8:$D$132,MATCH(I119,WingXFLR5!$C$8:$C$132,1)+1),
INDEX(WingXFLR5!$C$8:$C$132,MATCH(I119,WingXFLR5!$C$8:$C$132,1)):INDEX(WingXFLR5!$C$8:$C$132,MATCH(I119,WingXFLR5!$C$8:$C$132,1)+1))</f>
        <v>2.4405728625723037E-2</v>
      </c>
      <c r="L119">
        <f>FORECAST(I119,
INDEX(WingXFLR5!$E$8:$E$132,MATCH(I119,WingXFLR5!$C$8:$C$132,1)):INDEX(WingXFLR5!$E$8:$E$132,MATCH(I119,WingXFLR5!$C$8:$C$132,1)+1),
INDEX(WingXFLR5!$C$8:$C$132,MATCH(I119,WingXFLR5!$C$8:$C$132,1)):INDEX(WingXFLR5!$C$8:$C$132,MATCH(I119,WingXFLR5!$C$8:$C$132,1)+1))</f>
        <v>3.7122414940437387E-2</v>
      </c>
      <c r="M119">
        <f>FORECAST(I119,
INDEX(WingXFLR5!$I$8:$I$132,MATCH(I119,WingXFLR5!$C$8:$C$132,1)):INDEX(WingXFLR5!$I$8:$I$132,MATCH(I119,WingXFLR5!$C$8:$C$132,1)+1),
INDEX(WingXFLR5!$C$8:$C$132,MATCH(I119,WingXFLR5!$C$8:$C$132,1)):INDEX(WingXFLR5!$C$8:$C$132,MATCH(I119,WingXFLR5!$C$8:$C$132,1)+1))</f>
        <v>-0.13982975938990025</v>
      </c>
      <c r="N119">
        <f>(((M119*'AC Param'!$B$6)+(I119*('AC Param'!$B$3-'AC Param'!$B$4)))/('AC Param'!$B$5-'AC Param'!$B$3)) * ('AC Param'!$B$8/'AC Param'!$B$9)</f>
        <v>-0.34504046374880476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2.9140865963134432E-2</v>
      </c>
      <c r="P119">
        <f>N119*B119*'AC Param'!$B$9</f>
        <v>-0.54192585029515228</v>
      </c>
      <c r="Q119">
        <f>(B119*'AC Param'!$B$8*TrimCalc!I119)+TrimCalc!P119</f>
        <v>17.45483993392865</v>
      </c>
      <c r="R119">
        <f>('AC Param'!$B$2*9.807)-TrimCalc!Q119</f>
        <v>0.12911106607134926</v>
      </c>
      <c r="S119">
        <f>O119*B119*'AC Param'!$B$9</f>
        <v>4.5769091525757005E-2</v>
      </c>
      <c r="T119">
        <f>(J119*B119*'AC Param'!$B$8)</f>
        <v>0.94827850770179345</v>
      </c>
      <c r="U119">
        <f>(K119*B119*'AC Param'!$B$8)</f>
        <v>0.37614568040777729</v>
      </c>
      <c r="V119">
        <f>(L119*B119*'AC Param'!$B$8)</f>
        <v>0.57213764195646843</v>
      </c>
    </row>
    <row r="120" spans="1:22" x14ac:dyDescent="0.2">
      <c r="A120" s="1">
        <f>WingXFLR5!L126</f>
        <v>8.2462999999999997</v>
      </c>
      <c r="B120" s="1">
        <f t="shared" si="4"/>
        <v>41.650896510125001</v>
      </c>
      <c r="C120">
        <f>WingXFLR5!C126</f>
        <v>1.1425670000000001</v>
      </c>
      <c r="D120">
        <f>WingXFLR5!I126</f>
        <v>-0.13802</v>
      </c>
      <c r="E120">
        <f>(((D120*'AC Param'!$B$6)+(C120*('AC Param'!$B$3-'AC Param'!$B$4)))/('AC Param'!$B$5-'AC Param'!$B$3)) * ('AC Param'!$B$8/'AC Param'!$B$9)</f>
        <v>-0.34024329087382754</v>
      </c>
      <c r="F120">
        <f>E120*B120*'AC Param'!$B$9</f>
        <v>-0.53001178480723565</v>
      </c>
      <c r="G120">
        <f>'AC Param'!$B$2*9.807 + F120</f>
        <v>17.053939215192763</v>
      </c>
      <c r="H120">
        <f t="shared" si="5"/>
        <v>0.53001178480723565</v>
      </c>
      <c r="I120">
        <f>C120+(H120/(B120*'AC Param'!$B$8))</f>
        <v>1.1772402944923193</v>
      </c>
      <c r="J120">
        <f>FORECAST(I120,
INDEX(WingXFLR5!$F$8:$F$132,MATCH(I120,WingXFLR5!$C$8:$C$132,1)):INDEX(WingXFLR5!$F$8:$F$132,MATCH(I120,WingXFLR5!$C$8:$C$132,1)+1),
INDEX(WingXFLR5!$C$8:$C$132,MATCH(I120,WingXFLR5!$C$8:$C$132,1)):INDEX(WingXFLR5!$C$8:$C$132,MATCH(I120,WingXFLR5!$C$8:$C$132,1)+1))</f>
        <v>6.2975797699900443E-2</v>
      </c>
      <c r="K120">
        <f>FORECAST(I120,
INDEX(WingXFLR5!$D$8:$D$132,MATCH(I120,WingXFLR5!$C$8:$C$132,1)):INDEX(WingXFLR5!$D$8:$D$132,MATCH(I120,WingXFLR5!$C$8:$C$132,1)+1),
INDEX(WingXFLR5!$C$8:$C$132,MATCH(I120,WingXFLR5!$C$8:$C$132,1)):INDEX(WingXFLR5!$C$8:$C$132,MATCH(I120,WingXFLR5!$C$8:$C$132,1)+1))</f>
        <v>2.480121429093262E-2</v>
      </c>
      <c r="L120">
        <f>FORECAST(I120,
INDEX(WingXFLR5!$E$8:$E$132,MATCH(I120,WingXFLR5!$C$8:$C$132,1)):INDEX(WingXFLR5!$E$8:$E$132,MATCH(I120,WingXFLR5!$C$8:$C$132,1)+1),
INDEX(WingXFLR5!$C$8:$C$132,MATCH(I120,WingXFLR5!$C$8:$C$132,1)):INDEX(WingXFLR5!$C$8:$C$132,MATCH(I120,WingXFLR5!$C$8:$C$132,1)+1))</f>
        <v>3.8174583408967844E-2</v>
      </c>
      <c r="M120">
        <f>FORECAST(I120,
INDEX(WingXFLR5!$I$8:$I$132,MATCH(I120,WingXFLR5!$C$8:$C$132,1)):INDEX(WingXFLR5!$I$8:$I$132,MATCH(I120,WingXFLR5!$C$8:$C$132,1)+1),
INDEX(WingXFLR5!$C$8:$C$132,MATCH(I120,WingXFLR5!$C$8:$C$132,1)):INDEX(WingXFLR5!$C$8:$C$132,MATCH(I120,WingXFLR5!$C$8:$C$132,1)+1))</f>
        <v>-0.14051736911803522</v>
      </c>
      <c r="N120">
        <f>(((M120*'AC Param'!$B$6)+(I120*('AC Param'!$B$3-'AC Param'!$B$4)))/('AC Param'!$B$5-'AC Param'!$B$3)) * ('AC Param'!$B$8/'AC Param'!$B$9)</f>
        <v>-0.34686297091616558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2.9204781545156103E-2</v>
      </c>
      <c r="P120">
        <f>N120*B120*'AC Param'!$B$9</f>
        <v>-0.54032354856040676</v>
      </c>
      <c r="Q120">
        <f>(B120*'AC Param'!$B$8*TrimCalc!I120)+TrimCalc!P120</f>
        <v>17.454829169595257</v>
      </c>
      <c r="R120">
        <f>('AC Param'!$B$2*9.807)-TrimCalc!Q120</f>
        <v>0.1291218304047419</v>
      </c>
      <c r="S120">
        <f>O120*B120*'AC Param'!$B$9</f>
        <v>4.549355948180514E-2</v>
      </c>
      <c r="T120">
        <f>(J120*B120*'AC Param'!$B$8)</f>
        <v>0.96264042477929157</v>
      </c>
      <c r="U120">
        <f>(K120*B120*'AC Param'!$B$8)</f>
        <v>0.37910836118084384</v>
      </c>
      <c r="V120">
        <f>(L120*B120*'AC Param'!$B$8)</f>
        <v>0.583532063598448</v>
      </c>
    </row>
    <row r="121" spans="1:22" x14ac:dyDescent="0.2">
      <c r="A121" s="1">
        <f>WingXFLR5!L127</f>
        <v>8.2127999999999997</v>
      </c>
      <c r="B121" s="1">
        <f t="shared" si="4"/>
        <v>41.313176351999999</v>
      </c>
      <c r="C121">
        <f>WingXFLR5!C127</f>
        <v>1.1519219999999999</v>
      </c>
      <c r="D121">
        <f>WingXFLR5!I127</f>
        <v>-0.13869300000000001</v>
      </c>
      <c r="E121">
        <f>(((D121*'AC Param'!$B$6)+(C121*('AC Param'!$B$3-'AC Param'!$B$4)))/('AC Param'!$B$5-'AC Param'!$B$3)) * ('AC Param'!$B$8/'AC Param'!$B$9)</f>
        <v>-0.34202755385160966</v>
      </c>
      <c r="F121">
        <f>E121*B121*'AC Param'!$B$9</f>
        <v>-0.52847114989185073</v>
      </c>
      <c r="G121">
        <f>'AC Param'!$B$2*9.807 + F121</f>
        <v>17.055479850108149</v>
      </c>
      <c r="H121">
        <f t="shared" si="5"/>
        <v>0.52847114989185073</v>
      </c>
      <c r="I121">
        <f>C121+(H121/(B121*'AC Param'!$B$8))</f>
        <v>1.1867771240164855</v>
      </c>
      <c r="J121">
        <f>FORECAST(I121,
INDEX(WingXFLR5!$F$8:$F$132,MATCH(I121,WingXFLR5!$C$8:$C$132,1)):INDEX(WingXFLR5!$F$8:$F$132,MATCH(I121,WingXFLR5!$C$8:$C$132,1)+1),
INDEX(WingXFLR5!$C$8:$C$132,MATCH(I121,WingXFLR5!$C$8:$C$132,1)):INDEX(WingXFLR5!$C$8:$C$132,MATCH(I121,WingXFLR5!$C$8:$C$132,1)+1))</f>
        <v>6.4563624871993047E-2</v>
      </c>
      <c r="K121">
        <f>FORECAST(I121,
INDEX(WingXFLR5!$D$8:$D$132,MATCH(I121,WingXFLR5!$C$8:$C$132,1)):INDEX(WingXFLR5!$D$8:$D$132,MATCH(I121,WingXFLR5!$C$8:$C$132,1)+1),
INDEX(WingXFLR5!$C$8:$C$132,MATCH(I121,WingXFLR5!$C$8:$C$132,1)):INDEX(WingXFLR5!$C$8:$C$132,MATCH(I121,WingXFLR5!$C$8:$C$132,1)+1))</f>
        <v>2.5199808474278995E-2</v>
      </c>
      <c r="L121">
        <f>FORECAST(I121,
INDEX(WingXFLR5!$E$8:$E$132,MATCH(I121,WingXFLR5!$C$8:$C$132,1)):INDEX(WingXFLR5!$E$8:$E$132,MATCH(I121,WingXFLR5!$C$8:$C$132,1)+1),
INDEX(WingXFLR5!$C$8:$C$132,MATCH(I121,WingXFLR5!$C$8:$C$132,1)):INDEX(WingXFLR5!$C$8:$C$132,MATCH(I121,WingXFLR5!$C$8:$C$132,1)+1))</f>
        <v>3.9363816397714024E-2</v>
      </c>
      <c r="M121">
        <f>FORECAST(I121,
INDEX(WingXFLR5!$I$8:$I$132,MATCH(I121,WingXFLR5!$C$8:$C$132,1)):INDEX(WingXFLR5!$I$8:$I$132,MATCH(I121,WingXFLR5!$C$8:$C$132,1)+1),
INDEX(WingXFLR5!$C$8:$C$132,MATCH(I121,WingXFLR5!$C$8:$C$132,1)):INDEX(WingXFLR5!$C$8:$C$132,MATCH(I121,WingXFLR5!$C$8:$C$132,1)+1))</f>
        <v>-0.14120640337631285</v>
      </c>
      <c r="N121">
        <f>(((M121*'AC Param'!$B$6)+(I121*('AC Param'!$B$3-'AC Param'!$B$4)))/('AC Param'!$B$5-'AC Param'!$B$3)) * ('AC Param'!$B$8/'AC Param'!$B$9)</f>
        <v>-0.34868838560311299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2.9268799094297547E-2</v>
      </c>
      <c r="P121">
        <f>N121*B121*'AC Param'!$B$9</f>
        <v>-0.53876288626020297</v>
      </c>
      <c r="Q121">
        <f>(B121*'AC Param'!$B$8*TrimCalc!I121)+TrimCalc!P121</f>
        <v>17.455075583449364</v>
      </c>
      <c r="R121">
        <f>('AC Param'!$B$2*9.807)-TrimCalc!Q121</f>
        <v>0.12887541655063472</v>
      </c>
      <c r="S121">
        <f>O121*B121*'AC Param'!$B$9</f>
        <v>4.5223595991414567E-2</v>
      </c>
      <c r="T121">
        <f>(J121*B121*'AC Param'!$B$8)</f>
        <v>0.97890953023579519</v>
      </c>
      <c r="U121">
        <f>(K121*B121*'AC Param'!$B$8)</f>
        <v>0.38207787627316592</v>
      </c>
      <c r="V121">
        <f>(L121*B121*'AC Param'!$B$8)</f>
        <v>0.59683165396262872</v>
      </c>
    </row>
    <row r="122" spans="1:22" x14ac:dyDescent="0.2">
      <c r="A122" s="1">
        <f>WingXFLR5!L128</f>
        <v>8.1797000000000004</v>
      </c>
      <c r="B122" s="1">
        <f t="shared" si="4"/>
        <v>40.980838905125005</v>
      </c>
      <c r="C122">
        <f>WingXFLR5!C128</f>
        <v>1.1612720000000001</v>
      </c>
      <c r="D122">
        <f>WingXFLR5!I128</f>
        <v>-0.13936699999999999</v>
      </c>
      <c r="E122">
        <f>(((D122*'AC Param'!$B$6)+(C122*('AC Param'!$B$3-'AC Param'!$B$4)))/('AC Param'!$B$5-'AC Param'!$B$3)) * ('AC Param'!$B$8/'AC Param'!$B$9)</f>
        <v>-0.34381384263368464</v>
      </c>
      <c r="F122">
        <f>E122*B122*'AC Param'!$B$9</f>
        <v>-0.5269577607172814</v>
      </c>
      <c r="G122">
        <f>'AC Param'!$B$2*9.807 + F122</f>
        <v>17.056993239282718</v>
      </c>
      <c r="H122">
        <f t="shared" si="5"/>
        <v>0.5269577607172814</v>
      </c>
      <c r="I122">
        <f>C122+(H122/(B122*'AC Param'!$B$8))</f>
        <v>1.1963091599850131</v>
      </c>
      <c r="J122">
        <f>FORECAST(I122,
INDEX(WingXFLR5!$F$8:$F$132,MATCH(I122,WingXFLR5!$C$8:$C$132,1)):INDEX(WingXFLR5!$F$8:$F$132,MATCH(I122,WingXFLR5!$C$8:$C$132,1)+1),
INDEX(WingXFLR5!$C$8:$C$132,MATCH(I122,WingXFLR5!$C$8:$C$132,1)):INDEX(WingXFLR5!$C$8:$C$132,MATCH(I122,WingXFLR5!$C$8:$C$132,1)+1))</f>
        <v>6.6304951313666177E-2</v>
      </c>
      <c r="K122">
        <f>FORECAST(I122,
INDEX(WingXFLR5!$D$8:$D$132,MATCH(I122,WingXFLR5!$C$8:$C$132,1)):INDEX(WingXFLR5!$D$8:$D$132,MATCH(I122,WingXFLR5!$C$8:$C$132,1)+1),
INDEX(WingXFLR5!$C$8:$C$132,MATCH(I122,WingXFLR5!$C$8:$C$132,1)):INDEX(WingXFLR5!$C$8:$C$132,MATCH(I122,WingXFLR5!$C$8:$C$132,1)+1))</f>
        <v>2.5600810020809408E-2</v>
      </c>
      <c r="L122">
        <f>FORECAST(I122,
INDEX(WingXFLR5!$E$8:$E$132,MATCH(I122,WingXFLR5!$C$8:$C$132,1)):INDEX(WingXFLR5!$E$8:$E$132,MATCH(I122,WingXFLR5!$C$8:$C$132,1)+1),
INDEX(WingXFLR5!$C$8:$C$132,MATCH(I122,WingXFLR5!$C$8:$C$132,1)):INDEX(WingXFLR5!$C$8:$C$132,MATCH(I122,WingXFLR5!$C$8:$C$132,1)+1))</f>
        <v>4.0704141292856766E-2</v>
      </c>
      <c r="M122">
        <f>FORECAST(I122,
INDEX(WingXFLR5!$I$8:$I$132,MATCH(I122,WingXFLR5!$C$8:$C$132,1)):INDEX(WingXFLR5!$I$8:$I$132,MATCH(I122,WingXFLR5!$C$8:$C$132,1)+1),
INDEX(WingXFLR5!$C$8:$C$132,MATCH(I122,WingXFLR5!$C$8:$C$132,1)):INDEX(WingXFLR5!$C$8:$C$132,MATCH(I122,WingXFLR5!$C$8:$C$132,1)+1))</f>
        <v>-0.14189607064642837</v>
      </c>
      <c r="N122">
        <f>(((M122*'AC Param'!$B$6)+(I122*('AC Param'!$B$3-'AC Param'!$B$4)))/('AC Param'!$B$5-'AC Param'!$B$3)) * ('AC Param'!$B$8/'AC Param'!$B$9)</f>
        <v>-0.35051502876225005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2.9332859726131009E-2</v>
      </c>
      <c r="P122">
        <f>N122*B122*'AC Param'!$B$9</f>
        <v>-0.53722855728966046</v>
      </c>
      <c r="Q122">
        <f>(B122*'AC Param'!$B$8*TrimCalc!I122)+TrimCalc!P122</f>
        <v>17.455222781258485</v>
      </c>
      <c r="R122">
        <f>('AC Param'!$B$2*9.807)-TrimCalc!Q122</f>
        <v>0.12872821874151441</v>
      </c>
      <c r="S122">
        <f>O122*B122*'AC Param'!$B$9</f>
        <v>4.4957986444963835E-2</v>
      </c>
      <c r="T122">
        <f>(J122*B122*'AC Param'!$B$8)</f>
        <v>0.99722433792188625</v>
      </c>
      <c r="U122">
        <f>(K122*B122*'AC Param'!$B$8)</f>
        <v>0.38503536036838465</v>
      </c>
      <c r="V122">
        <f>(L122*B122*'AC Param'!$B$8)</f>
        <v>0.61218897755350155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26"/>
  <sheetViews>
    <sheetView topLeftCell="A105" workbookViewId="0">
      <selection activeCell="C126" sqref="C123:I126"/>
    </sheetView>
  </sheetViews>
  <sheetFormatPr baseColWidth="10" defaultRowHeight="16" x14ac:dyDescent="0.2"/>
  <cols>
    <col min="7" max="7" width="17.33203125" bestFit="1" customWidth="1"/>
    <col min="8" max="8" width="19.33203125" bestFit="1" customWidth="1"/>
    <col min="9" max="9" width="16.5" bestFit="1" customWidth="1"/>
  </cols>
  <sheetData>
    <row r="1" spans="1:13" x14ac:dyDescent="0.2">
      <c r="A1" t="s">
        <v>70</v>
      </c>
      <c r="B1" t="s">
        <v>71</v>
      </c>
      <c r="C1" t="s">
        <v>2</v>
      </c>
      <c r="D1" t="s">
        <v>3</v>
      </c>
      <c r="E1" t="s">
        <v>58</v>
      </c>
      <c r="F1" t="s">
        <v>59</v>
      </c>
      <c r="G1" t="s">
        <v>81</v>
      </c>
      <c r="H1" t="s">
        <v>89</v>
      </c>
      <c r="I1" t="s">
        <v>88</v>
      </c>
    </row>
    <row r="2" spans="1:13" x14ac:dyDescent="0.2">
      <c r="A2">
        <v>0</v>
      </c>
      <c r="B2">
        <v>0.55000000000000004</v>
      </c>
      <c r="C2">
        <f>WingXFLR5!L8</f>
        <v>76.553600000000003</v>
      </c>
      <c r="D2">
        <f>0.5*1.225*C2^2</f>
        <v>3589.5278746880003</v>
      </c>
      <c r="E2">
        <f t="shared" ref="E2:E65" si="0">$K$6*1.802*10^-5*(1.225*C2)^-1</f>
        <v>9.6077807455381942E-2</v>
      </c>
      <c r="F2">
        <f t="shared" ref="F2:F65" si="1">1.225*C2/($K$7)</f>
        <v>5204115.4273029976</v>
      </c>
      <c r="G2">
        <f>(2*0.664*F2^(-1/2)*$K$5^(-0.5))</f>
        <v>9.5062445156403688E-4</v>
      </c>
      <c r="H2">
        <f t="shared" ref="H2:H65" si="2">G2*$K$3*D2*2</f>
        <v>1.407570848990255</v>
      </c>
      <c r="I2">
        <f>(D_VStabXFLR5!C8*D_VStab!D2*'AC Param'!$B$8)</f>
        <v>0.55460718333441927</v>
      </c>
    </row>
    <row r="3" spans="1:13" x14ac:dyDescent="0.2">
      <c r="A3">
        <v>0.05</v>
      </c>
      <c r="B3">
        <v>0.51819999999999999</v>
      </c>
      <c r="C3">
        <f>WingXFLR5!L9</f>
        <v>58.205199999999998</v>
      </c>
      <c r="D3">
        <f t="shared" ref="D3:D66" si="3">0.5*1.225*C3^2</f>
        <v>2075.0552505619999</v>
      </c>
      <c r="E3">
        <f t="shared" si="0"/>
        <v>0.12636503337874153</v>
      </c>
      <c r="F3">
        <f t="shared" si="1"/>
        <v>3956790.788013319</v>
      </c>
      <c r="G3">
        <f t="shared" ref="G3:G66" si="4">(2*0.664*F3^(-1/2)*$K$5^(-0.5))</f>
        <v>1.0902118473672035E-3</v>
      </c>
      <c r="H3">
        <f t="shared" si="2"/>
        <v>0.93317804996798792</v>
      </c>
      <c r="I3">
        <f>(D_VStabXFLR5!C9*D_VStab!D3*'AC Param'!$B$8)</f>
        <v>0.34421846518422688</v>
      </c>
      <c r="J3" t="s">
        <v>75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48.811900000000001</v>
      </c>
      <c r="D4">
        <f t="shared" si="3"/>
        <v>1459.3434687361253</v>
      </c>
      <c r="E4">
        <f t="shared" si="0"/>
        <v>0.15068255980234999</v>
      </c>
      <c r="F4">
        <f t="shared" si="1"/>
        <v>3318234.0455049947</v>
      </c>
      <c r="G4">
        <f t="shared" si="4"/>
        <v>1.1904987224889525E-3</v>
      </c>
      <c r="H4">
        <f t="shared" si="2"/>
        <v>0.71665544577121831</v>
      </c>
      <c r="I4">
        <f>(D_VStabXFLR5!C10*D_VStab!D4*'AC Param'!$B$8)</f>
        <v>0.25814910355860848</v>
      </c>
      <c r="J4" t="s">
        <v>77</v>
      </c>
      <c r="K4">
        <f>A13</f>
        <v>0.55000000000000004</v>
      </c>
      <c r="L4" t="s">
        <v>8</v>
      </c>
      <c r="M4" t="s">
        <v>79</v>
      </c>
    </row>
    <row r="5" spans="1:13" x14ac:dyDescent="0.2">
      <c r="A5">
        <v>0.15</v>
      </c>
      <c r="B5">
        <v>0.45450000000000002</v>
      </c>
      <c r="C5">
        <f>WingXFLR5!L11</f>
        <v>42.865000000000002</v>
      </c>
      <c r="D5">
        <f t="shared" si="3"/>
        <v>1125.4125378125002</v>
      </c>
      <c r="E5">
        <f t="shared" si="0"/>
        <v>0.1715875898942337</v>
      </c>
      <c r="F5">
        <f t="shared" si="1"/>
        <v>2913963.6514983354</v>
      </c>
      <c r="G5">
        <f t="shared" si="4"/>
        <v>1.2703996812258886E-3</v>
      </c>
      <c r="H5">
        <f t="shared" si="2"/>
        <v>0.58976103832990523</v>
      </c>
      <c r="I5">
        <f>(D_VStabXFLR5!C11*D_VStab!D5*'AC Param'!$B$8)</f>
        <v>0.20981741189961156</v>
      </c>
      <c r="J5" t="s">
        <v>80</v>
      </c>
      <c r="K5">
        <f>K3/K4</f>
        <v>0.37499999999999994</v>
      </c>
      <c r="L5" t="s">
        <v>8</v>
      </c>
      <c r="M5" t="s">
        <v>79</v>
      </c>
    </row>
    <row r="6" spans="1:13" x14ac:dyDescent="0.2">
      <c r="A6">
        <v>0.2</v>
      </c>
      <c r="B6">
        <v>0.42270000000000002</v>
      </c>
      <c r="C6">
        <f>WingXFLR5!L12</f>
        <v>38.668599999999998</v>
      </c>
      <c r="D6">
        <f t="shared" si="3"/>
        <v>915.84713340049996</v>
      </c>
      <c r="E6">
        <f t="shared" si="0"/>
        <v>0.19020864579571867</v>
      </c>
      <c r="F6">
        <f t="shared" si="1"/>
        <v>2628692.2863485017</v>
      </c>
      <c r="G6">
        <f t="shared" si="4"/>
        <v>1.3375578230730748E-3</v>
      </c>
      <c r="H6">
        <f t="shared" si="2"/>
        <v>0.50531188043279152</v>
      </c>
      <c r="I6">
        <f>(D_VStabXFLR5!C12*D_VStab!D6*'AC Param'!$B$8)</f>
        <v>0.18049423720343688</v>
      </c>
      <c r="J6" t="s">
        <v>72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35.503999999999998</v>
      </c>
      <c r="D7">
        <f t="shared" si="3"/>
        <v>772.07708479999997</v>
      </c>
      <c r="E7">
        <f t="shared" si="0"/>
        <v>0.20716263071249233</v>
      </c>
      <c r="F7">
        <f t="shared" si="1"/>
        <v>2413562.7081021089</v>
      </c>
      <c r="G7">
        <f t="shared" si="4"/>
        <v>1.3958962729801192E-3</v>
      </c>
      <c r="H7">
        <f t="shared" si="2"/>
        <v>0.44456755411434101</v>
      </c>
      <c r="I7">
        <f>(D_VStabXFLR5!C13*D_VStab!D7*'AC Param'!$B$8)</f>
        <v>0.15981069162858247</v>
      </c>
      <c r="J7" t="s">
        <v>65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33.0077</v>
      </c>
      <c r="D8">
        <f t="shared" si="3"/>
        <v>667.32380881512506</v>
      </c>
      <c r="E8">
        <f t="shared" si="0"/>
        <v>0.22282988638458079</v>
      </c>
      <c r="F8">
        <f t="shared" si="1"/>
        <v>2243864.1786903441</v>
      </c>
      <c r="G8">
        <f t="shared" si="4"/>
        <v>1.4477186141874663E-3</v>
      </c>
      <c r="H8">
        <f t="shared" si="2"/>
        <v>0.3985150536312555</v>
      </c>
      <c r="I8">
        <f>(D_VStabXFLR5!C14*D_VStab!D8*'AC Param'!$B$8)</f>
        <v>0.14547525567407982</v>
      </c>
    </row>
    <row r="9" spans="1:13" x14ac:dyDescent="0.2">
      <c r="A9">
        <v>0.35</v>
      </c>
      <c r="B9">
        <v>0.32729999999999998</v>
      </c>
      <c r="C9">
        <f>WingXFLR5!L15</f>
        <v>30.973400000000002</v>
      </c>
      <c r="D9">
        <f t="shared" si="3"/>
        <v>587.60279838050008</v>
      </c>
      <c r="E9">
        <f t="shared" si="0"/>
        <v>0.23746511654569169</v>
      </c>
      <c r="F9">
        <f t="shared" si="1"/>
        <v>2105572.4195338516</v>
      </c>
      <c r="G9">
        <f t="shared" si="4"/>
        <v>1.4945049215453563E-3</v>
      </c>
      <c r="H9">
        <f t="shared" si="2"/>
        <v>0.36224730056356097</v>
      </c>
      <c r="I9">
        <f>(D_VStabXFLR5!C15*D_VStab!D9*'AC Param'!$B$8)</f>
        <v>0.13607529324056136</v>
      </c>
    </row>
    <row r="10" spans="1:13" x14ac:dyDescent="0.2">
      <c r="A10">
        <v>0.4</v>
      </c>
      <c r="B10">
        <v>0.29549999999999998</v>
      </c>
      <c r="C10">
        <f>WingXFLR5!L16</f>
        <v>29.274100000000001</v>
      </c>
      <c r="D10">
        <f t="shared" si="3"/>
        <v>524.89592012112507</v>
      </c>
      <c r="E10">
        <f t="shared" si="0"/>
        <v>0.25124946764601908</v>
      </c>
      <c r="F10">
        <f t="shared" si="1"/>
        <v>1990053.9678135407</v>
      </c>
      <c r="G10">
        <f t="shared" si="4"/>
        <v>1.5372695120878653E-3</v>
      </c>
      <c r="H10">
        <f t="shared" si="2"/>
        <v>0.33284892919637415</v>
      </c>
      <c r="I10">
        <f>(D_VStabXFLR5!C16*D_VStab!D10*'AC Param'!$B$8)</f>
        <v>0.12579183215294756</v>
      </c>
    </row>
    <row r="11" spans="1:13" x14ac:dyDescent="0.2">
      <c r="A11">
        <v>0.45</v>
      </c>
      <c r="B11">
        <v>0.2636</v>
      </c>
      <c r="C11">
        <f>WingXFLR5!L17</f>
        <v>27.827000000000002</v>
      </c>
      <c r="D11">
        <f t="shared" si="3"/>
        <v>474.28443151250008</v>
      </c>
      <c r="E11">
        <f t="shared" si="0"/>
        <v>0.26431530674583414</v>
      </c>
      <c r="F11">
        <f t="shared" si="1"/>
        <v>1891680.0776914542</v>
      </c>
      <c r="G11">
        <f t="shared" si="4"/>
        <v>1.5767345934887844E-3</v>
      </c>
      <c r="H11">
        <f t="shared" si="2"/>
        <v>0.30847602650655492</v>
      </c>
      <c r="I11">
        <f>(D_VStabXFLR5!C17*D_VStab!D11*'AC Param'!$B$8)</f>
        <v>0.11766617318279908</v>
      </c>
    </row>
    <row r="12" spans="1:13" x14ac:dyDescent="0.2">
      <c r="A12">
        <v>0.5</v>
      </c>
      <c r="B12">
        <v>0.23180000000000001</v>
      </c>
      <c r="C12">
        <f>WingXFLR5!L18</f>
        <v>26.575299999999999</v>
      </c>
      <c r="D12">
        <f t="shared" si="3"/>
        <v>432.57602418012505</v>
      </c>
      <c r="E12">
        <f t="shared" si="0"/>
        <v>0.2767645912112498</v>
      </c>
      <c r="F12">
        <f t="shared" si="1"/>
        <v>1806589.4839067704</v>
      </c>
      <c r="G12">
        <f t="shared" si="4"/>
        <v>1.613439563709284E-3</v>
      </c>
      <c r="H12">
        <f t="shared" si="2"/>
        <v>0.28789829958626451</v>
      </c>
      <c r="I12">
        <f>(D_VStabXFLR5!C18*D_VStab!D12*'AC Param'!$B$8)</f>
        <v>0.11001749280575554</v>
      </c>
    </row>
    <row r="13" spans="1:13" x14ac:dyDescent="0.2">
      <c r="A13">
        <v>0.55000000000000004</v>
      </c>
      <c r="B13">
        <v>0.2</v>
      </c>
      <c r="C13">
        <f>WingXFLR5!L19</f>
        <v>25.4787</v>
      </c>
      <c r="D13">
        <f t="shared" si="3"/>
        <v>397.61304413512505</v>
      </c>
      <c r="E13">
        <f t="shared" si="0"/>
        <v>0.28867650393529992</v>
      </c>
      <c r="F13">
        <f t="shared" si="1"/>
        <v>1732042.5915649279</v>
      </c>
      <c r="G13">
        <f t="shared" si="4"/>
        <v>1.6477949120222977E-3</v>
      </c>
      <c r="H13">
        <f t="shared" si="2"/>
        <v>0.270263709820317</v>
      </c>
      <c r="I13">
        <f>(D_VStabXFLR5!C19*D_VStab!D13*'AC Param'!$B$8)</f>
        <v>0.10477342280787025</v>
      </c>
    </row>
    <row r="14" spans="1:13" x14ac:dyDescent="0.2">
      <c r="C14">
        <f>WingXFLR5!L20</f>
        <v>24.5075</v>
      </c>
      <c r="D14">
        <f t="shared" si="3"/>
        <v>367.87825320312504</v>
      </c>
      <c r="E14">
        <f t="shared" si="0"/>
        <v>0.3001163742044814</v>
      </c>
      <c r="F14">
        <f t="shared" si="1"/>
        <v>1666020.3940066593</v>
      </c>
      <c r="G14">
        <f t="shared" si="4"/>
        <v>1.6801276708393899E-3</v>
      </c>
      <c r="H14">
        <f t="shared" si="2"/>
        <v>0.25495900349148476</v>
      </c>
      <c r="I14">
        <f>(D_VStabXFLR5!C20*D_VStab!D14*'AC Param'!$B$8)</f>
        <v>0.10044842128060688</v>
      </c>
    </row>
    <row r="15" spans="1:13" x14ac:dyDescent="0.2">
      <c r="A15" t="s">
        <v>73</v>
      </c>
      <c r="B15">
        <f>A3-A2</f>
        <v>0.05</v>
      </c>
      <c r="C15">
        <f>WingXFLR5!L21</f>
        <v>23.639600000000002</v>
      </c>
      <c r="D15">
        <f t="shared" si="3"/>
        <v>342.28379649800002</v>
      </c>
      <c r="E15">
        <f t="shared" si="0"/>
        <v>0.31113479250140974</v>
      </c>
      <c r="F15">
        <f t="shared" si="1"/>
        <v>1607020.5327413986</v>
      </c>
      <c r="G15">
        <f t="shared" si="4"/>
        <v>1.7106916213801657E-3</v>
      </c>
      <c r="H15">
        <f t="shared" si="2"/>
        <v>0.24153608440637048</v>
      </c>
      <c r="I15">
        <f>(D_VStabXFLR5!C21*D_VStab!D15*'AC Param'!$B$8)</f>
        <v>9.685159620568469E-2</v>
      </c>
    </row>
    <row r="16" spans="1:13" x14ac:dyDescent="0.2">
      <c r="A16" t="s">
        <v>74</v>
      </c>
      <c r="C16">
        <f>WingXFLR5!L22</f>
        <v>22.857900000000001</v>
      </c>
      <c r="D16">
        <f t="shared" si="3"/>
        <v>320.02120035112506</v>
      </c>
      <c r="E16">
        <f t="shared" si="0"/>
        <v>0.3217750554870013</v>
      </c>
      <c r="F16">
        <f t="shared" si="1"/>
        <v>1553880.5493895672</v>
      </c>
      <c r="G16">
        <f t="shared" si="4"/>
        <v>1.7396970455892413E-3</v>
      </c>
      <c r="H16">
        <f t="shared" si="2"/>
        <v>0.22965522392041962</v>
      </c>
      <c r="I16">
        <f>(D_VStabXFLR5!C22*D_VStab!D16*'AC Param'!$B$8)</f>
        <v>9.4428015545205871E-2</v>
      </c>
    </row>
    <row r="17" spans="1:9" x14ac:dyDescent="0.2">
      <c r="A17" t="s">
        <v>76</v>
      </c>
      <c r="B17" cm="1">
        <f t="array" ref="B17">SUM(B2:B13*$B$15)-0.5*(B2*B15)-0.5*(B13*B15)</f>
        <v>0.20624999999999999</v>
      </c>
      <c r="C17">
        <f>WingXFLR5!L23</f>
        <v>22.149000000000001</v>
      </c>
      <c r="D17">
        <f t="shared" si="3"/>
        <v>300.47914811250007</v>
      </c>
      <c r="E17">
        <f t="shared" si="0"/>
        <v>0.33207377492511292</v>
      </c>
      <c r="F17">
        <f t="shared" si="1"/>
        <v>1505689.5116537183</v>
      </c>
      <c r="G17">
        <f t="shared" si="4"/>
        <v>1.7673181132665853E-3</v>
      </c>
      <c r="H17">
        <f t="shared" si="2"/>
        <v>0.21905492446123045</v>
      </c>
      <c r="I17">
        <f>(D_VStabXFLR5!C23*D_VStab!D17*'AC Param'!$B$8)</f>
        <v>9.1970056695977756E-2</v>
      </c>
    </row>
    <row r="18" spans="1:9" x14ac:dyDescent="0.2">
      <c r="C18">
        <f>WingXFLR5!L24</f>
        <v>21.502199999999998</v>
      </c>
      <c r="D18">
        <f t="shared" si="3"/>
        <v>283.18607046450001</v>
      </c>
      <c r="E18">
        <f t="shared" si="0"/>
        <v>0.34206276756872911</v>
      </c>
      <c r="F18">
        <f t="shared" si="1"/>
        <v>1461720.0332963374</v>
      </c>
      <c r="G18">
        <f t="shared" si="4"/>
        <v>1.7937022032729656E-3</v>
      </c>
      <c r="H18">
        <f t="shared" si="2"/>
        <v>0.20952998489295963</v>
      </c>
      <c r="I18">
        <f>(D_VStabXFLR5!C24*D_VStab!D18*'AC Param'!$B$8)</f>
        <v>8.8859541120703114E-2</v>
      </c>
    </row>
    <row r="19" spans="1:9" x14ac:dyDescent="0.2">
      <c r="C19">
        <f>WingXFLR5!L25</f>
        <v>20.908999999999999</v>
      </c>
      <c r="D19">
        <f t="shared" si="3"/>
        <v>267.77659711249999</v>
      </c>
      <c r="E19">
        <f t="shared" si="0"/>
        <v>0.35176727920112527</v>
      </c>
      <c r="F19">
        <f t="shared" si="1"/>
        <v>1421394.2841287458</v>
      </c>
      <c r="G19">
        <f t="shared" si="4"/>
        <v>1.8189684187438215E-3</v>
      </c>
      <c r="H19">
        <f t="shared" si="2"/>
        <v>0.20091933403835924</v>
      </c>
      <c r="I19">
        <f>(D_VStabXFLR5!C25*D_VStab!D19*'AC Param'!$B$8)</f>
        <v>8.5891485736611248E-2</v>
      </c>
    </row>
    <row r="20" spans="1:9" x14ac:dyDescent="0.2">
      <c r="C20">
        <f>WingXFLR5!L26</f>
        <v>20.362400000000001</v>
      </c>
      <c r="D20">
        <f t="shared" si="3"/>
        <v>253.95924192800004</v>
      </c>
      <c r="E20">
        <f t="shared" si="0"/>
        <v>0.36120997725299214</v>
      </c>
      <c r="F20">
        <f t="shared" si="1"/>
        <v>1384236.4039955605</v>
      </c>
      <c r="G20">
        <f t="shared" si="4"/>
        <v>1.843220567772602E-3</v>
      </c>
      <c r="H20">
        <f t="shared" si="2"/>
        <v>0.19309244546527146</v>
      </c>
      <c r="I20">
        <f>(D_VStabXFLR5!C26*D_VStab!D20*'AC Param'!$B$8)</f>
        <v>8.3137113274517838E-2</v>
      </c>
    </row>
    <row r="21" spans="1:9" x14ac:dyDescent="0.2">
      <c r="C21">
        <f>WingXFLR5!L27</f>
        <v>19.8565</v>
      </c>
      <c r="D21">
        <f t="shared" si="3"/>
        <v>241.49686275312504</v>
      </c>
      <c r="E21">
        <f t="shared" si="0"/>
        <v>0.37041281398113096</v>
      </c>
      <c r="F21">
        <f t="shared" si="1"/>
        <v>1349845.3107658159</v>
      </c>
      <c r="G21">
        <f t="shared" si="4"/>
        <v>1.8665534900910807E-3</v>
      </c>
      <c r="H21">
        <f t="shared" si="2"/>
        <v>0.18594130995738054</v>
      </c>
      <c r="I21">
        <f>(D_VStabXFLR5!C27*D_VStab!D21*'AC Param'!$B$8)</f>
        <v>8.0741336602291588E-2</v>
      </c>
    </row>
    <row r="22" spans="1:9" x14ac:dyDescent="0.2">
      <c r="C22">
        <f>WingXFLR5!L28</f>
        <v>19.386700000000001</v>
      </c>
      <c r="D22">
        <f t="shared" si="3"/>
        <v>230.20453384512507</v>
      </c>
      <c r="E22">
        <f t="shared" si="0"/>
        <v>0.37938906780505849</v>
      </c>
      <c r="F22">
        <f t="shared" si="1"/>
        <v>1317908.2963374029</v>
      </c>
      <c r="G22">
        <f t="shared" si="4"/>
        <v>1.8890343067375864E-3</v>
      </c>
      <c r="H22">
        <f t="shared" si="2"/>
        <v>0.1793815080749897</v>
      </c>
      <c r="I22">
        <f>(D_VStabXFLR5!C28*D_VStab!D22*'AC Param'!$B$8)</f>
        <v>7.8655594510600751E-2</v>
      </c>
    </row>
    <row r="23" spans="1:9" x14ac:dyDescent="0.2">
      <c r="C23">
        <f>WingXFLR5!L29</f>
        <v>18.948699999999999</v>
      </c>
      <c r="D23">
        <f t="shared" si="3"/>
        <v>219.92010441012499</v>
      </c>
      <c r="E23">
        <f t="shared" si="0"/>
        <v>0.38815866211488537</v>
      </c>
      <c r="F23">
        <f t="shared" si="1"/>
        <v>1288133.0466148723</v>
      </c>
      <c r="G23">
        <f t="shared" si="4"/>
        <v>1.9107421329137612E-3</v>
      </c>
      <c r="H23">
        <f t="shared" si="2"/>
        <v>0.17333687636562795</v>
      </c>
      <c r="I23">
        <f>(D_VStabXFLR5!C29*D_VStab!D23*'AC Param'!$B$8)</f>
        <v>7.6594433724271577E-2</v>
      </c>
    </row>
    <row r="24" spans="1:9" x14ac:dyDescent="0.2">
      <c r="C24">
        <f>WingXFLR5!L30</f>
        <v>18.539100000000001</v>
      </c>
      <c r="D24">
        <f t="shared" si="3"/>
        <v>210.51516514612504</v>
      </c>
      <c r="E24">
        <f t="shared" si="0"/>
        <v>0.39673457939254481</v>
      </c>
      <c r="F24">
        <f t="shared" si="1"/>
        <v>1260288.4295227525</v>
      </c>
      <c r="G24">
        <f t="shared" si="4"/>
        <v>1.9317346352794556E-3</v>
      </c>
      <c r="H24">
        <f t="shared" si="2"/>
        <v>0.16774701725279198</v>
      </c>
      <c r="I24">
        <f>(D_VStabXFLR5!C30*D_VStab!D24*'AC Param'!$B$8)</f>
        <v>7.4400480181108675E-2</v>
      </c>
    </row>
    <row r="25" spans="1:9" x14ac:dyDescent="0.2">
      <c r="C25">
        <f>WingXFLR5!L31</f>
        <v>18.155100000000001</v>
      </c>
      <c r="D25">
        <f t="shared" si="3"/>
        <v>201.88468930612504</v>
      </c>
      <c r="E25">
        <f t="shared" si="0"/>
        <v>0.40512594482081221</v>
      </c>
      <c r="F25">
        <f t="shared" si="1"/>
        <v>1234184.1009988901</v>
      </c>
      <c r="G25">
        <f t="shared" si="4"/>
        <v>1.9520568765905944E-3</v>
      </c>
      <c r="H25">
        <f t="shared" si="2"/>
        <v>0.1625622883658305</v>
      </c>
      <c r="I25">
        <f>(D_VStabXFLR5!C31*D_VStab!D25*'AC Param'!$B$8)</f>
        <v>7.2461663993890216E-2</v>
      </c>
    </row>
    <row r="26" spans="1:9" x14ac:dyDescent="0.2">
      <c r="C26">
        <f>WingXFLR5!L32</f>
        <v>17.794</v>
      </c>
      <c r="D26">
        <f t="shared" si="3"/>
        <v>193.93369205000002</v>
      </c>
      <c r="E26">
        <f t="shared" si="0"/>
        <v>0.41334731037520106</v>
      </c>
      <c r="F26">
        <f t="shared" si="1"/>
        <v>1209636.5149833518</v>
      </c>
      <c r="G26">
        <f t="shared" si="4"/>
        <v>1.9717642902006842E-3</v>
      </c>
      <c r="H26">
        <f t="shared" si="2"/>
        <v>0.15773650556852362</v>
      </c>
      <c r="I26">
        <f>(D_VStabXFLR5!C32*D_VStab!D26*'AC Param'!$B$8)</f>
        <v>7.0817796657438328E-2</v>
      </c>
    </row>
    <row r="27" spans="1:9" x14ac:dyDescent="0.2">
      <c r="C27">
        <f>WingXFLR5!L33</f>
        <v>17.453700000000001</v>
      </c>
      <c r="D27">
        <f t="shared" si="3"/>
        <v>186.58688176012504</v>
      </c>
      <c r="E27">
        <f t="shared" si="0"/>
        <v>0.42140646629748002</v>
      </c>
      <c r="F27">
        <f t="shared" si="1"/>
        <v>1186502.9134295229</v>
      </c>
      <c r="G27">
        <f t="shared" si="4"/>
        <v>1.9908935366932104E-3</v>
      </c>
      <c r="H27">
        <f t="shared" si="2"/>
        <v>0.15323327948278892</v>
      </c>
      <c r="I27">
        <f>(D_VStabXFLR5!C33*D_VStab!D27*'AC Param'!$B$8)</f>
        <v>6.9299114233237535E-2</v>
      </c>
    </row>
    <row r="28" spans="1:9" x14ac:dyDescent="0.2">
      <c r="C28">
        <f>WingXFLR5!L34</f>
        <v>17.132200000000001</v>
      </c>
      <c r="D28">
        <f t="shared" si="3"/>
        <v>179.77626956450004</v>
      </c>
      <c r="E28">
        <f t="shared" si="0"/>
        <v>0.4293145095677337</v>
      </c>
      <c r="F28">
        <f t="shared" si="1"/>
        <v>1164647.3362930079</v>
      </c>
      <c r="G28">
        <f t="shared" si="4"/>
        <v>2.0094870987944521E-3</v>
      </c>
      <c r="H28">
        <f t="shared" si="2"/>
        <v>0.1490189639231933</v>
      </c>
      <c r="I28">
        <f>(D_VStabXFLR5!C34*D_VStab!D28*'AC Param'!$B$8)</f>
        <v>6.7627338203425799E-2</v>
      </c>
    </row>
    <row r="29" spans="1:9" x14ac:dyDescent="0.2">
      <c r="C29">
        <f>WingXFLR5!L35</f>
        <v>16.8279</v>
      </c>
      <c r="D29">
        <f t="shared" si="3"/>
        <v>173.44665877612502</v>
      </c>
      <c r="E29">
        <f t="shared" si="0"/>
        <v>0.4370778315069811</v>
      </c>
      <c r="F29">
        <f t="shared" si="1"/>
        <v>1143961.0155382908</v>
      </c>
      <c r="G29">
        <f t="shared" si="4"/>
        <v>2.0275745384084349E-3</v>
      </c>
      <c r="H29">
        <f t="shared" si="2"/>
        <v>0.14506636200642586</v>
      </c>
      <c r="I29">
        <f>(D_VStabXFLR5!C35*D_VStab!D29*'AC Param'!$B$8)</f>
        <v>6.5946501026587959E-2</v>
      </c>
    </row>
    <row r="30" spans="1:9" x14ac:dyDescent="0.2">
      <c r="C30">
        <f>WingXFLR5!L36</f>
        <v>16.539200000000001</v>
      </c>
      <c r="D30">
        <f t="shared" si="3"/>
        <v>167.54639619200003</v>
      </c>
      <c r="E30">
        <f t="shared" si="0"/>
        <v>0.44470724344686119</v>
      </c>
      <c r="F30">
        <f t="shared" si="1"/>
        <v>1124335.1831298559</v>
      </c>
      <c r="G30">
        <f t="shared" si="4"/>
        <v>2.0451941446255439E-3</v>
      </c>
      <c r="H30">
        <f t="shared" si="2"/>
        <v>0.14134927473355838</v>
      </c>
      <c r="I30">
        <f>(D_VStabXFLR5!C36*D_VStab!D30*'AC Param'!$B$8)</f>
        <v>6.4441024717782305E-2</v>
      </c>
    </row>
    <row r="31" spans="1:9" x14ac:dyDescent="0.2">
      <c r="C31">
        <f>WingXFLR5!L37</f>
        <v>16.265000000000001</v>
      </c>
      <c r="D31">
        <f t="shared" si="3"/>
        <v>162.03701281250002</v>
      </c>
      <c r="E31">
        <f t="shared" si="0"/>
        <v>0.45220424474739174</v>
      </c>
      <c r="F31">
        <f t="shared" si="1"/>
        <v>1105695.0610432853</v>
      </c>
      <c r="G31">
        <f t="shared" si="4"/>
        <v>2.0623613272409656E-3</v>
      </c>
      <c r="H31">
        <f t="shared" si="2"/>
        <v>0.13784878338253642</v>
      </c>
      <c r="I31">
        <f>(D_VStabXFLR5!C37*D_VStab!D31*'AC Param'!$B$8)</f>
        <v>6.3035638724318777E-2</v>
      </c>
    </row>
    <row r="32" spans="1:9" x14ac:dyDescent="0.2">
      <c r="C32">
        <f>WingXFLR5!L38</f>
        <v>16.004000000000001</v>
      </c>
      <c r="D32">
        <f t="shared" si="3"/>
        <v>156.87840980000004</v>
      </c>
      <c r="E32">
        <f t="shared" si="0"/>
        <v>0.45957898280531906</v>
      </c>
      <c r="F32">
        <f t="shared" si="1"/>
        <v>1087952.2752497226</v>
      </c>
      <c r="G32">
        <f t="shared" si="4"/>
        <v>2.0791102466349858E-3</v>
      </c>
      <c r="H32">
        <f t="shared" si="2"/>
        <v>0.13454409758253025</v>
      </c>
      <c r="I32">
        <f>(D_VStabXFLR5!C38*D_VStab!D32*'AC Param'!$B$8)</f>
        <v>6.1777305873551777E-2</v>
      </c>
    </row>
    <row r="33" spans="3:9" x14ac:dyDescent="0.2">
      <c r="C33">
        <f>WingXFLR5!L39</f>
        <v>15.7552</v>
      </c>
      <c r="D33">
        <f t="shared" si="3"/>
        <v>152.03862531200002</v>
      </c>
      <c r="E33">
        <f t="shared" si="0"/>
        <v>0.46683647562813085</v>
      </c>
      <c r="F33">
        <f t="shared" si="1"/>
        <v>1071038.8457269701</v>
      </c>
      <c r="G33">
        <f t="shared" si="4"/>
        <v>2.0954621944053765E-3</v>
      </c>
      <c r="H33">
        <f t="shared" si="2"/>
        <v>0.13141886646514739</v>
      </c>
      <c r="I33">
        <f>(D_VStabXFLR5!C39*D_VStab!D33*'AC Param'!$B$8)</f>
        <v>6.0875809459048864E-2</v>
      </c>
    </row>
    <row r="34" spans="3:9" x14ac:dyDescent="0.2">
      <c r="C34">
        <f>WingXFLR5!L40</f>
        <v>15.5177</v>
      </c>
      <c r="D34">
        <f t="shared" si="3"/>
        <v>147.489395640125</v>
      </c>
      <c r="E34">
        <f t="shared" si="0"/>
        <v>0.47398145606735065</v>
      </c>
      <c r="F34">
        <f t="shared" si="1"/>
        <v>1054893.5904550501</v>
      </c>
      <c r="G34">
        <f t="shared" si="4"/>
        <v>2.1114369353178513E-3</v>
      </c>
      <c r="H34">
        <f t="shared" si="2"/>
        <v>0.12845850497793537</v>
      </c>
      <c r="I34">
        <f>(D_VStabXFLR5!C40*D_VStab!D34*'AC Param'!$B$8)</f>
        <v>5.9812112060918091E-2</v>
      </c>
    </row>
    <row r="35" spans="3:9" x14ac:dyDescent="0.2">
      <c r="C35">
        <f>WingXFLR5!L41</f>
        <v>15.290699999999999</v>
      </c>
      <c r="D35">
        <f t="shared" si="3"/>
        <v>143.205872725125</v>
      </c>
      <c r="E35">
        <f t="shared" si="0"/>
        <v>0.4810180070772645</v>
      </c>
      <c r="F35">
        <f t="shared" si="1"/>
        <v>1039462.1254162042</v>
      </c>
      <c r="G35">
        <f t="shared" si="4"/>
        <v>2.127051995594968E-3</v>
      </c>
      <c r="H35">
        <f t="shared" si="2"/>
        <v>0.12565011416136965</v>
      </c>
      <c r="I35">
        <f>(D_VStabXFLR5!C41*D_VStab!D35*'AC Param'!$B$8)</f>
        <v>5.8495446037904499E-2</v>
      </c>
    </row>
    <row r="36" spans="3:9" x14ac:dyDescent="0.2">
      <c r="C36">
        <f>WingXFLR5!L42</f>
        <v>15.073399999999999</v>
      </c>
      <c r="D36">
        <f t="shared" si="3"/>
        <v>139.16452488049998</v>
      </c>
      <c r="E36">
        <f t="shared" si="0"/>
        <v>0.48795242220178109</v>
      </c>
      <c r="F36">
        <f t="shared" si="1"/>
        <v>1024690.0665926748</v>
      </c>
      <c r="G36">
        <f t="shared" si="4"/>
        <v>2.1423290560276449E-3</v>
      </c>
      <c r="H36">
        <f t="shared" si="2"/>
        <v>0.1229811846531581</v>
      </c>
      <c r="I36">
        <f>(D_VStabXFLR5!C42*D_VStab!D36*'AC Param'!$B$8)</f>
        <v>5.7355406448774085E-2</v>
      </c>
    </row>
    <row r="37" spans="3:9" x14ac:dyDescent="0.2">
      <c r="C37">
        <f>WingXFLR5!L43</f>
        <v>14.8651</v>
      </c>
      <c r="D37">
        <f t="shared" si="3"/>
        <v>135.344858781125</v>
      </c>
      <c r="E37">
        <f t="shared" si="0"/>
        <v>0.49478994697757339</v>
      </c>
      <c r="F37">
        <f t="shared" si="1"/>
        <v>1010529.8279689235</v>
      </c>
      <c r="G37">
        <f t="shared" si="4"/>
        <v>2.1572867327276295E-3</v>
      </c>
      <c r="H37">
        <f t="shared" si="2"/>
        <v>0.12044078812895891</v>
      </c>
      <c r="I37">
        <f>(D_VStabXFLR5!C43*D_VStab!D37*'AC Param'!$B$8)</f>
        <v>5.6128866385120386E-2</v>
      </c>
    </row>
    <row r="38" spans="3:9" x14ac:dyDescent="0.2">
      <c r="C38">
        <f>WingXFLR5!L44</f>
        <v>14.6653</v>
      </c>
      <c r="D38">
        <f t="shared" si="3"/>
        <v>131.73100225512502</v>
      </c>
      <c r="E38">
        <f t="shared" si="0"/>
        <v>0.50153096362272354</v>
      </c>
      <c r="F38">
        <f t="shared" si="1"/>
        <v>996947.41953385132</v>
      </c>
      <c r="G38">
        <f t="shared" si="4"/>
        <v>2.1719324519264616E-3</v>
      </c>
      <c r="H38">
        <f t="shared" si="2"/>
        <v>0.11802072097311536</v>
      </c>
      <c r="I38">
        <f>(D_VStabXFLR5!C44*D_VStab!D38*'AC Param'!$B$8)</f>
        <v>5.5113616723499133E-2</v>
      </c>
    </row>
    <row r="39" spans="3:9" x14ac:dyDescent="0.2">
      <c r="C39">
        <f>WingXFLR5!L45</f>
        <v>14.4733</v>
      </c>
      <c r="D39">
        <f t="shared" si="3"/>
        <v>128.30430289512501</v>
      </c>
      <c r="E39">
        <f t="shared" si="0"/>
        <v>0.50818417643635716</v>
      </c>
      <c r="F39">
        <f t="shared" si="1"/>
        <v>983895.25527192024</v>
      </c>
      <c r="G39">
        <f t="shared" si="4"/>
        <v>2.1862912067289802E-3</v>
      </c>
      <c r="H39">
        <f t="shared" si="2"/>
        <v>0.11571060979710517</v>
      </c>
      <c r="I39">
        <f>(D_VStabXFLR5!C45*D_VStab!D39*'AC Param'!$B$8)</f>
        <v>5.4245006395212542E-2</v>
      </c>
    </row>
    <row r="40" spans="3:9" x14ac:dyDescent="0.2">
      <c r="C40">
        <f>WingXFLR5!L46</f>
        <v>14.2887</v>
      </c>
      <c r="D40">
        <f t="shared" si="3"/>
        <v>125.05225546012501</v>
      </c>
      <c r="E40">
        <f t="shared" si="0"/>
        <v>0.51474956019906126</v>
      </c>
      <c r="F40">
        <f t="shared" si="1"/>
        <v>971346.14317425096</v>
      </c>
      <c r="G40">
        <f t="shared" si="4"/>
        <v>2.2003685610964981E-3</v>
      </c>
      <c r="H40">
        <f t="shared" si="2"/>
        <v>0.11350393370607512</v>
      </c>
      <c r="I40">
        <f>(D_VStabXFLR5!C46*D_VStab!D40*'AC Param'!$B$8)</f>
        <v>5.346671708325372E-2</v>
      </c>
    </row>
    <row r="41" spans="3:9" x14ac:dyDescent="0.2">
      <c r="C41">
        <f>WingXFLR5!L47</f>
        <v>14.1111</v>
      </c>
      <c r="D41">
        <f t="shared" si="3"/>
        <v>121.96292521612503</v>
      </c>
      <c r="E41">
        <f t="shared" si="0"/>
        <v>0.52122811409573511</v>
      </c>
      <c r="F41">
        <f t="shared" si="1"/>
        <v>959272.89123196446</v>
      </c>
      <c r="G41">
        <f t="shared" si="4"/>
        <v>2.2141720046035727E-3</v>
      </c>
      <c r="H41">
        <f t="shared" si="2"/>
        <v>0.11139434402790506</v>
      </c>
      <c r="I41">
        <f>(D_VStabXFLR5!C47*D_VStab!D41*'AC Param'!$B$8)</f>
        <v>5.2951545574758063E-2</v>
      </c>
    </row>
    <row r="42" spans="3:9" x14ac:dyDescent="0.2">
      <c r="C42">
        <f>WingXFLR5!L48</f>
        <v>13.9399</v>
      </c>
      <c r="D42">
        <f t="shared" si="3"/>
        <v>119.02149735612501</v>
      </c>
      <c r="E42">
        <f t="shared" si="0"/>
        <v>0.5276294694234771</v>
      </c>
      <c r="F42">
        <f t="shared" si="1"/>
        <v>947634.71143174241</v>
      </c>
      <c r="G42">
        <f t="shared" si="4"/>
        <v>2.2277269613711448E-3</v>
      </c>
      <c r="H42">
        <f t="shared" si="2"/>
        <v>0.10937330194023918</v>
      </c>
      <c r="I42">
        <f>(D_VStabXFLR5!C48*D_VStab!D42*'AC Param'!$B$8)</f>
        <v>5.2329705656578032E-2</v>
      </c>
    </row>
    <row r="43" spans="3:9" x14ac:dyDescent="0.2">
      <c r="C43">
        <f>WingXFLR5!L49</f>
        <v>13.774800000000001</v>
      </c>
      <c r="D43">
        <f t="shared" si="3"/>
        <v>116.21888296200002</v>
      </c>
      <c r="E43">
        <f t="shared" si="0"/>
        <v>0.53395345419289764</v>
      </c>
      <c r="F43">
        <f t="shared" si="1"/>
        <v>936411.20976692566</v>
      </c>
      <c r="G43">
        <f t="shared" si="4"/>
        <v>2.2410375794074521E-3</v>
      </c>
      <c r="H43">
        <f t="shared" si="2"/>
        <v>0.10743598971377187</v>
      </c>
      <c r="I43">
        <f>(D_VStabXFLR5!C49*D_VStab!D43*'AC Param'!$B$8)</f>
        <v>5.1438710036747083E-2</v>
      </c>
    </row>
    <row r="44" spans="3:9" x14ac:dyDescent="0.2">
      <c r="C44">
        <f>WingXFLR5!L50</f>
        <v>13.615500000000001</v>
      </c>
      <c r="D44">
        <f t="shared" si="3"/>
        <v>113.54637715312502</v>
      </c>
      <c r="E44">
        <f t="shared" si="0"/>
        <v>0.54020065666456074</v>
      </c>
      <c r="F44">
        <f t="shared" si="1"/>
        <v>925581.9922308547</v>
      </c>
      <c r="G44">
        <f t="shared" si="4"/>
        <v>2.2541094145382421E-3</v>
      </c>
      <c r="H44">
        <f t="shared" si="2"/>
        <v>0.10557770756262223</v>
      </c>
      <c r="I44">
        <f>(D_VStabXFLR5!C50*D_VStab!D44*'AC Param'!$B$8)</f>
        <v>5.063089730446424E-2</v>
      </c>
    </row>
    <row r="45" spans="3:9" x14ac:dyDescent="0.2">
      <c r="C45">
        <f>WingXFLR5!L51</f>
        <v>13.4617</v>
      </c>
      <c r="D45">
        <f t="shared" si="3"/>
        <v>110.99563722012502</v>
      </c>
      <c r="E45">
        <f t="shared" si="0"/>
        <v>0.54637245227692843</v>
      </c>
      <c r="F45">
        <f t="shared" si="1"/>
        <v>915126.66481687024</v>
      </c>
      <c r="G45">
        <f t="shared" si="4"/>
        <v>2.2669494508422306E-3</v>
      </c>
      <c r="H45">
        <f t="shared" si="2"/>
        <v>0.10379386827234392</v>
      </c>
      <c r="I45">
        <f>(D_VStabXFLR5!C51*D_VStab!D45*'AC Param'!$B$8)</f>
        <v>4.9819392805518066E-2</v>
      </c>
    </row>
    <row r="46" spans="3:9" x14ac:dyDescent="0.2">
      <c r="C46">
        <f>WingXFLR5!L52</f>
        <v>13.312900000000001</v>
      </c>
      <c r="D46">
        <f t="shared" si="3"/>
        <v>108.55540017612502</v>
      </c>
      <c r="E46">
        <f t="shared" si="0"/>
        <v>0.55247932763081875</v>
      </c>
      <c r="F46">
        <f t="shared" si="1"/>
        <v>905011.23751387361</v>
      </c>
      <c r="G46">
        <f t="shared" si="4"/>
        <v>2.2795832397353921E-3</v>
      </c>
      <c r="H46">
        <f t="shared" si="2"/>
        <v>0.1020776917150085</v>
      </c>
      <c r="I46">
        <f>(D_VStabXFLR5!C52*D_VStab!D46*'AC Param'!$B$8)</f>
        <v>4.9002993193504533E-2</v>
      </c>
    </row>
    <row r="47" spans="3:9" x14ac:dyDescent="0.2">
      <c r="C47">
        <f>WingXFLR5!L53</f>
        <v>13.1691</v>
      </c>
      <c r="D47">
        <f t="shared" si="3"/>
        <v>106.222931821125</v>
      </c>
      <c r="E47">
        <f t="shared" si="0"/>
        <v>0.55851212617538992</v>
      </c>
      <c r="F47">
        <f t="shared" si="1"/>
        <v>895235.7103218647</v>
      </c>
      <c r="G47">
        <f t="shared" si="4"/>
        <v>2.2919954037521088E-3</v>
      </c>
      <c r="H47">
        <f t="shared" si="2"/>
        <v>0.10042826949667549</v>
      </c>
      <c r="I47">
        <f>(D_VStabXFLR5!C53*D_VStab!D47*'AC Param'!$B$8)</f>
        <v>4.8222980365222587E-2</v>
      </c>
    </row>
    <row r="48" spans="3:9" x14ac:dyDescent="0.2">
      <c r="C48">
        <f>WingXFLR5!L54</f>
        <v>13.0298</v>
      </c>
      <c r="D48">
        <f t="shared" si="3"/>
        <v>103.98760892450001</v>
      </c>
      <c r="E48">
        <f t="shared" si="0"/>
        <v>0.56448311108507632</v>
      </c>
      <c r="F48">
        <f t="shared" si="1"/>
        <v>885766.0932297447</v>
      </c>
      <c r="G48">
        <f t="shared" si="4"/>
        <v>2.304214553644243E-3</v>
      </c>
      <c r="H48">
        <f t="shared" si="2"/>
        <v>9.8839026776530781E-2</v>
      </c>
      <c r="I48">
        <f>(D_VStabXFLR5!C54*D_VStab!D48*'AC Param'!$B$8)</f>
        <v>4.7551661784213099E-2</v>
      </c>
    </row>
    <row r="49" spans="3:9" x14ac:dyDescent="0.2">
      <c r="C49">
        <f>WingXFLR5!L55</f>
        <v>12.8948</v>
      </c>
      <c r="D49">
        <f t="shared" si="3"/>
        <v>101.84396856200001</v>
      </c>
      <c r="E49">
        <f t="shared" si="0"/>
        <v>0.5703928747104513</v>
      </c>
      <c r="F49">
        <f t="shared" si="1"/>
        <v>876588.79023307445</v>
      </c>
      <c r="G49">
        <f t="shared" si="4"/>
        <v>2.3162449468089297E-3</v>
      </c>
      <c r="H49">
        <f t="shared" si="2"/>
        <v>9.7306925737188757E-2</v>
      </c>
      <c r="I49">
        <f>(D_VStabXFLR5!C55*D_VStab!D49*'AC Param'!$B$8)</f>
        <v>4.694518099659091E-2</v>
      </c>
    </row>
    <row r="50" spans="3:9" x14ac:dyDescent="0.2">
      <c r="C50">
        <f>WingXFLR5!L56</f>
        <v>12.764099999999999</v>
      </c>
      <c r="D50">
        <f t="shared" si="3"/>
        <v>99.789877396124993</v>
      </c>
      <c r="E50">
        <f t="shared" si="0"/>
        <v>0.57623350183846322</v>
      </c>
      <c r="F50">
        <f t="shared" si="1"/>
        <v>867703.80133185349</v>
      </c>
      <c r="G50">
        <f t="shared" si="4"/>
        <v>2.328073520152127E-3</v>
      </c>
      <c r="H50">
        <f t="shared" si="2"/>
        <v>9.5831245597372675E-2</v>
      </c>
      <c r="I50">
        <f>(D_VStabXFLR5!C56*D_VStab!D50*'AC Param'!$B$8)</f>
        <v>4.6547686840564324E-2</v>
      </c>
    </row>
    <row r="51" spans="3:9" x14ac:dyDescent="0.2">
      <c r="C51">
        <f>WingXFLR5!L57</f>
        <v>12.6372</v>
      </c>
      <c r="D51">
        <f t="shared" si="3"/>
        <v>97.815529601999998</v>
      </c>
      <c r="E51">
        <f t="shared" si="0"/>
        <v>0.58201991270347286</v>
      </c>
      <c r="F51">
        <f t="shared" si="1"/>
        <v>859077.13651498349</v>
      </c>
      <c r="G51">
        <f t="shared" si="4"/>
        <v>2.3397333246621553E-3</v>
      </c>
      <c r="H51">
        <f t="shared" si="2"/>
        <v>9.4405679890201724E-2</v>
      </c>
      <c r="I51">
        <f>(D_VStabXFLR5!C57*D_VStab!D51*'AC Param'!$B$8)</f>
        <v>4.6237009580747022E-2</v>
      </c>
    </row>
    <row r="52" spans="3:9" x14ac:dyDescent="0.2">
      <c r="C52">
        <f>WingXFLR5!L58</f>
        <v>12.514099999999999</v>
      </c>
      <c r="D52">
        <f t="shared" si="3"/>
        <v>95.919153021124984</v>
      </c>
      <c r="E52">
        <f t="shared" si="0"/>
        <v>0.58774518669471465</v>
      </c>
      <c r="F52">
        <f t="shared" si="1"/>
        <v>850708.79578246397</v>
      </c>
      <c r="G52">
        <f t="shared" si="4"/>
        <v>2.3512130285811327E-3</v>
      </c>
      <c r="H52">
        <f t="shared" si="2"/>
        <v>9.302962443791625E-2</v>
      </c>
      <c r="I52">
        <f>(D_VStabXFLR5!C58*D_VStab!D52*'AC Param'!$B$8)</f>
        <v>4.5939039552172392E-2</v>
      </c>
    </row>
    <row r="53" spans="3:9" x14ac:dyDescent="0.2">
      <c r="C53">
        <f>WingXFLR5!L59</f>
        <v>12.394500000000001</v>
      </c>
      <c r="D53">
        <f t="shared" si="3"/>
        <v>94.094473528125022</v>
      </c>
      <c r="E53">
        <f t="shared" si="0"/>
        <v>0.59341659936393787</v>
      </c>
      <c r="F53">
        <f t="shared" si="1"/>
        <v>842578.38512763602</v>
      </c>
      <c r="G53">
        <f t="shared" si="4"/>
        <v>2.3625297401699461E-3</v>
      </c>
      <c r="H53">
        <f t="shared" si="2"/>
        <v>9.1699159239529482E-2</v>
      </c>
      <c r="I53">
        <f>(D_VStabXFLR5!C59*D_VStab!D53*'AC Param'!$B$8)</f>
        <v>4.5410463397040787E-2</v>
      </c>
    </row>
    <row r="54" spans="3:9" x14ac:dyDescent="0.2">
      <c r="C54">
        <f>WingXFLR5!L60</f>
        <v>12.2783</v>
      </c>
      <c r="D54">
        <f t="shared" si="3"/>
        <v>92.338448670125004</v>
      </c>
      <c r="E54">
        <f t="shared" si="0"/>
        <v>0.59903260555747351</v>
      </c>
      <c r="F54">
        <f t="shared" si="1"/>
        <v>834679.10654827976</v>
      </c>
      <c r="G54">
        <f t="shared" si="4"/>
        <v>2.3736827293070395E-3</v>
      </c>
      <c r="H54">
        <f t="shared" si="2"/>
        <v>9.041264960445311E-2</v>
      </c>
      <c r="I54">
        <f>(D_VStabXFLR5!C60*D_VStab!D54*'AC Param'!$B$8)</f>
        <v>4.4901879127065031E-2</v>
      </c>
    </row>
    <row r="55" spans="3:9" x14ac:dyDescent="0.2">
      <c r="C55">
        <f>WingXFLR5!L61</f>
        <v>12.1654</v>
      </c>
      <c r="D55">
        <f t="shared" si="3"/>
        <v>90.648136260499996</v>
      </c>
      <c r="E55">
        <f t="shared" si="0"/>
        <v>0.60459187867364217</v>
      </c>
      <c r="F55">
        <f t="shared" si="1"/>
        <v>827004.16204217542</v>
      </c>
      <c r="G55">
        <f t="shared" si="4"/>
        <v>2.3846716769218936E-3</v>
      </c>
      <c r="H55">
        <f t="shared" si="2"/>
        <v>8.9168492781295475E-2</v>
      </c>
      <c r="I55">
        <f>(D_VStabXFLR5!C61*D_VStab!D55*'AC Param'!$B$8)</f>
        <v>4.4279529656120219E-2</v>
      </c>
    </row>
    <row r="56" spans="3:9" x14ac:dyDescent="0.2">
      <c r="C56">
        <f>WingXFLR5!L62</f>
        <v>12.0555</v>
      </c>
      <c r="D56">
        <f t="shared" si="3"/>
        <v>89.017736653125013</v>
      </c>
      <c r="E56">
        <f t="shared" si="0"/>
        <v>0.61010344165039421</v>
      </c>
      <c r="F56">
        <f t="shared" si="1"/>
        <v>819533.15760266385</v>
      </c>
      <c r="G56">
        <f t="shared" si="4"/>
        <v>2.3955165544987784E-3</v>
      </c>
      <c r="H56">
        <f t="shared" si="2"/>
        <v>8.7962927991086626E-2</v>
      </c>
      <c r="I56">
        <f>(D_VStabXFLR5!C62*D_VStab!D56*'AC Param'!$B$8)</f>
        <v>4.3679134003218663E-2</v>
      </c>
    </row>
    <row r="57" spans="3:9" x14ac:dyDescent="0.2">
      <c r="C57">
        <f>WingXFLR5!L63</f>
        <v>11.948600000000001</v>
      </c>
      <c r="D57">
        <f t="shared" si="3"/>
        <v>87.446038200500013</v>
      </c>
      <c r="E57">
        <f t="shared" si="0"/>
        <v>0.6155618265584526</v>
      </c>
      <c r="F57">
        <f t="shared" si="1"/>
        <v>812266.09322974482</v>
      </c>
      <c r="G57">
        <f t="shared" si="4"/>
        <v>2.4062086230740814E-3</v>
      </c>
      <c r="H57">
        <f t="shared" si="2"/>
        <v>8.6795532108329826E-2</v>
      </c>
      <c r="I57">
        <f>(D_VStabXFLR5!C63*D_VStab!D57*'AC Param'!$B$8)</f>
        <v>4.3068398058281041E-2</v>
      </c>
    </row>
    <row r="58" spans="3:9" x14ac:dyDescent="0.2">
      <c r="C58">
        <f>WingXFLR5!L64</f>
        <v>11.8445</v>
      </c>
      <c r="D58">
        <f t="shared" si="3"/>
        <v>85.928960403125004</v>
      </c>
      <c r="E58">
        <f t="shared" si="0"/>
        <v>0.62097193134504003</v>
      </c>
      <c r="F58">
        <f t="shared" si="1"/>
        <v>805189.37291897903</v>
      </c>
      <c r="G58">
        <f t="shared" si="4"/>
        <v>2.4167594419737203E-3</v>
      </c>
      <c r="H58">
        <f t="shared" si="2"/>
        <v>8.566372088721079E-2</v>
      </c>
      <c r="I58">
        <f>(D_VStabXFLR5!C64*D_VStab!D58*'AC Param'!$B$8)</f>
        <v>4.2447359717856493E-2</v>
      </c>
    </row>
    <row r="59" spans="3:9" x14ac:dyDescent="0.2">
      <c r="C59">
        <f>WingXFLR5!L65</f>
        <v>11.7432</v>
      </c>
      <c r="D59">
        <f t="shared" si="3"/>
        <v>84.465432071999999</v>
      </c>
      <c r="E59">
        <f t="shared" si="0"/>
        <v>0.62632860215412556</v>
      </c>
      <c r="F59">
        <f t="shared" si="1"/>
        <v>798302.99667036638</v>
      </c>
      <c r="G59">
        <f t="shared" si="4"/>
        <v>2.4271608670778364E-3</v>
      </c>
      <c r="H59">
        <f t="shared" si="2"/>
        <v>8.4567116430216582E-2</v>
      </c>
      <c r="I59">
        <f>(D_VStabXFLR5!C65*D_VStab!D59*'AC Param'!$B$8)</f>
        <v>4.1879397133642873E-2</v>
      </c>
    </row>
    <row r="60" spans="3:9" x14ac:dyDescent="0.2">
      <c r="C60">
        <f>WingXFLR5!L66</f>
        <v>11.644399999999999</v>
      </c>
      <c r="D60">
        <f t="shared" si="3"/>
        <v>83.050131457999981</v>
      </c>
      <c r="E60">
        <f t="shared" si="0"/>
        <v>0.63164285328710168</v>
      </c>
      <c r="F60">
        <f t="shared" si="1"/>
        <v>791586.57047724747</v>
      </c>
      <c r="G60">
        <f t="shared" si="4"/>
        <v>2.4374360625011742E-3</v>
      </c>
      <c r="H60">
        <f t="shared" si="2"/>
        <v>8.3502121482116859E-2</v>
      </c>
      <c r="I60">
        <f>(D_VStabXFLR5!C66*D_VStab!D60*'AC Param'!$B$8)</f>
        <v>4.1330064020336593E-2</v>
      </c>
    </row>
    <row r="61" spans="3:9" x14ac:dyDescent="0.2">
      <c r="C61">
        <f>WingXFLR5!L67</f>
        <v>11.548</v>
      </c>
      <c r="D61">
        <f t="shared" si="3"/>
        <v>81.680736199999998</v>
      </c>
      <c r="E61">
        <f t="shared" si="0"/>
        <v>0.63691565992521026</v>
      </c>
      <c r="F61">
        <f t="shared" si="1"/>
        <v>785033.29633740301</v>
      </c>
      <c r="G61">
        <f t="shared" si="4"/>
        <v>2.4475884917674016E-3</v>
      </c>
      <c r="H61">
        <f t="shared" si="2"/>
        <v>8.2467342342911212E-2</v>
      </c>
      <c r="I61">
        <f>(D_VStabXFLR5!C67*D_VStab!D61*'AC Param'!$B$8)</f>
        <v>4.0768489052144002E-2</v>
      </c>
    </row>
    <row r="62" spans="3:9" x14ac:dyDescent="0.2">
      <c r="C62">
        <f>WingXFLR5!L68</f>
        <v>11.4541</v>
      </c>
      <c r="D62">
        <f t="shared" si="3"/>
        <v>80.357799171125009</v>
      </c>
      <c r="E62">
        <f t="shared" si="0"/>
        <v>0.64213705492498996</v>
      </c>
      <c r="F62">
        <f t="shared" si="1"/>
        <v>778649.97225305228</v>
      </c>
      <c r="G62">
        <f t="shared" si="4"/>
        <v>2.4576006031605531E-3</v>
      </c>
      <c r="H62">
        <f t="shared" si="2"/>
        <v>8.1463542481039708E-2</v>
      </c>
      <c r="I62">
        <f>(D_VStabXFLR5!C68*D_VStab!D62*'AC Param'!$B$8)</f>
        <v>4.0226149971475042E-2</v>
      </c>
    </row>
    <row r="63" spans="3:9" x14ac:dyDescent="0.2">
      <c r="C63">
        <f>WingXFLR5!L69</f>
        <v>11.362399999999999</v>
      </c>
      <c r="D63">
        <f t="shared" si="3"/>
        <v>79.076281927999986</v>
      </c>
      <c r="E63">
        <f t="shared" si="0"/>
        <v>0.64731940794342102</v>
      </c>
      <c r="F63">
        <f t="shared" si="1"/>
        <v>772416.20421753603</v>
      </c>
      <c r="G63">
        <f t="shared" si="4"/>
        <v>2.4674976806349017E-3</v>
      </c>
      <c r="H63">
        <f t="shared" si="2"/>
        <v>8.0487223678360753E-2</v>
      </c>
      <c r="I63">
        <f>(D_VStabXFLR5!C69*D_VStab!D63*'AC Param'!$B$8)</f>
        <v>3.9816805781514308E-2</v>
      </c>
    </row>
    <row r="64" spans="3:9" x14ac:dyDescent="0.2">
      <c r="C64">
        <f>WingXFLR5!L70</f>
        <v>11.273</v>
      </c>
      <c r="D64">
        <f t="shared" si="3"/>
        <v>77.836824012500003</v>
      </c>
      <c r="E64">
        <f t="shared" si="0"/>
        <v>0.65245294427537714</v>
      </c>
      <c r="F64">
        <f t="shared" si="1"/>
        <v>766338.79023307445</v>
      </c>
      <c r="G64">
        <f t="shared" si="4"/>
        <v>2.4772625464701391E-3</v>
      </c>
      <c r="H64">
        <f t="shared" si="2"/>
        <v>7.9539177655720952E-2</v>
      </c>
      <c r="I64">
        <f>(D_VStabXFLR5!C70*D_VStab!D64*'AC Param'!$B$8)</f>
        <v>3.95355023470211E-2</v>
      </c>
    </row>
    <row r="65" spans="3:9" x14ac:dyDescent="0.2">
      <c r="C65">
        <f>WingXFLR5!L71</f>
        <v>11.185600000000001</v>
      </c>
      <c r="D65">
        <f t="shared" si="3"/>
        <v>76.634559008000025</v>
      </c>
      <c r="E65">
        <f t="shared" si="0"/>
        <v>0.65755096202406016</v>
      </c>
      <c r="F65">
        <f t="shared" si="1"/>
        <v>760397.33629300783</v>
      </c>
      <c r="G65">
        <f t="shared" si="4"/>
        <v>2.4869219055533858E-3</v>
      </c>
      <c r="H65">
        <f t="shared" si="2"/>
        <v>7.8615967451760249E-2</v>
      </c>
      <c r="I65">
        <f>(D_VStabXFLR5!C71*D_VStab!D65*'AC Param'!$B$8)</f>
        <v>3.9262336885686609E-2</v>
      </c>
    </row>
    <row r="66" spans="3:9" x14ac:dyDescent="0.2">
      <c r="C66">
        <f>WingXFLR5!L72</f>
        <v>11.100300000000001</v>
      </c>
      <c r="D66">
        <f t="shared" si="3"/>
        <v>75.470204305125023</v>
      </c>
      <c r="E66">
        <f t="shared" ref="E66:E126" si="5">$K$6*1.802*10^-5*(1.225*C66)^-1</f>
        <v>0.66260389726550883</v>
      </c>
      <c r="F66">
        <f t="shared" ref="F66:F126" si="6">1.225*C66/($K$7)</f>
        <v>754598.64039955614</v>
      </c>
      <c r="G66">
        <f t="shared" si="4"/>
        <v>2.4964589658742326E-3</v>
      </c>
      <c r="H66">
        <f t="shared" ref="H66:H126" si="7">G66*$K$3*D66*2</f>
        <v>7.7718410629979404E-2</v>
      </c>
      <c r="I66">
        <f>(D_VStabXFLR5!C72*D_VStab!D66*'AC Param'!$B$8)</f>
        <v>3.8998171491813068E-2</v>
      </c>
    </row>
    <row r="67" spans="3:9" x14ac:dyDescent="0.2">
      <c r="C67">
        <f>WingXFLR5!L73</f>
        <v>11.0169</v>
      </c>
      <c r="D67">
        <f t="shared" ref="D67:D126" si="8">0.5*1.225*C67^2</f>
        <v>74.340402436125004</v>
      </c>
      <c r="E67">
        <f t="shared" si="5"/>
        <v>0.66761993308610668</v>
      </c>
      <c r="F67">
        <f t="shared" si="6"/>
        <v>748929.10654827964</v>
      </c>
      <c r="G67">
        <f t="shared" ref="G67:G126" si="9">(2*0.664*F67^(-1/2)*$K$5^(-0.5))</f>
        <v>2.5058904813224682E-3</v>
      </c>
      <c r="H67">
        <f t="shared" si="7"/>
        <v>7.6844174072476498E-2</v>
      </c>
      <c r="I67">
        <f>(D_VStabXFLR5!C73*D_VStab!D67*'AC Param'!$B$8)</f>
        <v>3.8605342687091884E-2</v>
      </c>
    </row>
    <row r="68" spans="3:9" x14ac:dyDescent="0.2">
      <c r="C68">
        <f>WingXFLR5!L74</f>
        <v>10.9354</v>
      </c>
      <c r="D68">
        <f t="shared" si="8"/>
        <v>73.244571060500007</v>
      </c>
      <c r="E68">
        <f t="shared" si="5"/>
        <v>0.67259561066045392</v>
      </c>
      <c r="F68">
        <f t="shared" si="6"/>
        <v>743388.73473917868</v>
      </c>
      <c r="G68">
        <f t="shared" si="9"/>
        <v>2.5152111719758314E-3</v>
      </c>
      <c r="H68">
        <f t="shared" si="7"/>
        <v>7.5993044909903246E-2</v>
      </c>
      <c r="I68">
        <f>(D_VStabXFLR5!C74*D_VStab!D68*'AC Param'!$B$8)</f>
        <v>3.8224437277627372E-2</v>
      </c>
    </row>
    <row r="69" spans="3:9" x14ac:dyDescent="0.2">
      <c r="C69">
        <f>WingXFLR5!L75</f>
        <v>10.855700000000001</v>
      </c>
      <c r="D69">
        <f t="shared" si="8"/>
        <v>72.180811275125009</v>
      </c>
      <c r="E69">
        <f t="shared" si="5"/>
        <v>0.67753364967863217</v>
      </c>
      <c r="F69">
        <f t="shared" si="6"/>
        <v>737970.72697003337</v>
      </c>
      <c r="G69">
        <f t="shared" si="9"/>
        <v>2.5244273320601811E-3</v>
      </c>
      <c r="H69">
        <f t="shared" si="7"/>
        <v>7.5163775293696333E-2</v>
      </c>
      <c r="I69">
        <f>(D_VStabXFLR5!C75*D_VStab!D69*'AC Param'!$B$8)</f>
        <v>3.7907701923036372E-2</v>
      </c>
    </row>
    <row r="70" spans="3:9" x14ac:dyDescent="0.2">
      <c r="C70">
        <f>WingXFLR5!L76</f>
        <v>10.777699999999999</v>
      </c>
      <c r="D70">
        <f t="shared" si="8"/>
        <v>71.147275590124991</v>
      </c>
      <c r="E70">
        <f t="shared" si="5"/>
        <v>0.68243707292059785</v>
      </c>
      <c r="F70">
        <f t="shared" si="6"/>
        <v>732668.28523862374</v>
      </c>
      <c r="G70">
        <f t="shared" si="9"/>
        <v>2.5335457133533628E-3</v>
      </c>
      <c r="H70">
        <f t="shared" si="7"/>
        <v>7.4355135973854236E-2</v>
      </c>
      <c r="I70">
        <f>(D_VStabXFLR5!C76*D_VStab!D70*'AC Param'!$B$8)</f>
        <v>3.7573801153727757E-2</v>
      </c>
    </row>
    <row r="71" spans="3:9" x14ac:dyDescent="0.2">
      <c r="C71">
        <f>WingXFLR5!L77</f>
        <v>10.701499999999999</v>
      </c>
      <c r="D71">
        <f t="shared" si="8"/>
        <v>70.144787628125002</v>
      </c>
      <c r="E71">
        <f t="shared" si="5"/>
        <v>0.68729636413739459</v>
      </c>
      <c r="F71">
        <f t="shared" si="6"/>
        <v>727488.20754716988</v>
      </c>
      <c r="G71">
        <f t="shared" si="9"/>
        <v>2.5425497659379999E-3</v>
      </c>
      <c r="H71">
        <f t="shared" si="7"/>
        <v>7.3567978013334728E-2</v>
      </c>
      <c r="I71">
        <f>(D_VStabXFLR5!C77*D_VStab!D71*'AC Param'!$B$8)</f>
        <v>3.7250319325128164E-2</v>
      </c>
    </row>
    <row r="72" spans="3:9" x14ac:dyDescent="0.2">
      <c r="C72">
        <f>WingXFLR5!L78</f>
        <v>10.626799999999999</v>
      </c>
      <c r="D72">
        <f t="shared" si="8"/>
        <v>69.168937921999998</v>
      </c>
      <c r="E72">
        <f t="shared" si="5"/>
        <v>0.6921276433937148</v>
      </c>
      <c r="F72">
        <f t="shared" si="6"/>
        <v>722410.09988901217</v>
      </c>
      <c r="G72">
        <f t="shared" si="9"/>
        <v>2.5514704130200285E-3</v>
      </c>
      <c r="H72">
        <f t="shared" si="7"/>
        <v>7.2799030675800833E-2</v>
      </c>
      <c r="I72">
        <f>(D_VStabXFLR5!C78*D_VStab!D72*'AC Param'!$B$8)</f>
        <v>3.6935175316279205E-2</v>
      </c>
    </row>
    <row r="73" spans="3:9" x14ac:dyDescent="0.2">
      <c r="C73">
        <f>WingXFLR5!L79</f>
        <v>10.553699999999999</v>
      </c>
      <c r="D73">
        <f t="shared" si="8"/>
        <v>68.220607510124992</v>
      </c>
      <c r="E73">
        <f t="shared" si="5"/>
        <v>0.69692165219935454</v>
      </c>
      <c r="F73">
        <f t="shared" si="6"/>
        <v>717440.76026637072</v>
      </c>
      <c r="G73">
        <f t="shared" si="9"/>
        <v>2.560291519935282E-3</v>
      </c>
      <c r="H73">
        <f t="shared" si="7"/>
        <v>7.2049165193365072E-2</v>
      </c>
      <c r="I73">
        <f>(D_VStabXFLR5!C79*D_VStab!D73*'AC Param'!$B$8)</f>
        <v>3.6629076804943796E-2</v>
      </c>
    </row>
    <row r="74" spans="3:9" x14ac:dyDescent="0.2">
      <c r="C74">
        <f>WingXFLR5!L80</f>
        <v>10.482100000000001</v>
      </c>
      <c r="D74">
        <f t="shared" si="8"/>
        <v>67.298082501125009</v>
      </c>
      <c r="E74">
        <f t="shared" si="5"/>
        <v>0.70168210957883692</v>
      </c>
      <c r="F74">
        <f t="shared" si="6"/>
        <v>712573.39067702566</v>
      </c>
      <c r="G74">
        <f t="shared" si="9"/>
        <v>2.5690209201582187E-3</v>
      </c>
      <c r="H74">
        <f t="shared" si="7"/>
        <v>7.1317200005668602E-2</v>
      </c>
      <c r="I74">
        <f>(D_VStabXFLR5!C80*D_VStab!D74*'AC Param'!$B$8)</f>
        <v>3.6306642528531906E-2</v>
      </c>
    </row>
    <row r="75" spans="3:9" x14ac:dyDescent="0.2">
      <c r="C75">
        <f>WingXFLR5!L81</f>
        <v>10.412000000000001</v>
      </c>
      <c r="D75">
        <f t="shared" si="8"/>
        <v>66.400968200000023</v>
      </c>
      <c r="E75">
        <f t="shared" si="5"/>
        <v>0.70640626592550204</v>
      </c>
      <c r="F75">
        <f t="shared" si="6"/>
        <v>707807.99112097675</v>
      </c>
      <c r="G75">
        <f t="shared" si="9"/>
        <v>2.5776545287900373E-3</v>
      </c>
      <c r="H75">
        <f t="shared" si="7"/>
        <v>7.0602987013668989E-2</v>
      </c>
      <c r="I75">
        <f>(D_VStabXFLR5!C81*D_VStab!D75*'AC Param'!$B$8)</f>
        <v>3.5968873266194364E-2</v>
      </c>
    </row>
    <row r="76" spans="3:9" x14ac:dyDescent="0.2">
      <c r="C76">
        <f>WingXFLR5!L82</f>
        <v>10.343299999999999</v>
      </c>
      <c r="D76">
        <f t="shared" si="8"/>
        <v>65.527611120125002</v>
      </c>
      <c r="E76">
        <f t="shared" si="5"/>
        <v>0.71109820278018887</v>
      </c>
      <c r="F76">
        <f t="shared" si="6"/>
        <v>703137.76359600446</v>
      </c>
      <c r="G76">
        <f t="shared" si="9"/>
        <v>2.5862007272980151E-3</v>
      </c>
      <c r="H76">
        <f t="shared" si="7"/>
        <v>6.9905366658999615E-2</v>
      </c>
      <c r="I76">
        <f>(D_VStabXFLR5!C82*D_VStab!D76*'AC Param'!$B$8)</f>
        <v>3.5567928622725953E-2</v>
      </c>
    </row>
    <row r="77" spans="3:9" x14ac:dyDescent="0.2">
      <c r="C77">
        <f>WingXFLR5!L83</f>
        <v>10.276</v>
      </c>
      <c r="D77">
        <f t="shared" si="8"/>
        <v>64.677657800000006</v>
      </c>
      <c r="E77">
        <f t="shared" si="5"/>
        <v>0.71575535624915598</v>
      </c>
      <c r="F77">
        <f t="shared" si="6"/>
        <v>698562.70810210879</v>
      </c>
      <c r="G77">
        <f t="shared" si="9"/>
        <v>2.5946557322777263E-3</v>
      </c>
      <c r="H77">
        <f t="shared" si="7"/>
        <v>6.9224205418940227E-2</v>
      </c>
      <c r="I77">
        <f>(D_VStabXFLR5!C83*D_VStab!D77*'AC Param'!$B$8)</f>
        <v>3.5225263412298383E-2</v>
      </c>
    </row>
    <row r="78" spans="3:9" x14ac:dyDescent="0.2">
      <c r="C78">
        <f>WingXFLR5!L84</f>
        <v>10.210000000000001</v>
      </c>
      <c r="D78">
        <f t="shared" si="8"/>
        <v>63.849511250000013</v>
      </c>
      <c r="E78">
        <f t="shared" si="5"/>
        <v>0.7203821783365647</v>
      </c>
      <c r="F78">
        <f t="shared" si="6"/>
        <v>694076.02663707011</v>
      </c>
      <c r="G78">
        <f t="shared" si="9"/>
        <v>2.6030284758073751E-3</v>
      </c>
      <c r="H78">
        <f t="shared" si="7"/>
        <v>6.8558364579430014E-2</v>
      </c>
      <c r="I78">
        <f>(D_VStabXFLR5!C84*D_VStab!D78*'AC Param'!$B$8)</f>
        <v>3.4938261007466241E-2</v>
      </c>
    </row>
    <row r="79" spans="3:9" x14ac:dyDescent="0.2">
      <c r="C79">
        <f>WingXFLR5!L85</f>
        <v>10.145200000000001</v>
      </c>
      <c r="D79">
        <f t="shared" si="8"/>
        <v>63.041613362000014</v>
      </c>
      <c r="E79">
        <f t="shared" si="5"/>
        <v>0.72498344446795793</v>
      </c>
      <c r="F79">
        <f t="shared" si="6"/>
        <v>689670.92119866831</v>
      </c>
      <c r="G79">
        <f t="shared" si="9"/>
        <v>2.6113283495095793E-3</v>
      </c>
      <c r="H79">
        <f t="shared" si="7"/>
        <v>6.7906720270542661E-2</v>
      </c>
      <c r="I79">
        <f>(D_VStabXFLR5!C85*D_VStab!D79*'AC Param'!$B$8)</f>
        <v>3.4611863067365606E-2</v>
      </c>
    </row>
    <row r="80" spans="3:9" x14ac:dyDescent="0.2">
      <c r="C80">
        <f>WingXFLR5!L86</f>
        <v>10.0817</v>
      </c>
      <c r="D80">
        <f t="shared" si="8"/>
        <v>62.254913370125003</v>
      </c>
      <c r="E80">
        <f t="shared" si="5"/>
        <v>0.72954978235975354</v>
      </c>
      <c r="F80">
        <f t="shared" si="6"/>
        <v>685354.18978912325</v>
      </c>
      <c r="G80">
        <f t="shared" si="9"/>
        <v>2.6195392199119235E-3</v>
      </c>
      <c r="H80">
        <f t="shared" si="7"/>
        <v>6.7270164722170414E-2</v>
      </c>
      <c r="I80">
        <f>(D_VStabXFLR5!C86*D_VStab!D80*'AC Param'!$B$8)</f>
        <v>3.4294177363460625E-2</v>
      </c>
    </row>
    <row r="81" spans="3:9" x14ac:dyDescent="0.2">
      <c r="C81">
        <f>WingXFLR5!L87</f>
        <v>10.019399999999999</v>
      </c>
      <c r="D81">
        <f t="shared" si="8"/>
        <v>61.487880520499992</v>
      </c>
      <c r="E81">
        <f t="shared" si="5"/>
        <v>0.73408607709207419</v>
      </c>
      <c r="F81">
        <f t="shared" si="6"/>
        <v>681119.0344062153</v>
      </c>
      <c r="G81">
        <f t="shared" si="9"/>
        <v>2.627670664480716E-3</v>
      </c>
      <c r="H81">
        <f t="shared" si="7"/>
        <v>6.6647583694235402E-2</v>
      </c>
      <c r="I81">
        <f>(D_VStabXFLR5!C87*D_VStab!D81*'AC Param'!$B$8)</f>
        <v>3.3939342435139304E-2</v>
      </c>
    </row>
    <row r="82" spans="3:9" x14ac:dyDescent="0.2">
      <c r="C82">
        <f>WingXFLR5!L88</f>
        <v>9.9582999999999995</v>
      </c>
      <c r="D82">
        <f t="shared" si="8"/>
        <v>60.740240070125004</v>
      </c>
      <c r="E82">
        <f t="shared" si="5"/>
        <v>0.738590124902476</v>
      </c>
      <c r="F82">
        <f t="shared" si="6"/>
        <v>676965.45504994446</v>
      </c>
      <c r="G82">
        <f t="shared" si="9"/>
        <v>2.6357194861729972E-3</v>
      </c>
      <c r="H82">
        <f t="shared" si="7"/>
        <v>6.6038871668407426E-2</v>
      </c>
      <c r="I82">
        <f>(D_VStabXFLR5!C88*D_VStab!D82*'AC Param'!$B$8)</f>
        <v>3.3593543835343923E-2</v>
      </c>
    </row>
    <row r="83" spans="3:9" x14ac:dyDescent="0.2">
      <c r="C83">
        <f>WingXFLR5!L89</f>
        <v>9.8983000000000008</v>
      </c>
      <c r="D83">
        <f t="shared" si="8"/>
        <v>60.010510020125011</v>
      </c>
      <c r="E83">
        <f t="shared" si="5"/>
        <v>0.74306719748000427</v>
      </c>
      <c r="F83">
        <f t="shared" si="6"/>
        <v>672886.65371809108</v>
      </c>
      <c r="G83">
        <f t="shared" si="9"/>
        <v>2.6436958175005197E-3</v>
      </c>
      <c r="H83">
        <f t="shared" si="7"/>
        <v>6.5442932917839466E-2</v>
      </c>
      <c r="I83">
        <f>(D_VStabXFLR5!C89*D_VStab!D83*'AC Param'!$B$8)</f>
        <v>3.3211976623497882E-2</v>
      </c>
    </row>
    <row r="84" spans="3:9" x14ac:dyDescent="0.2">
      <c r="C84">
        <f>WingXFLR5!L90</f>
        <v>9.8393999999999995</v>
      </c>
      <c r="D84">
        <f t="shared" si="8"/>
        <v>59.298447820500002</v>
      </c>
      <c r="E84">
        <f t="shared" si="5"/>
        <v>0.74751529979636233</v>
      </c>
      <c r="F84">
        <f t="shared" si="6"/>
        <v>668882.63041065482</v>
      </c>
      <c r="G84">
        <f t="shared" si="9"/>
        <v>2.6515967742486218E-3</v>
      </c>
      <c r="H84">
        <f t="shared" si="7"/>
        <v>6.4859673845500065E-2</v>
      </c>
      <c r="I84">
        <f>(D_VStabXFLR5!C90*D_VStab!D84*'AC Param'!$B$8)</f>
        <v>3.2839658298336363E-2</v>
      </c>
    </row>
    <row r="85" spans="3:9" x14ac:dyDescent="0.2">
      <c r="C85">
        <f>WingXFLR5!L91</f>
        <v>9.7814999999999994</v>
      </c>
      <c r="D85">
        <f t="shared" si="8"/>
        <v>58.602617128124997</v>
      </c>
      <c r="E85">
        <f t="shared" si="5"/>
        <v>0.75194009516089844</v>
      </c>
      <c r="F85">
        <f t="shared" si="6"/>
        <v>664946.58712541615</v>
      </c>
      <c r="G85">
        <f t="shared" si="9"/>
        <v>2.6594330431220243E-3</v>
      </c>
      <c r="H85">
        <f t="shared" si="7"/>
        <v>6.4288016266635273E-2</v>
      </c>
      <c r="I85">
        <f>(D_VStabXFLR5!C91*D_VStab!D85*'AC Param'!$B$8)</f>
        <v>3.2475812333892976E-2</v>
      </c>
    </row>
    <row r="86" spans="3:9" x14ac:dyDescent="0.2">
      <c r="C86">
        <f>WingXFLR5!L92</f>
        <v>9.7247000000000003</v>
      </c>
      <c r="D86">
        <f t="shared" si="8"/>
        <v>57.923996430125008</v>
      </c>
      <c r="E86">
        <f t="shared" si="5"/>
        <v>0.75633202472223582</v>
      </c>
      <c r="F86">
        <f t="shared" si="6"/>
        <v>661085.32186459494</v>
      </c>
      <c r="G86">
        <f t="shared" si="9"/>
        <v>2.6671883397942882E-3</v>
      </c>
      <c r="H86">
        <f t="shared" si="7"/>
        <v>6.3728860747495106E-2</v>
      </c>
      <c r="I86">
        <f>(D_VStabXFLR5!C92*D_VStab!D86*'AC Param'!$B$8)</f>
        <v>3.2099741101682323E-2</v>
      </c>
    </row>
    <row r="87" spans="3:9" x14ac:dyDescent="0.2">
      <c r="C87">
        <f>WingXFLR5!L93</f>
        <v>9.6689000000000007</v>
      </c>
      <c r="D87">
        <f t="shared" si="8"/>
        <v>57.261171666125016</v>
      </c>
      <c r="E87">
        <f t="shared" si="5"/>
        <v>0.76069687770235783</v>
      </c>
      <c r="F87">
        <f t="shared" si="6"/>
        <v>657292.0366259712</v>
      </c>
      <c r="G87">
        <f t="shared" si="9"/>
        <v>2.6748735470331652E-3</v>
      </c>
      <c r="H87">
        <f t="shared" si="7"/>
        <v>6.3181137261760154E-2</v>
      </c>
      <c r="I87">
        <f>(D_VStabXFLR5!C93*D_VStab!D87*'AC Param'!$B$8)</f>
        <v>3.1774453202219347E-2</v>
      </c>
    </row>
    <row r="88" spans="3:9" x14ac:dyDescent="0.2">
      <c r="C88">
        <f>WingXFLR5!L94</f>
        <v>9.6140000000000008</v>
      </c>
      <c r="D88">
        <f t="shared" si="8"/>
        <v>56.612760050000013</v>
      </c>
      <c r="E88">
        <f t="shared" si="5"/>
        <v>0.76504077811694682</v>
      </c>
      <c r="F88">
        <f t="shared" si="6"/>
        <v>653559.9334073253</v>
      </c>
      <c r="G88">
        <f t="shared" si="9"/>
        <v>2.6825000037374066E-3</v>
      </c>
      <c r="H88">
        <f t="shared" si="7"/>
        <v>6.2643788231355357E-2</v>
      </c>
      <c r="I88">
        <f>(D_VStabXFLR5!C94*D_VStab!D88*'AC Param'!$B$8)</f>
        <v>3.14146470027852E-2</v>
      </c>
    </row>
    <row r="89" spans="3:9" x14ac:dyDescent="0.2">
      <c r="C89">
        <f>WingXFLR5!L95</f>
        <v>9.5601000000000003</v>
      </c>
      <c r="D89">
        <f t="shared" si="8"/>
        <v>55.979751106125008</v>
      </c>
      <c r="E89">
        <f t="shared" si="5"/>
        <v>0.76935409052377346</v>
      </c>
      <c r="F89">
        <f t="shared" si="6"/>
        <v>649895.81021087687</v>
      </c>
      <c r="G89">
        <f t="shared" si="9"/>
        <v>2.6900513644486711E-3</v>
      </c>
      <c r="H89">
        <f t="shared" si="7"/>
        <v>6.211771741086803E-2</v>
      </c>
      <c r="I89">
        <f>(D_VStabXFLR5!C95*D_VStab!D89*'AC Param'!$B$8)</f>
        <v>3.1186655219728847E-2</v>
      </c>
    </row>
    <row r="90" spans="3:9" x14ac:dyDescent="0.2">
      <c r="C90">
        <f>WingXFLR5!L96</f>
        <v>9.5071999999999992</v>
      </c>
      <c r="D90">
        <f t="shared" si="8"/>
        <v>55.361946752000001</v>
      </c>
      <c r="E90">
        <f t="shared" si="5"/>
        <v>0.77363493360993019</v>
      </c>
      <c r="F90">
        <f t="shared" si="6"/>
        <v>646299.66703662591</v>
      </c>
      <c r="G90">
        <f t="shared" si="9"/>
        <v>2.6975249799330598E-3</v>
      </c>
      <c r="H90">
        <f t="shared" si="7"/>
        <v>6.1602846649263111E-2</v>
      </c>
      <c r="I90">
        <f>(D_VStabXFLR5!C96*D_VStab!D90*'AC Param'!$B$8)</f>
        <v>3.0944061879509707E-2</v>
      </c>
    </row>
    <row r="91" spans="3:9" x14ac:dyDescent="0.2">
      <c r="C91">
        <f>WingXFLR5!L97</f>
        <v>9.4550999999999998</v>
      </c>
      <c r="D91">
        <f t="shared" si="8"/>
        <v>54.756836056125003</v>
      </c>
      <c r="E91">
        <f t="shared" si="5"/>
        <v>0.77789785838503311</v>
      </c>
      <c r="F91">
        <f t="shared" si="6"/>
        <v>642757.90788013325</v>
      </c>
      <c r="G91">
        <f t="shared" si="9"/>
        <v>2.7049467934948225E-3</v>
      </c>
      <c r="H91">
        <f t="shared" si="7"/>
        <v>6.1097160346174018E-2</v>
      </c>
      <c r="I91">
        <f>(D_VStabXFLR5!C97*D_VStab!D91*'AC Param'!$B$8)</f>
        <v>3.0706319496209587E-2</v>
      </c>
    </row>
    <row r="92" spans="3:9" x14ac:dyDescent="0.2">
      <c r="C92">
        <f>WingXFLR5!L98</f>
        <v>9.4039000000000001</v>
      </c>
      <c r="D92">
        <f t="shared" si="8"/>
        <v>54.165417816125007</v>
      </c>
      <c r="E92">
        <f t="shared" si="5"/>
        <v>0.78213316186011406</v>
      </c>
      <c r="F92">
        <f t="shared" si="6"/>
        <v>639277.33074361831</v>
      </c>
      <c r="G92">
        <f t="shared" si="9"/>
        <v>2.7123004062981006E-3</v>
      </c>
      <c r="H92">
        <f t="shared" si="7"/>
        <v>6.0601564959367672E-2</v>
      </c>
      <c r="I92">
        <f>(D_VStabXFLR5!C98*D_VStab!D92*'AC Param'!$B$8)</f>
        <v>3.0434302466270963E-2</v>
      </c>
    </row>
    <row r="93" spans="3:9" x14ac:dyDescent="0.2">
      <c r="C93">
        <f>WingXFLR5!L99</f>
        <v>9.3535000000000004</v>
      </c>
      <c r="D93">
        <f t="shared" si="8"/>
        <v>53.586376878125009</v>
      </c>
      <c r="E93">
        <f t="shared" si="5"/>
        <v>0.78634757479193096</v>
      </c>
      <c r="F93">
        <f t="shared" si="6"/>
        <v>635851.13762486132</v>
      </c>
      <c r="G93">
        <f t="shared" si="9"/>
        <v>2.7195980108262107E-3</v>
      </c>
      <c r="H93">
        <f t="shared" si="7"/>
        <v>6.0115029135617129E-2</v>
      </c>
      <c r="I93">
        <f>(D_VStabXFLR5!C99*D_VStab!D93*'AC Param'!$B$8)</f>
        <v>3.0167951282093073E-2</v>
      </c>
    </row>
    <row r="94" spans="3:9" x14ac:dyDescent="0.2">
      <c r="C94">
        <f>WingXFLR5!L100</f>
        <v>9.3039000000000005</v>
      </c>
      <c r="D94">
        <f t="shared" si="8"/>
        <v>53.019565066125011</v>
      </c>
      <c r="E94">
        <f t="shared" si="5"/>
        <v>0.79053967054851482</v>
      </c>
      <c r="F94">
        <f t="shared" si="6"/>
        <v>632479.32852386241</v>
      </c>
      <c r="G94">
        <f t="shared" si="9"/>
        <v>2.7268375962834139E-3</v>
      </c>
      <c r="H94">
        <f t="shared" si="7"/>
        <v>5.9637494136373058E-2</v>
      </c>
      <c r="I94">
        <f>(D_VStabXFLR5!C100*D_VStab!D94*'AC Param'!$B$8)</f>
        <v>2.9848848701796937E-2</v>
      </c>
    </row>
    <row r="95" spans="3:9" x14ac:dyDescent="0.2">
      <c r="C95">
        <f>WingXFLR5!L101</f>
        <v>9.2552000000000003</v>
      </c>
      <c r="D95">
        <f t="shared" si="8"/>
        <v>52.465970312000003</v>
      </c>
      <c r="E95">
        <f t="shared" si="5"/>
        <v>0.79469941663241495</v>
      </c>
      <c r="F95">
        <f t="shared" si="6"/>
        <v>629168.70144284132</v>
      </c>
      <c r="G95">
        <f t="shared" si="9"/>
        <v>2.7340023662338077E-3</v>
      </c>
      <c r="H95">
        <f t="shared" si="7"/>
        <v>5.9169860879151291E-2</v>
      </c>
      <c r="I95">
        <f>(D_VStabXFLR5!C101*D_VStab!D95*'AC Param'!$B$8)</f>
        <v>2.9556442045413672E-2</v>
      </c>
    </row>
    <row r="96" spans="3:9" x14ac:dyDescent="0.2">
      <c r="C96">
        <f>WingXFLR5!L102</f>
        <v>9.2072000000000003</v>
      </c>
      <c r="D96">
        <f t="shared" si="8"/>
        <v>51.923175752000006</v>
      </c>
      <c r="E96">
        <f t="shared" si="5"/>
        <v>0.79884243209839334</v>
      </c>
      <c r="F96">
        <f t="shared" si="6"/>
        <v>625905.66037735855</v>
      </c>
      <c r="G96">
        <f t="shared" si="9"/>
        <v>2.7411197048114611E-3</v>
      </c>
      <c r="H96">
        <f t="shared" si="7"/>
        <v>5.8710151578455799E-2</v>
      </c>
      <c r="I96">
        <f>(D_VStabXFLR5!C102*D_VStab!D96*'AC Param'!$B$8)</f>
        <v>2.9269717249511475E-2</v>
      </c>
    </row>
    <row r="97" spans="3:9" x14ac:dyDescent="0.2">
      <c r="C97">
        <f>WingXFLR5!L103</f>
        <v>9.16</v>
      </c>
      <c r="D97">
        <f t="shared" si="8"/>
        <v>51.39218000000001</v>
      </c>
      <c r="E97">
        <f t="shared" si="5"/>
        <v>0.80295873808038498</v>
      </c>
      <c r="F97">
        <f t="shared" si="6"/>
        <v>622697.00332963385</v>
      </c>
      <c r="G97">
        <f t="shared" si="9"/>
        <v>2.7481729039624445E-3</v>
      </c>
      <c r="H97">
        <f t="shared" si="7"/>
        <v>5.8259271077518777E-2</v>
      </c>
      <c r="I97">
        <f>(D_VStabXFLR5!C103*D_VStab!D97*'AC Param'!$B$8)</f>
        <v>2.8989249502220073E-2</v>
      </c>
    </row>
    <row r="98" spans="3:9" x14ac:dyDescent="0.2">
      <c r="C98">
        <f>WingXFLR5!L104</f>
        <v>9.1135000000000002</v>
      </c>
      <c r="D98">
        <f t="shared" si="8"/>
        <v>50.871727878125</v>
      </c>
      <c r="E98">
        <f t="shared" si="5"/>
        <v>0.80705569109741893</v>
      </c>
      <c r="F98">
        <f t="shared" si="6"/>
        <v>619535.93229744735</v>
      </c>
      <c r="G98">
        <f t="shared" si="9"/>
        <v>2.755175013367488E-3</v>
      </c>
      <c r="H98">
        <f t="shared" si="7"/>
        <v>5.7816211833864109E-2</v>
      </c>
      <c r="I98">
        <f>(D_VStabXFLR5!C104*D_VStab!D98*'AC Param'!$B$8)</f>
        <v>2.873301323802752E-2</v>
      </c>
    </row>
    <row r="99" spans="3:9" x14ac:dyDescent="0.2">
      <c r="C99">
        <f>WingXFLR5!L105</f>
        <v>9.0678000000000001</v>
      </c>
      <c r="D99">
        <f t="shared" si="8"/>
        <v>50.362810564500002</v>
      </c>
      <c r="E99">
        <f t="shared" si="5"/>
        <v>0.81112309940849237</v>
      </c>
      <c r="F99">
        <f t="shared" si="6"/>
        <v>616429.24528301891</v>
      </c>
      <c r="G99">
        <f t="shared" si="9"/>
        <v>2.7621090687103356E-3</v>
      </c>
      <c r="H99">
        <f t="shared" si="7"/>
        <v>5.738187501170279E-2</v>
      </c>
      <c r="I99">
        <f>(D_VStabXFLR5!C105*D_VStab!D99*'AC Param'!$B$8)</f>
        <v>2.8482536426321169E-2</v>
      </c>
    </row>
    <row r="100" spans="3:9" x14ac:dyDescent="0.2">
      <c r="C100">
        <f>WingXFLR5!L106</f>
        <v>9.0227000000000004</v>
      </c>
      <c r="D100">
        <f t="shared" si="8"/>
        <v>49.863083115125008</v>
      </c>
      <c r="E100">
        <f t="shared" si="5"/>
        <v>0.81517750128191413</v>
      </c>
      <c r="F100">
        <f t="shared" si="6"/>
        <v>613363.34628190903</v>
      </c>
      <c r="G100">
        <f t="shared" si="9"/>
        <v>2.7690036700789584E-3</v>
      </c>
      <c r="H100">
        <f t="shared" si="7"/>
        <v>5.695431231073373E-2</v>
      </c>
      <c r="I100">
        <f>(D_VStabXFLR5!C106*D_VStab!D100*'AC Param'!$B$8)</f>
        <v>2.8218216818012756E-2</v>
      </c>
    </row>
    <row r="101" spans="3:9" x14ac:dyDescent="0.2">
      <c r="C101">
        <f>WingXFLR5!L107</f>
        <v>8.9784000000000006</v>
      </c>
      <c r="D101">
        <f t="shared" si="8"/>
        <v>49.374645768000015</v>
      </c>
      <c r="E101">
        <f t="shared" si="5"/>
        <v>0.81919963922484262</v>
      </c>
      <c r="F101">
        <f t="shared" si="6"/>
        <v>610351.83129855723</v>
      </c>
      <c r="G101">
        <f t="shared" si="9"/>
        <v>2.7758264850120638E-3</v>
      </c>
      <c r="H101">
        <f t="shared" si="7"/>
        <v>5.6535372881997586E-2</v>
      </c>
      <c r="I101">
        <f>(D_VStabXFLR5!C107*D_VStab!D101*'AC Param'!$B$8)</f>
        <v>2.7959923780148867E-2</v>
      </c>
    </row>
    <row r="102" spans="3:9" x14ac:dyDescent="0.2">
      <c r="C102">
        <f>WingXFLR5!L108</f>
        <v>8.9346999999999994</v>
      </c>
      <c r="D102">
        <f t="shared" si="8"/>
        <v>48.895179255125001</v>
      </c>
      <c r="E102">
        <f t="shared" si="5"/>
        <v>0.82320637971239408</v>
      </c>
      <c r="F102">
        <f t="shared" si="6"/>
        <v>607381.10432852386</v>
      </c>
      <c r="G102">
        <f t="shared" si="9"/>
        <v>2.7826065477856818E-3</v>
      </c>
      <c r="H102">
        <f t="shared" si="7"/>
        <v>5.6123118954566995E-2</v>
      </c>
      <c r="I102">
        <f>(D_VStabXFLR5!C108*D_VStab!D102*'AC Param'!$B$8)</f>
        <v>2.7742244596131314E-2</v>
      </c>
    </row>
    <row r="103" spans="3:9" x14ac:dyDescent="0.2">
      <c r="C103">
        <f>WingXFLR5!L109</f>
        <v>8.8917000000000002</v>
      </c>
      <c r="D103">
        <f t="shared" si="8"/>
        <v>48.425676445125006</v>
      </c>
      <c r="E103">
        <f t="shared" si="5"/>
        <v>0.82718738158241134</v>
      </c>
      <c r="F103">
        <f t="shared" si="6"/>
        <v>604457.96337402891</v>
      </c>
      <c r="G103">
        <f t="shared" si="9"/>
        <v>2.7893267346900618E-3</v>
      </c>
      <c r="H103">
        <f t="shared" si="7"/>
        <v>5.5718451505958159E-2</v>
      </c>
      <c r="I103">
        <f>(D_VStabXFLR5!C109*D_VStab!D103*'AC Param'!$B$8)</f>
        <v>2.7475857152788018E-2</v>
      </c>
    </row>
    <row r="104" spans="3:9" x14ac:dyDescent="0.2">
      <c r="C104">
        <f>WingXFLR5!L110</f>
        <v>8.8491999999999997</v>
      </c>
      <c r="D104">
        <f t="shared" si="8"/>
        <v>47.963858642000005</v>
      </c>
      <c r="E104">
        <f t="shared" si="5"/>
        <v>0.83116010948066799</v>
      </c>
      <c r="F104">
        <f t="shared" si="6"/>
        <v>601568.81243063265</v>
      </c>
      <c r="G104">
        <f t="shared" si="9"/>
        <v>2.796016853090224E-3</v>
      </c>
      <c r="H104">
        <f t="shared" si="7"/>
        <v>5.5319449804686047E-2</v>
      </c>
      <c r="I104">
        <f>(D_VStabXFLR5!C110*D_VStab!D104*'AC Param'!$B$8)</f>
        <v>2.7266638252379998E-2</v>
      </c>
    </row>
    <row r="105" spans="3:9" x14ac:dyDescent="0.2">
      <c r="C105">
        <f>WingXFLR5!L111</f>
        <v>8.8074999999999992</v>
      </c>
      <c r="D105">
        <f t="shared" si="8"/>
        <v>47.512884453124997</v>
      </c>
      <c r="E105">
        <f t="shared" si="5"/>
        <v>0.8350953211258958</v>
      </c>
      <c r="F105">
        <f t="shared" si="6"/>
        <v>598734.04550499446</v>
      </c>
      <c r="G105">
        <f t="shared" si="9"/>
        <v>2.8026280493493884E-3</v>
      </c>
      <c r="H105">
        <f t="shared" si="7"/>
        <v>5.4928888852952641E-2</v>
      </c>
      <c r="I105">
        <f>(D_VStabXFLR5!C111*D_VStab!D105*'AC Param'!$B$8)</f>
        <v>2.7045141549754514E-2</v>
      </c>
    </row>
    <row r="106" spans="3:9" x14ac:dyDescent="0.2">
      <c r="C106">
        <f>WingXFLR5!L112</f>
        <v>8.7662999999999993</v>
      </c>
      <c r="D106">
        <f t="shared" si="8"/>
        <v>47.069409610124993</v>
      </c>
      <c r="E106">
        <f t="shared" si="5"/>
        <v>0.83902011576335833</v>
      </c>
      <c r="F106">
        <f t="shared" si="6"/>
        <v>595933.26859045506</v>
      </c>
      <c r="G106">
        <f t="shared" si="9"/>
        <v>2.8092062478818052E-3</v>
      </c>
      <c r="H106">
        <f t="shared" si="7"/>
        <v>5.4543917818859297E-2</v>
      </c>
      <c r="I106">
        <f>(D_VStabXFLR5!C112*D_VStab!D106*'AC Param'!$B$8)</f>
        <v>2.6792708130046462E-2</v>
      </c>
    </row>
    <row r="107" spans="3:9" x14ac:dyDescent="0.2">
      <c r="C107">
        <f>WingXFLR5!L113</f>
        <v>8.7256999999999998</v>
      </c>
      <c r="D107">
        <f t="shared" si="8"/>
        <v>46.634427300125004</v>
      </c>
      <c r="E107">
        <f t="shared" si="5"/>
        <v>0.84292401077464596</v>
      </c>
      <c r="F107">
        <f t="shared" si="6"/>
        <v>593173.27968923422</v>
      </c>
      <c r="G107">
        <f t="shared" si="9"/>
        <v>2.8157341717503508E-3</v>
      </c>
      <c r="H107">
        <f t="shared" si="7"/>
        <v>5.4165437093199889E-2</v>
      </c>
      <c r="I107">
        <f>(D_VStabXFLR5!C113*D_VStab!D107*'AC Param'!$B$8)</f>
        <v>2.6579338474133647E-2</v>
      </c>
    </row>
    <row r="108" spans="3:9" x14ac:dyDescent="0.2">
      <c r="C108">
        <f>WingXFLR5!L114</f>
        <v>8.6857000000000006</v>
      </c>
      <c r="D108">
        <f t="shared" si="8"/>
        <v>46.207848000125004</v>
      </c>
      <c r="E108">
        <f t="shared" si="5"/>
        <v>0.84680590405106404</v>
      </c>
      <c r="F108">
        <f t="shared" si="6"/>
        <v>590454.07880133193</v>
      </c>
      <c r="G108">
        <f t="shared" si="9"/>
        <v>2.8222103332813369E-3</v>
      </c>
      <c r="H108">
        <f t="shared" si="7"/>
        <v>5.3793409768166531E-2</v>
      </c>
      <c r="I108">
        <f>(D_VStabXFLR5!C114*D_VStab!D108*'AC Param'!$B$8)</f>
        <v>2.6404042296383479E-2</v>
      </c>
    </row>
    <row r="109" spans="3:9" x14ac:dyDescent="0.2">
      <c r="C109">
        <f>WingXFLR5!L115</f>
        <v>8.6463000000000001</v>
      </c>
      <c r="D109">
        <f t="shared" si="8"/>
        <v>45.789583510124999</v>
      </c>
      <c r="E109">
        <f t="shared" si="5"/>
        <v>0.85066468209711976</v>
      </c>
      <c r="F109">
        <f t="shared" si="6"/>
        <v>587775.66592674807</v>
      </c>
      <c r="G109">
        <f t="shared" si="9"/>
        <v>2.8286332367054986E-3</v>
      </c>
      <c r="H109">
        <f t="shared" si="7"/>
        <v>5.3427799347302157E-2</v>
      </c>
      <c r="I109">
        <f>(D_VStabXFLR5!C115*D_VStab!D109*'AC Param'!$B$8)</f>
        <v>2.6249061905513214E-2</v>
      </c>
    </row>
    <row r="110" spans="3:9" x14ac:dyDescent="0.2">
      <c r="C110">
        <f>WingXFLR5!L116</f>
        <v>8.6074000000000002</v>
      </c>
      <c r="D110">
        <f t="shared" si="8"/>
        <v>45.378492540500005</v>
      </c>
      <c r="E110">
        <f t="shared" si="5"/>
        <v>0.85450914803730826</v>
      </c>
      <c r="F110">
        <f t="shared" si="6"/>
        <v>585131.24306326313</v>
      </c>
      <c r="G110">
        <f t="shared" si="9"/>
        <v>2.8350178471699054E-3</v>
      </c>
      <c r="H110">
        <f t="shared" si="7"/>
        <v>5.3067644944868375E-2</v>
      </c>
      <c r="I110">
        <f>(D_VStabXFLR5!C116*D_VStab!D110*'AC Param'!$B$8)</f>
        <v>2.6063364083098943E-2</v>
      </c>
    </row>
    <row r="111" spans="3:9" x14ac:dyDescent="0.2">
      <c r="C111">
        <f>WingXFLR5!L117</f>
        <v>8.5690000000000008</v>
      </c>
      <c r="D111">
        <f t="shared" si="8"/>
        <v>44.974503612500015</v>
      </c>
      <c r="E111">
        <f t="shared" si="5"/>
        <v>0.85833843398486709</v>
      </c>
      <c r="F111">
        <f t="shared" si="6"/>
        <v>582520.81021087698</v>
      </c>
      <c r="G111">
        <f t="shared" si="9"/>
        <v>2.8413629863249484E-3</v>
      </c>
      <c r="H111">
        <f t="shared" si="7"/>
        <v>5.2712917080819273E-2</v>
      </c>
      <c r="I111">
        <f>(D_VStabXFLR5!C117*D_VStab!D111*'AC Param'!$B$8)</f>
        <v>2.5831331022357511E-2</v>
      </c>
    </row>
    <row r="112" spans="3:9" x14ac:dyDescent="0.2">
      <c r="C112">
        <f>WingXFLR5!L118</f>
        <v>8.5312000000000001</v>
      </c>
      <c r="D112">
        <f t="shared" si="8"/>
        <v>44.578591232000001</v>
      </c>
      <c r="E112">
        <f t="shared" si="5"/>
        <v>0.8621415557971126</v>
      </c>
      <c r="F112">
        <f t="shared" si="6"/>
        <v>579951.16537180915</v>
      </c>
      <c r="G112">
        <f t="shared" si="9"/>
        <v>2.8476507777828799E-3</v>
      </c>
      <c r="H112">
        <f t="shared" si="7"/>
        <v>5.2364507247636319E-2</v>
      </c>
      <c r="I112">
        <f>(D_VStabXFLR5!C118*D_VStab!D112*'AC Param'!$B$8)</f>
        <v>2.5603936767055309E-2</v>
      </c>
    </row>
    <row r="113" spans="3:9" x14ac:dyDescent="0.2">
      <c r="C113">
        <f>WingXFLR5!L119</f>
        <v>8.4939</v>
      </c>
      <c r="D113">
        <f t="shared" si="8"/>
        <v>44.189631541125003</v>
      </c>
      <c r="E113">
        <f t="shared" si="5"/>
        <v>0.86592755281040823</v>
      </c>
      <c r="F113">
        <f t="shared" si="6"/>
        <v>577415.51054384024</v>
      </c>
      <c r="G113">
        <f t="shared" si="9"/>
        <v>2.8538964964138335E-3</v>
      </c>
      <c r="H113">
        <f t="shared" si="7"/>
        <v>5.2021461786126891E-2</v>
      </c>
      <c r="I113">
        <f>(D_VStabXFLR5!C119*D_VStab!D113*'AC Param'!$B$8)</f>
        <v>2.5396753418578524E-2</v>
      </c>
    </row>
    <row r="114" spans="3:9" x14ac:dyDescent="0.2">
      <c r="C114">
        <f>WingXFLR5!L120</f>
        <v>8.4571000000000005</v>
      </c>
      <c r="D114">
        <f t="shared" si="8"/>
        <v>43.807556001125008</v>
      </c>
      <c r="E114">
        <f t="shared" si="5"/>
        <v>0.86969552693196572</v>
      </c>
      <c r="F114">
        <f t="shared" si="6"/>
        <v>574913.84572697</v>
      </c>
      <c r="G114">
        <f t="shared" si="9"/>
        <v>2.860098941103294E-3</v>
      </c>
      <c r="H114">
        <f t="shared" si="7"/>
        <v>5.1683752119095615E-2</v>
      </c>
      <c r="I114">
        <f>(D_VStabXFLR5!C120*D_VStab!D114*'AC Param'!$B$8)</f>
        <v>2.5209320946183392E-2</v>
      </c>
    </row>
    <row r="115" spans="3:9" x14ac:dyDescent="0.2">
      <c r="C115">
        <f>WingXFLR5!L121</f>
        <v>8.4207999999999998</v>
      </c>
      <c r="D115">
        <f t="shared" si="8"/>
        <v>43.432296992000005</v>
      </c>
      <c r="E115">
        <f t="shared" si="5"/>
        <v>0.87344457068405934</v>
      </c>
      <c r="F115">
        <f t="shared" si="6"/>
        <v>572446.17092119867</v>
      </c>
      <c r="G115">
        <f t="shared" si="9"/>
        <v>2.866256903810521E-3</v>
      </c>
      <c r="H115">
        <f t="shared" si="7"/>
        <v>5.1351349954438436E-2</v>
      </c>
      <c r="I115">
        <f>(D_VStabXFLR5!C121*D_VStab!D115*'AC Param'!$B$8)</f>
        <v>2.5025255203820512E-2</v>
      </c>
    </row>
    <row r="116" spans="3:9" x14ac:dyDescent="0.2">
      <c r="C116">
        <f>WingXFLR5!L122</f>
        <v>8.3849999999999998</v>
      </c>
      <c r="D116">
        <f t="shared" si="8"/>
        <v>43.063787812499996</v>
      </c>
      <c r="E116">
        <f t="shared" si="5"/>
        <v>0.87717376753921616</v>
      </c>
      <c r="F116">
        <f t="shared" si="6"/>
        <v>570012.48612652614</v>
      </c>
      <c r="G116">
        <f t="shared" si="9"/>
        <v>2.8723691700075801E-3</v>
      </c>
      <c r="H116">
        <f t="shared" si="7"/>
        <v>5.1024227288253926E-2</v>
      </c>
      <c r="I116">
        <f>(D_VStabXFLR5!C122*D_VStab!D116*'AC Param'!$B$8)</f>
        <v>2.4891945950320311E-2</v>
      </c>
    </row>
    <row r="117" spans="3:9" x14ac:dyDescent="0.2">
      <c r="C117">
        <f>WingXFLR5!L123</f>
        <v>8.3496000000000006</v>
      </c>
      <c r="D117">
        <f t="shared" si="8"/>
        <v>42.700939848000004</v>
      </c>
      <c r="E117">
        <f t="shared" si="5"/>
        <v>0.88089274226505798</v>
      </c>
      <c r="F117">
        <f t="shared" si="6"/>
        <v>567605.99334073253</v>
      </c>
      <c r="G117">
        <f t="shared" si="9"/>
        <v>2.8784517560427329E-3</v>
      </c>
      <c r="H117">
        <f t="shared" si="7"/>
        <v>5.0701445557187176E-2</v>
      </c>
      <c r="I117">
        <f>(D_VStabXFLR5!C123*D_VStab!D117*'AC Param'!$B$8)</f>
        <v>2.482325195995818E-2</v>
      </c>
    </row>
    <row r="118" spans="3:9" x14ac:dyDescent="0.2">
      <c r="C118">
        <f>WingXFLR5!L124</f>
        <v>8.3148</v>
      </c>
      <c r="D118">
        <f t="shared" si="8"/>
        <v>42.345738162000004</v>
      </c>
      <c r="E118">
        <f t="shared" si="5"/>
        <v>0.88457954981675169</v>
      </c>
      <c r="F118">
        <f t="shared" si="6"/>
        <v>565240.28856825759</v>
      </c>
      <c r="G118">
        <f t="shared" si="9"/>
        <v>2.8844690702995602E-3</v>
      </c>
      <c r="H118">
        <f t="shared" si="7"/>
        <v>5.0384800944758258E-2</v>
      </c>
      <c r="I118">
        <f>(D_VStabXFLR5!C124*D_VStab!D118*'AC Param'!$B$8)</f>
        <v>2.4756631247388285E-2</v>
      </c>
    </row>
    <row r="119" spans="3:9" x14ac:dyDescent="0.2">
      <c r="C119">
        <f>WingXFLR5!L125</f>
        <v>8.2803000000000004</v>
      </c>
      <c r="D119">
        <f t="shared" si="8"/>
        <v>41.995062955125007</v>
      </c>
      <c r="E119">
        <f t="shared" si="5"/>
        <v>0.88826516440422776</v>
      </c>
      <c r="F119">
        <f t="shared" si="6"/>
        <v>562894.9778024418</v>
      </c>
      <c r="G119">
        <f t="shared" si="9"/>
        <v>2.8904719169027663E-3</v>
      </c>
      <c r="H119">
        <f t="shared" si="7"/>
        <v>5.0071539424645421E-2</v>
      </c>
      <c r="I119">
        <f>(D_VStabXFLR5!C125*D_VStab!D119*'AC Param'!$B$8)</f>
        <v>2.4736561907772091E-2</v>
      </c>
    </row>
    <row r="120" spans="3:9" x14ac:dyDescent="0.2">
      <c r="C120">
        <f>WingXFLR5!L126</f>
        <v>8.2462999999999997</v>
      </c>
      <c r="D120">
        <f t="shared" si="8"/>
        <v>41.650896510125001</v>
      </c>
      <c r="E120">
        <f t="shared" si="5"/>
        <v>0.89192753608482922</v>
      </c>
      <c r="F120">
        <f t="shared" si="6"/>
        <v>560583.65704772482</v>
      </c>
      <c r="G120">
        <f t="shared" si="9"/>
        <v>2.8964245837916581E-3</v>
      </c>
      <c r="H120">
        <f t="shared" si="7"/>
        <v>4.9763455742916393E-2</v>
      </c>
      <c r="I120">
        <f>(D_VStabXFLR5!C126*D_VStab!D120*'AC Param'!$B$8)</f>
        <v>2.4701980495052844E-2</v>
      </c>
    </row>
    <row r="121" spans="3:9" x14ac:dyDescent="0.2">
      <c r="C121">
        <f>WingXFLR5!L127</f>
        <v>8.2127999999999997</v>
      </c>
      <c r="D121">
        <f t="shared" si="8"/>
        <v>41.313176351999999</v>
      </c>
      <c r="E121">
        <f t="shared" si="5"/>
        <v>0.89556570728817553</v>
      </c>
      <c r="F121">
        <f t="shared" si="6"/>
        <v>558306.32630410651</v>
      </c>
      <c r="G121">
        <f t="shared" si="9"/>
        <v>2.902325828087637E-3</v>
      </c>
      <c r="H121">
        <f t="shared" si="7"/>
        <v>4.946052324128395E-2</v>
      </c>
      <c r="I121">
        <f>(D_VStabXFLR5!C127*D_VStab!D121*'AC Param'!$B$8)</f>
        <v>2.4759441032693511E-2</v>
      </c>
    </row>
    <row r="122" spans="3:9" x14ac:dyDescent="0.2">
      <c r="C122">
        <f>WingXFLR5!L128</f>
        <v>8.1797000000000004</v>
      </c>
      <c r="D122">
        <f t="shared" si="8"/>
        <v>40.980838905125005</v>
      </c>
      <c r="E122">
        <f t="shared" si="5"/>
        <v>0.89918970632374384</v>
      </c>
      <c r="F122">
        <f t="shared" si="6"/>
        <v>556056.18756936735</v>
      </c>
      <c r="G122">
        <f t="shared" si="9"/>
        <v>2.9081921798370467E-3</v>
      </c>
      <c r="H122">
        <f t="shared" si="7"/>
        <v>4.916181403115661E-2</v>
      </c>
      <c r="I122">
        <f>(D_VStabXFLR5!C128*D_VStab!D122*'AC Param'!$B$8)</f>
        <v>2.4891146838389406E-2</v>
      </c>
    </row>
    <row r="123" spans="3:9" x14ac:dyDescent="0.2">
      <c r="C123">
        <f>WingXFLR5!L129</f>
        <v>8.1469000000000005</v>
      </c>
      <c r="D123">
        <f t="shared" si="8"/>
        <v>40.652837511125007</v>
      </c>
      <c r="E123">
        <f t="shared" si="5"/>
        <v>0.90280990816339057</v>
      </c>
      <c r="F123">
        <f t="shared" si="6"/>
        <v>553826.44284128747</v>
      </c>
      <c r="G123">
        <f t="shared" si="9"/>
        <v>2.9140405937034585E-3</v>
      </c>
      <c r="H123">
        <f t="shared" si="7"/>
        <v>4.886640773711768E-2</v>
      </c>
      <c r="I123">
        <f>(D_VStabXFLR5!C129*D_VStab!D123*'AC Param'!$B$8)</f>
        <v>2.5154431044058626E-2</v>
      </c>
    </row>
    <row r="124" spans="3:9" x14ac:dyDescent="0.2">
      <c r="C124">
        <f>WingXFLR5!L130</f>
        <v>8.1145999999999994</v>
      </c>
      <c r="D124">
        <f t="shared" si="8"/>
        <v>40.331124060499995</v>
      </c>
      <c r="E124">
        <f t="shared" si="5"/>
        <v>0.90640352461197449</v>
      </c>
      <c r="F124">
        <f t="shared" si="6"/>
        <v>551630.68812430627</v>
      </c>
      <c r="G124">
        <f t="shared" si="9"/>
        <v>2.9198344734355838E-3</v>
      </c>
      <c r="H124">
        <f t="shared" si="7"/>
        <v>4.8576085133505274E-2</v>
      </c>
      <c r="I124">
        <f>(D_VStabXFLR5!C130*D_VStab!D124*'AC Param'!$B$8)</f>
        <v>2.5325405049178247E-2</v>
      </c>
    </row>
    <row r="125" spans="3:9" x14ac:dyDescent="0.2">
      <c r="C125">
        <f>WingXFLR5!L131</f>
        <v>8.0827000000000009</v>
      </c>
      <c r="D125">
        <f t="shared" si="8"/>
        <v>40.014649065125013</v>
      </c>
      <c r="E125">
        <f t="shared" si="5"/>
        <v>0.90998082828959714</v>
      </c>
      <c r="F125">
        <f t="shared" si="6"/>
        <v>549462.12541620433</v>
      </c>
      <c r="G125">
        <f t="shared" si="9"/>
        <v>2.9255906563320677E-3</v>
      </c>
      <c r="H125">
        <f t="shared" si="7"/>
        <v>4.828992441130129E-2</v>
      </c>
      <c r="I125">
        <f>(D_VStabXFLR5!C131*D_VStab!D125*'AC Param'!$B$8)</f>
        <v>2.5772835243111136E-2</v>
      </c>
    </row>
    <row r="126" spans="3:9" x14ac:dyDescent="0.2">
      <c r="C126">
        <f>WingXFLR5!L132</f>
        <v>8.0511999999999997</v>
      </c>
      <c r="D126">
        <f t="shared" si="8"/>
        <v>39.703365632000001</v>
      </c>
      <c r="E126">
        <f t="shared" si="5"/>
        <v>0.91354109211252088</v>
      </c>
      <c r="F126">
        <f t="shared" si="6"/>
        <v>547320.75471698109</v>
      </c>
      <c r="G126">
        <f t="shared" si="9"/>
        <v>2.931308197959556E-3</v>
      </c>
      <c r="H126">
        <f t="shared" si="7"/>
        <v>4.8007905480012755E-2</v>
      </c>
      <c r="I126">
        <f>(D_VStabXFLR5!C132*D_VStab!D126*'AC Param'!$B$8)</f>
        <v>2.6417468093929398E-2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workbookViewId="0">
      <selection activeCell="D11" sqref="D1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85</v>
      </c>
      <c r="F3" t="s">
        <v>20</v>
      </c>
      <c r="G3" t="s">
        <v>103</v>
      </c>
      <c r="T3" t="s">
        <v>20</v>
      </c>
      <c r="U3" t="s">
        <v>98</v>
      </c>
    </row>
    <row r="4" spans="1:32" x14ac:dyDescent="0.2">
      <c r="A4" t="s">
        <v>21</v>
      </c>
      <c r="B4" t="s">
        <v>86</v>
      </c>
      <c r="F4" t="s">
        <v>21</v>
      </c>
      <c r="G4" t="s">
        <v>104</v>
      </c>
      <c r="T4" t="s">
        <v>21</v>
      </c>
      <c r="U4" t="s">
        <v>99</v>
      </c>
    </row>
    <row r="5" spans="1:32" x14ac:dyDescent="0.2">
      <c r="A5" t="s">
        <v>22</v>
      </c>
      <c r="B5" t="s">
        <v>23</v>
      </c>
      <c r="F5" t="s">
        <v>22</v>
      </c>
      <c r="G5" t="s">
        <v>23</v>
      </c>
      <c r="T5" t="s">
        <v>22</v>
      </c>
      <c r="U5" t="s">
        <v>23</v>
      </c>
    </row>
    <row r="7" spans="1:32" x14ac:dyDescent="0.2">
      <c r="A7" t="s">
        <v>35</v>
      </c>
      <c r="B7" t="s">
        <v>82</v>
      </c>
      <c r="C7" t="s">
        <v>87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 x14ac:dyDescent="0.2">
      <c r="A8">
        <f>Q8</f>
        <v>76.553600000000003</v>
      </c>
      <c r="B8">
        <f>H8</f>
        <v>1.3258000000000001E-2</v>
      </c>
      <c r="C8">
        <f>K8-Y8</f>
        <v>4.2100000000000037E-4</v>
      </c>
      <c r="F8">
        <v>-1.8</v>
      </c>
      <c r="G8">
        <v>0</v>
      </c>
      <c r="H8">
        <v>1.3258000000000001E-2</v>
      </c>
      <c r="I8">
        <v>3.9999999999999998E-6</v>
      </c>
      <c r="J8">
        <v>7.3800000000000003E-3</v>
      </c>
      <c r="K8">
        <v>7.3839999999999999E-3</v>
      </c>
      <c r="L8">
        <v>0</v>
      </c>
      <c r="M8">
        <v>0</v>
      </c>
      <c r="N8">
        <v>-5.5355000000000001E-2</v>
      </c>
      <c r="O8">
        <v>0</v>
      </c>
      <c r="P8">
        <v>0</v>
      </c>
      <c r="Q8">
        <v>76.553600000000003</v>
      </c>
      <c r="R8">
        <v>0.65939999999999999</v>
      </c>
      <c r="T8">
        <v>-1.8</v>
      </c>
      <c r="U8">
        <v>0</v>
      </c>
      <c r="V8">
        <v>1.3258000000000001E-2</v>
      </c>
      <c r="W8">
        <v>3.9999999999999998E-6</v>
      </c>
      <c r="X8">
        <v>6.9589999999999999E-3</v>
      </c>
      <c r="Y8">
        <v>6.9629999999999996E-3</v>
      </c>
      <c r="Z8">
        <v>0</v>
      </c>
      <c r="AA8">
        <v>0</v>
      </c>
      <c r="AB8">
        <v>-5.5641999999999997E-2</v>
      </c>
      <c r="AC8">
        <v>0</v>
      </c>
      <c r="AD8">
        <v>0</v>
      </c>
      <c r="AE8">
        <v>76.553600000000003</v>
      </c>
      <c r="AF8">
        <v>0.65939999999999999</v>
      </c>
    </row>
    <row r="9" spans="1:32" x14ac:dyDescent="0.2">
      <c r="A9">
        <f t="shared" ref="A9:A72" si="0">Q9</f>
        <v>58.205199999999998</v>
      </c>
      <c r="B9">
        <f t="shared" ref="B9:B72" si="1">H9</f>
        <v>2.2934E-2</v>
      </c>
      <c r="C9">
        <f t="shared" ref="C9:C72" si="2">K9-Y9</f>
        <v>4.5200000000000014E-4</v>
      </c>
      <c r="F9">
        <v>-1.7</v>
      </c>
      <c r="G9">
        <v>0</v>
      </c>
      <c r="H9">
        <v>2.2934E-2</v>
      </c>
      <c r="I9">
        <v>1.1E-5</v>
      </c>
      <c r="J9">
        <v>7.77E-3</v>
      </c>
      <c r="K9">
        <v>7.7809999999999997E-3</v>
      </c>
      <c r="L9">
        <v>0</v>
      </c>
      <c r="M9">
        <v>0</v>
      </c>
      <c r="N9">
        <v>-5.6051999999999998E-2</v>
      </c>
      <c r="O9">
        <v>0</v>
      </c>
      <c r="P9">
        <v>0</v>
      </c>
      <c r="Q9">
        <v>58.205199999999998</v>
      </c>
      <c r="R9">
        <v>0.40050000000000002</v>
      </c>
      <c r="T9">
        <v>-1.7</v>
      </c>
      <c r="U9">
        <v>0</v>
      </c>
      <c r="V9">
        <v>2.2934E-2</v>
      </c>
      <c r="W9">
        <v>1.1E-5</v>
      </c>
      <c r="X9">
        <v>7.3179999999999999E-3</v>
      </c>
      <c r="Y9">
        <v>7.3289999999999996E-3</v>
      </c>
      <c r="Z9">
        <v>0</v>
      </c>
      <c r="AA9">
        <v>0</v>
      </c>
      <c r="AB9">
        <v>-5.6353E-2</v>
      </c>
      <c r="AC9">
        <v>0</v>
      </c>
      <c r="AD9">
        <v>0</v>
      </c>
      <c r="AE9">
        <v>58.205199999999998</v>
      </c>
      <c r="AF9">
        <v>0.40050000000000002</v>
      </c>
    </row>
    <row r="10" spans="1:32" x14ac:dyDescent="0.2">
      <c r="A10">
        <f t="shared" si="0"/>
        <v>48.811900000000001</v>
      </c>
      <c r="B10">
        <f t="shared" si="1"/>
        <v>3.261E-2</v>
      </c>
      <c r="C10">
        <f t="shared" si="2"/>
        <v>4.8200000000000066E-4</v>
      </c>
      <c r="F10">
        <v>-1.6</v>
      </c>
      <c r="G10">
        <v>0</v>
      </c>
      <c r="H10">
        <v>3.261E-2</v>
      </c>
      <c r="I10">
        <v>2.0000000000000002E-5</v>
      </c>
      <c r="J10">
        <v>8.0599999999999995E-3</v>
      </c>
      <c r="K10">
        <v>8.0800000000000004E-3</v>
      </c>
      <c r="L10">
        <v>0</v>
      </c>
      <c r="M10">
        <v>0</v>
      </c>
      <c r="N10">
        <v>-5.6749000000000001E-2</v>
      </c>
      <c r="O10">
        <v>0</v>
      </c>
      <c r="P10">
        <v>0</v>
      </c>
      <c r="Q10">
        <v>48.811900000000001</v>
      </c>
      <c r="R10">
        <v>0.29530000000000001</v>
      </c>
      <c r="T10">
        <v>-1.6</v>
      </c>
      <c r="U10">
        <v>0</v>
      </c>
      <c r="V10">
        <v>3.261E-2</v>
      </c>
      <c r="W10">
        <v>2.0000000000000002E-5</v>
      </c>
      <c r="X10">
        <v>7.5770000000000004E-3</v>
      </c>
      <c r="Y10">
        <v>7.5979999999999997E-3</v>
      </c>
      <c r="Z10">
        <v>0</v>
      </c>
      <c r="AA10">
        <v>0</v>
      </c>
      <c r="AB10">
        <v>-5.7063999999999997E-2</v>
      </c>
      <c r="AC10">
        <v>0</v>
      </c>
      <c r="AD10">
        <v>0</v>
      </c>
      <c r="AE10">
        <v>48.811900000000001</v>
      </c>
      <c r="AF10">
        <v>0.29530000000000001</v>
      </c>
    </row>
    <row r="11" spans="1:32" x14ac:dyDescent="0.2">
      <c r="A11">
        <f t="shared" si="0"/>
        <v>42.865000000000002</v>
      </c>
      <c r="B11">
        <f t="shared" si="1"/>
        <v>4.2285999999999997E-2</v>
      </c>
      <c r="C11">
        <f t="shared" si="2"/>
        <v>5.0800000000000064E-4</v>
      </c>
      <c r="F11">
        <v>-1.5</v>
      </c>
      <c r="G11">
        <v>0</v>
      </c>
      <c r="H11">
        <v>4.2285999999999997E-2</v>
      </c>
      <c r="I11">
        <v>3.4E-5</v>
      </c>
      <c r="J11">
        <v>8.2699999999999996E-3</v>
      </c>
      <c r="K11">
        <v>8.3040000000000006E-3</v>
      </c>
      <c r="L11">
        <v>0</v>
      </c>
      <c r="M11">
        <v>0</v>
      </c>
      <c r="N11">
        <v>-5.7447999999999999E-2</v>
      </c>
      <c r="O11">
        <v>0</v>
      </c>
      <c r="P11">
        <v>0</v>
      </c>
      <c r="Q11">
        <v>42.865000000000002</v>
      </c>
      <c r="R11">
        <v>0.2382</v>
      </c>
      <c r="T11">
        <v>-1.5</v>
      </c>
      <c r="U11">
        <v>0</v>
      </c>
      <c r="V11">
        <v>4.2285999999999997E-2</v>
      </c>
      <c r="W11">
        <v>3.4E-5</v>
      </c>
      <c r="X11">
        <v>7.7629999999999999E-3</v>
      </c>
      <c r="Y11">
        <v>7.796E-3</v>
      </c>
      <c r="Z11">
        <v>0</v>
      </c>
      <c r="AA11">
        <v>0</v>
      </c>
      <c r="AB11">
        <v>-5.7776000000000001E-2</v>
      </c>
      <c r="AC11">
        <v>0</v>
      </c>
      <c r="AD11">
        <v>0</v>
      </c>
      <c r="AE11">
        <v>42.865000000000002</v>
      </c>
      <c r="AF11">
        <v>0.2382</v>
      </c>
    </row>
    <row r="12" spans="1:32" x14ac:dyDescent="0.2">
      <c r="A12">
        <f t="shared" si="0"/>
        <v>38.668599999999998</v>
      </c>
      <c r="B12">
        <f t="shared" si="1"/>
        <v>5.1962000000000001E-2</v>
      </c>
      <c r="C12">
        <f t="shared" si="2"/>
        <v>5.3699999999999928E-4</v>
      </c>
      <c r="F12">
        <v>-1.4</v>
      </c>
      <c r="G12">
        <v>0</v>
      </c>
      <c r="H12">
        <v>5.1962000000000001E-2</v>
      </c>
      <c r="I12">
        <v>5.0000000000000002E-5</v>
      </c>
      <c r="J12">
        <v>8.4419999999999999E-3</v>
      </c>
      <c r="K12">
        <v>8.4919999999999995E-3</v>
      </c>
      <c r="L12">
        <v>0</v>
      </c>
      <c r="M12">
        <v>0</v>
      </c>
      <c r="N12">
        <v>-5.8147999999999998E-2</v>
      </c>
      <c r="O12">
        <v>0</v>
      </c>
      <c r="P12">
        <v>0</v>
      </c>
      <c r="Q12">
        <v>38.668599999999998</v>
      </c>
      <c r="R12">
        <v>0.2024</v>
      </c>
      <c r="T12">
        <v>-1.4</v>
      </c>
      <c r="U12">
        <v>0</v>
      </c>
      <c r="V12">
        <v>5.1962000000000001E-2</v>
      </c>
      <c r="W12">
        <v>5.0000000000000002E-5</v>
      </c>
      <c r="X12">
        <v>7.9050000000000006E-3</v>
      </c>
      <c r="Y12">
        <v>7.9550000000000003E-3</v>
      </c>
      <c r="Z12">
        <v>0</v>
      </c>
      <c r="AA12">
        <v>0</v>
      </c>
      <c r="AB12">
        <v>-5.8486999999999997E-2</v>
      </c>
      <c r="AC12">
        <v>0</v>
      </c>
      <c r="AD12">
        <v>0</v>
      </c>
      <c r="AE12">
        <v>38.668599999999998</v>
      </c>
      <c r="AF12">
        <v>0.2024</v>
      </c>
    </row>
    <row r="13" spans="1:32" x14ac:dyDescent="0.2">
      <c r="A13">
        <f t="shared" si="0"/>
        <v>35.503999999999998</v>
      </c>
      <c r="B13">
        <f t="shared" si="1"/>
        <v>6.1637999999999998E-2</v>
      </c>
      <c r="C13">
        <f t="shared" si="2"/>
        <v>5.6400000000000027E-4</v>
      </c>
      <c r="F13">
        <v>-1.3</v>
      </c>
      <c r="G13">
        <v>0</v>
      </c>
      <c r="H13">
        <v>6.1637999999999998E-2</v>
      </c>
      <c r="I13">
        <v>7.1000000000000005E-5</v>
      </c>
      <c r="J13">
        <v>8.5920000000000007E-3</v>
      </c>
      <c r="K13">
        <v>8.6619999999999996E-3</v>
      </c>
      <c r="L13">
        <v>0</v>
      </c>
      <c r="M13">
        <v>0</v>
      </c>
      <c r="N13">
        <v>-5.8846999999999997E-2</v>
      </c>
      <c r="O13">
        <v>0</v>
      </c>
      <c r="P13">
        <v>0</v>
      </c>
      <c r="Q13">
        <v>35.503999999999998</v>
      </c>
      <c r="R13">
        <v>0.17780000000000001</v>
      </c>
      <c r="T13">
        <v>-1.3</v>
      </c>
      <c r="U13">
        <v>0</v>
      </c>
      <c r="V13">
        <v>6.1637999999999998E-2</v>
      </c>
      <c r="W13">
        <v>7.1000000000000005E-5</v>
      </c>
      <c r="X13">
        <v>8.0269999999999994E-3</v>
      </c>
      <c r="Y13">
        <v>8.0979999999999993E-3</v>
      </c>
      <c r="Z13">
        <v>0</v>
      </c>
      <c r="AA13">
        <v>0</v>
      </c>
      <c r="AB13">
        <v>-5.9199000000000002E-2</v>
      </c>
      <c r="AC13">
        <v>0</v>
      </c>
      <c r="AD13">
        <v>0</v>
      </c>
      <c r="AE13">
        <v>35.503999999999998</v>
      </c>
      <c r="AF13">
        <v>0.17780000000000001</v>
      </c>
    </row>
    <row r="14" spans="1:32" x14ac:dyDescent="0.2">
      <c r="A14">
        <f t="shared" si="0"/>
        <v>33.0077</v>
      </c>
      <c r="B14">
        <f t="shared" si="1"/>
        <v>7.1314000000000002E-2</v>
      </c>
      <c r="C14">
        <f t="shared" si="2"/>
        <v>5.9400000000000078E-4</v>
      </c>
      <c r="F14">
        <v>-1.2</v>
      </c>
      <c r="G14">
        <v>0</v>
      </c>
      <c r="H14">
        <v>7.1314000000000002E-2</v>
      </c>
      <c r="I14">
        <v>9.3999999999999994E-5</v>
      </c>
      <c r="J14">
        <v>8.7279999999999996E-3</v>
      </c>
      <c r="K14">
        <v>8.822E-3</v>
      </c>
      <c r="L14">
        <v>0</v>
      </c>
      <c r="M14">
        <v>0</v>
      </c>
      <c r="N14">
        <v>-5.9547999999999997E-2</v>
      </c>
      <c r="O14">
        <v>0</v>
      </c>
      <c r="P14">
        <v>0</v>
      </c>
      <c r="Q14">
        <v>33.0077</v>
      </c>
      <c r="R14">
        <v>0.15989999999999999</v>
      </c>
      <c r="T14">
        <v>-1.2</v>
      </c>
      <c r="U14">
        <v>0</v>
      </c>
      <c r="V14">
        <v>7.1314000000000002E-2</v>
      </c>
      <c r="W14">
        <v>9.3999999999999994E-5</v>
      </c>
      <c r="X14">
        <v>8.1340000000000006E-3</v>
      </c>
      <c r="Y14">
        <v>8.2279999999999992E-3</v>
      </c>
      <c r="Z14">
        <v>0</v>
      </c>
      <c r="AA14">
        <v>0</v>
      </c>
      <c r="AB14">
        <v>-5.9910999999999999E-2</v>
      </c>
      <c r="AC14">
        <v>0</v>
      </c>
      <c r="AD14">
        <v>0</v>
      </c>
      <c r="AE14">
        <v>33.0077</v>
      </c>
      <c r="AF14">
        <v>0.15989999999999999</v>
      </c>
    </row>
    <row r="15" spans="1:32" x14ac:dyDescent="0.2">
      <c r="A15">
        <f t="shared" si="0"/>
        <v>30.973400000000002</v>
      </c>
      <c r="B15">
        <f t="shared" si="1"/>
        <v>8.0989000000000005E-2</v>
      </c>
      <c r="C15">
        <f t="shared" si="2"/>
        <v>6.3100000000000135E-4</v>
      </c>
      <c r="F15">
        <v>-1.1000000000000001</v>
      </c>
      <c r="G15">
        <v>0</v>
      </c>
      <c r="H15">
        <v>8.0989000000000005E-2</v>
      </c>
      <c r="I15">
        <v>1.21E-4</v>
      </c>
      <c r="J15">
        <v>8.8959999999999994E-3</v>
      </c>
      <c r="K15">
        <v>9.0170000000000007E-3</v>
      </c>
      <c r="L15">
        <v>0</v>
      </c>
      <c r="M15">
        <v>0</v>
      </c>
      <c r="N15">
        <v>-6.0249999999999998E-2</v>
      </c>
      <c r="O15">
        <v>0</v>
      </c>
      <c r="P15">
        <v>0</v>
      </c>
      <c r="Q15">
        <v>30.973400000000002</v>
      </c>
      <c r="R15">
        <v>0.14630000000000001</v>
      </c>
      <c r="T15">
        <v>-1.1000000000000001</v>
      </c>
      <c r="U15">
        <v>0</v>
      </c>
      <c r="V15">
        <v>8.0989000000000005E-2</v>
      </c>
      <c r="W15">
        <v>1.21E-4</v>
      </c>
      <c r="X15">
        <v>8.2649999999999998E-3</v>
      </c>
      <c r="Y15">
        <v>8.3859999999999994E-3</v>
      </c>
      <c r="Z15">
        <v>0</v>
      </c>
      <c r="AA15">
        <v>0</v>
      </c>
      <c r="AB15">
        <v>-6.0623000000000003E-2</v>
      </c>
      <c r="AC15">
        <v>0</v>
      </c>
      <c r="AD15">
        <v>0</v>
      </c>
      <c r="AE15">
        <v>30.973400000000002</v>
      </c>
      <c r="AF15">
        <v>0.14630000000000001</v>
      </c>
    </row>
    <row r="16" spans="1:32" x14ac:dyDescent="0.2">
      <c r="A16">
        <f t="shared" si="0"/>
        <v>29.274100000000001</v>
      </c>
      <c r="B16">
        <f t="shared" si="1"/>
        <v>9.0663999999999995E-2</v>
      </c>
      <c r="C16">
        <f t="shared" si="2"/>
        <v>6.5299999999999907E-4</v>
      </c>
      <c r="F16">
        <v>-1</v>
      </c>
      <c r="G16">
        <v>0</v>
      </c>
      <c r="H16">
        <v>9.0663999999999995E-2</v>
      </c>
      <c r="I16">
        <v>1.5100000000000001E-4</v>
      </c>
      <c r="J16">
        <v>9.0679999999999997E-3</v>
      </c>
      <c r="K16">
        <v>9.2189999999999998E-3</v>
      </c>
      <c r="L16">
        <v>0</v>
      </c>
      <c r="M16">
        <v>0</v>
      </c>
      <c r="N16">
        <v>-6.0954000000000001E-2</v>
      </c>
      <c r="O16">
        <v>0</v>
      </c>
      <c r="P16">
        <v>0</v>
      </c>
      <c r="Q16">
        <v>29.274100000000001</v>
      </c>
      <c r="R16">
        <v>0.1356</v>
      </c>
      <c r="T16">
        <v>-1</v>
      </c>
      <c r="U16">
        <v>0</v>
      </c>
      <c r="V16">
        <v>9.0663999999999995E-2</v>
      </c>
      <c r="W16">
        <v>1.5100000000000001E-4</v>
      </c>
      <c r="X16">
        <v>8.4150000000000006E-3</v>
      </c>
      <c r="Y16">
        <v>8.5660000000000007E-3</v>
      </c>
      <c r="Z16">
        <v>0</v>
      </c>
      <c r="AA16">
        <v>0</v>
      </c>
      <c r="AB16">
        <v>-6.1335000000000001E-2</v>
      </c>
      <c r="AC16">
        <v>0</v>
      </c>
      <c r="AD16">
        <v>0</v>
      </c>
      <c r="AE16">
        <v>29.274100000000001</v>
      </c>
      <c r="AF16">
        <v>0.1356</v>
      </c>
    </row>
    <row r="17" spans="1:32" x14ac:dyDescent="0.2">
      <c r="A17">
        <f t="shared" si="0"/>
        <v>27.827000000000002</v>
      </c>
      <c r="B17">
        <f t="shared" si="1"/>
        <v>0.100339</v>
      </c>
      <c r="C17">
        <f t="shared" si="2"/>
        <v>6.7599999999999952E-4</v>
      </c>
      <c r="F17">
        <v>-0.9</v>
      </c>
      <c r="G17">
        <v>0</v>
      </c>
      <c r="H17">
        <v>0.100339</v>
      </c>
      <c r="I17">
        <v>1.85E-4</v>
      </c>
      <c r="J17">
        <v>9.2239999999999996E-3</v>
      </c>
      <c r="K17">
        <v>9.4079999999999997E-3</v>
      </c>
      <c r="L17">
        <v>0</v>
      </c>
      <c r="M17">
        <v>0</v>
      </c>
      <c r="N17">
        <v>-6.1658999999999999E-2</v>
      </c>
      <c r="O17">
        <v>0</v>
      </c>
      <c r="P17">
        <v>0</v>
      </c>
      <c r="Q17">
        <v>27.827000000000002</v>
      </c>
      <c r="R17">
        <v>0.12690000000000001</v>
      </c>
      <c r="T17">
        <v>-0.9</v>
      </c>
      <c r="U17">
        <v>0</v>
      </c>
      <c r="V17">
        <v>0.100339</v>
      </c>
      <c r="W17">
        <v>1.85E-4</v>
      </c>
      <c r="X17">
        <v>8.548E-3</v>
      </c>
      <c r="Y17">
        <v>8.7320000000000002E-3</v>
      </c>
      <c r="Z17">
        <v>0</v>
      </c>
      <c r="AA17">
        <v>0</v>
      </c>
      <c r="AB17">
        <v>-6.2045999999999997E-2</v>
      </c>
      <c r="AC17">
        <v>0</v>
      </c>
      <c r="AD17">
        <v>0</v>
      </c>
      <c r="AE17">
        <v>27.827000000000002</v>
      </c>
      <c r="AF17">
        <v>0.12690000000000001</v>
      </c>
    </row>
    <row r="18" spans="1:32" x14ac:dyDescent="0.2">
      <c r="A18">
        <f t="shared" si="0"/>
        <v>26.575299999999999</v>
      </c>
      <c r="B18">
        <f t="shared" si="1"/>
        <v>0.110014</v>
      </c>
      <c r="C18">
        <f t="shared" si="2"/>
        <v>6.9300000000000091E-4</v>
      </c>
      <c r="F18">
        <v>-0.8</v>
      </c>
      <c r="G18">
        <v>0</v>
      </c>
      <c r="H18">
        <v>0.110014</v>
      </c>
      <c r="I18">
        <v>2.2100000000000001E-4</v>
      </c>
      <c r="J18">
        <v>9.3679999999999996E-3</v>
      </c>
      <c r="K18">
        <v>9.5890000000000003E-3</v>
      </c>
      <c r="L18">
        <v>0</v>
      </c>
      <c r="M18">
        <v>0</v>
      </c>
      <c r="N18">
        <v>-6.2364000000000003E-2</v>
      </c>
      <c r="O18">
        <v>0</v>
      </c>
      <c r="P18">
        <v>0</v>
      </c>
      <c r="Q18">
        <v>26.575299999999999</v>
      </c>
      <c r="R18">
        <v>0.1198</v>
      </c>
      <c r="T18">
        <v>-0.8</v>
      </c>
      <c r="U18">
        <v>0</v>
      </c>
      <c r="V18">
        <v>0.110014</v>
      </c>
      <c r="W18">
        <v>2.2100000000000001E-4</v>
      </c>
      <c r="X18">
        <v>8.6739999999999994E-3</v>
      </c>
      <c r="Y18">
        <v>8.8959999999999994E-3</v>
      </c>
      <c r="Z18">
        <v>0</v>
      </c>
      <c r="AA18">
        <v>0</v>
      </c>
      <c r="AB18">
        <v>-6.2757999999999994E-2</v>
      </c>
      <c r="AC18">
        <v>0</v>
      </c>
      <c r="AD18">
        <v>0</v>
      </c>
      <c r="AE18">
        <v>26.575299999999999</v>
      </c>
      <c r="AF18">
        <v>0.1198</v>
      </c>
    </row>
    <row r="19" spans="1:32" x14ac:dyDescent="0.2">
      <c r="A19">
        <f t="shared" si="0"/>
        <v>25.4787</v>
      </c>
      <c r="B19">
        <f t="shared" si="1"/>
        <v>0.119688</v>
      </c>
      <c r="C19">
        <f t="shared" si="2"/>
        <v>7.1799999999999989E-4</v>
      </c>
      <c r="F19">
        <v>-0.7</v>
      </c>
      <c r="G19">
        <v>0</v>
      </c>
      <c r="H19">
        <v>0.119688</v>
      </c>
      <c r="I19">
        <v>2.6200000000000003E-4</v>
      </c>
      <c r="J19">
        <v>9.5130000000000006E-3</v>
      </c>
      <c r="K19">
        <v>9.7750000000000007E-3</v>
      </c>
      <c r="L19">
        <v>0</v>
      </c>
      <c r="M19">
        <v>0</v>
      </c>
      <c r="N19">
        <v>-6.3069E-2</v>
      </c>
      <c r="O19">
        <v>0</v>
      </c>
      <c r="P19">
        <v>0</v>
      </c>
      <c r="Q19">
        <v>25.4787</v>
      </c>
      <c r="R19">
        <v>0.1138</v>
      </c>
      <c r="T19">
        <v>-0.7</v>
      </c>
      <c r="U19">
        <v>0</v>
      </c>
      <c r="V19">
        <v>0.119688</v>
      </c>
      <c r="W19">
        <v>2.6200000000000003E-4</v>
      </c>
      <c r="X19">
        <v>8.7950000000000007E-3</v>
      </c>
      <c r="Y19">
        <v>9.0570000000000008E-3</v>
      </c>
      <c r="Z19">
        <v>0</v>
      </c>
      <c r="AA19">
        <v>0</v>
      </c>
      <c r="AB19">
        <v>-6.3469999999999999E-2</v>
      </c>
      <c r="AC19">
        <v>0</v>
      </c>
      <c r="AD19">
        <v>0</v>
      </c>
      <c r="AE19">
        <v>25.4787</v>
      </c>
      <c r="AF19">
        <v>0.1138</v>
      </c>
    </row>
    <row r="20" spans="1:32" x14ac:dyDescent="0.2">
      <c r="A20">
        <f t="shared" si="0"/>
        <v>24.5075</v>
      </c>
      <c r="B20">
        <f t="shared" si="1"/>
        <v>0.129361</v>
      </c>
      <c r="C20">
        <f t="shared" si="2"/>
        <v>7.4399999999999987E-4</v>
      </c>
      <c r="F20">
        <v>-0.6</v>
      </c>
      <c r="G20">
        <v>0</v>
      </c>
      <c r="H20">
        <v>0.129361</v>
      </c>
      <c r="I20">
        <v>3.0499999999999999E-4</v>
      </c>
      <c r="J20">
        <v>9.7099999999999999E-3</v>
      </c>
      <c r="K20">
        <v>1.0015E-2</v>
      </c>
      <c r="L20">
        <v>0</v>
      </c>
      <c r="M20">
        <v>0</v>
      </c>
      <c r="N20">
        <v>-6.3773999999999997E-2</v>
      </c>
      <c r="O20">
        <v>0</v>
      </c>
      <c r="P20">
        <v>0</v>
      </c>
      <c r="Q20">
        <v>24.5075</v>
      </c>
      <c r="R20">
        <v>0.1087</v>
      </c>
      <c r="T20">
        <v>-0.6</v>
      </c>
      <c r="U20">
        <v>0</v>
      </c>
      <c r="V20">
        <v>0.129361</v>
      </c>
      <c r="W20">
        <v>3.0499999999999999E-4</v>
      </c>
      <c r="X20">
        <v>8.966E-3</v>
      </c>
      <c r="Y20">
        <v>9.2709999999999997E-3</v>
      </c>
      <c r="Z20">
        <v>0</v>
      </c>
      <c r="AA20">
        <v>0</v>
      </c>
      <c r="AB20">
        <v>-6.4182000000000003E-2</v>
      </c>
      <c r="AC20">
        <v>0</v>
      </c>
      <c r="AD20">
        <v>0</v>
      </c>
      <c r="AE20">
        <v>24.5075</v>
      </c>
      <c r="AF20">
        <v>0.1087</v>
      </c>
    </row>
    <row r="21" spans="1:32" x14ac:dyDescent="0.2">
      <c r="A21">
        <f t="shared" si="0"/>
        <v>23.639600000000002</v>
      </c>
      <c r="B21">
        <f t="shared" si="1"/>
        <v>0.13903399999999999</v>
      </c>
      <c r="C21">
        <f t="shared" si="2"/>
        <v>7.7100000000000085E-4</v>
      </c>
      <c r="F21">
        <v>-0.5</v>
      </c>
      <c r="G21">
        <v>0</v>
      </c>
      <c r="H21">
        <v>0.13903399999999999</v>
      </c>
      <c r="I21">
        <v>3.5300000000000002E-4</v>
      </c>
      <c r="J21">
        <v>9.9089999999999994E-3</v>
      </c>
      <c r="K21">
        <v>1.0262E-2</v>
      </c>
      <c r="L21">
        <v>0</v>
      </c>
      <c r="M21">
        <v>0</v>
      </c>
      <c r="N21">
        <v>-6.4479999999999996E-2</v>
      </c>
      <c r="O21">
        <v>0</v>
      </c>
      <c r="P21">
        <v>0</v>
      </c>
      <c r="Q21">
        <v>23.639600000000002</v>
      </c>
      <c r="R21">
        <v>0.10440000000000001</v>
      </c>
      <c r="T21">
        <v>-0.5</v>
      </c>
      <c r="U21">
        <v>0</v>
      </c>
      <c r="V21">
        <v>0.13903399999999999</v>
      </c>
      <c r="W21">
        <v>3.5300000000000002E-4</v>
      </c>
      <c r="X21">
        <v>9.1380000000000003E-3</v>
      </c>
      <c r="Y21">
        <v>9.4909999999999994E-3</v>
      </c>
      <c r="Z21">
        <v>0</v>
      </c>
      <c r="AA21">
        <v>0</v>
      </c>
      <c r="AB21">
        <v>-6.4893999999999993E-2</v>
      </c>
      <c r="AC21">
        <v>0</v>
      </c>
      <c r="AD21">
        <v>0</v>
      </c>
      <c r="AE21">
        <v>23.639600000000002</v>
      </c>
      <c r="AF21">
        <v>0.10440000000000001</v>
      </c>
    </row>
    <row r="22" spans="1:32" x14ac:dyDescent="0.2">
      <c r="A22">
        <f t="shared" si="0"/>
        <v>22.857900000000001</v>
      </c>
      <c r="B22">
        <f t="shared" si="1"/>
        <v>0.14870700000000001</v>
      </c>
      <c r="C22">
        <f t="shared" si="2"/>
        <v>8.0400000000000089E-4</v>
      </c>
      <c r="F22">
        <v>-0.4</v>
      </c>
      <c r="G22">
        <v>0</v>
      </c>
      <c r="H22">
        <v>0.14870700000000001</v>
      </c>
      <c r="I22">
        <v>4.0299999999999998E-4</v>
      </c>
      <c r="J22">
        <v>1.0118E-2</v>
      </c>
      <c r="K22">
        <v>1.0521000000000001E-2</v>
      </c>
      <c r="L22">
        <v>0</v>
      </c>
      <c r="M22">
        <v>0</v>
      </c>
      <c r="N22">
        <v>-6.5185999999999994E-2</v>
      </c>
      <c r="O22">
        <v>0</v>
      </c>
      <c r="P22">
        <v>0</v>
      </c>
      <c r="Q22">
        <v>22.857900000000001</v>
      </c>
      <c r="R22">
        <v>0.10059999999999999</v>
      </c>
      <c r="T22">
        <v>-0.4</v>
      </c>
      <c r="U22">
        <v>0</v>
      </c>
      <c r="V22">
        <v>0.14870700000000001</v>
      </c>
      <c r="W22">
        <v>4.0299999999999998E-4</v>
      </c>
      <c r="X22">
        <v>9.3139999999999994E-3</v>
      </c>
      <c r="Y22">
        <v>9.7169999999999999E-3</v>
      </c>
      <c r="Z22">
        <v>0</v>
      </c>
      <c r="AA22">
        <v>0</v>
      </c>
      <c r="AB22">
        <v>-6.5605999999999998E-2</v>
      </c>
      <c r="AC22">
        <v>0</v>
      </c>
      <c r="AD22">
        <v>0</v>
      </c>
      <c r="AE22">
        <v>22.857900000000001</v>
      </c>
      <c r="AF22">
        <v>0.10059999999999999</v>
      </c>
    </row>
    <row r="23" spans="1:32" x14ac:dyDescent="0.2">
      <c r="A23">
        <f t="shared" si="0"/>
        <v>22.149000000000001</v>
      </c>
      <c r="B23">
        <f t="shared" si="1"/>
        <v>0.15837899999999999</v>
      </c>
      <c r="C23">
        <f t="shared" si="2"/>
        <v>8.3399999999999967E-4</v>
      </c>
      <c r="F23">
        <v>-0.3</v>
      </c>
      <c r="G23">
        <v>0</v>
      </c>
      <c r="H23">
        <v>0.15837899999999999</v>
      </c>
      <c r="I23">
        <v>4.57E-4</v>
      </c>
      <c r="J23">
        <v>1.0335E-2</v>
      </c>
      <c r="K23">
        <v>1.0791E-2</v>
      </c>
      <c r="L23">
        <v>0</v>
      </c>
      <c r="M23">
        <v>0</v>
      </c>
      <c r="N23">
        <v>-6.5892999999999993E-2</v>
      </c>
      <c r="O23">
        <v>0</v>
      </c>
      <c r="P23">
        <v>0</v>
      </c>
      <c r="Q23">
        <v>22.149000000000001</v>
      </c>
      <c r="R23">
        <v>9.7199999999999995E-2</v>
      </c>
      <c r="T23">
        <v>-0.3</v>
      </c>
      <c r="U23">
        <v>0</v>
      </c>
      <c r="V23">
        <v>0.15837899999999999</v>
      </c>
      <c r="W23">
        <v>4.57E-4</v>
      </c>
      <c r="X23">
        <v>9.4999999999999998E-3</v>
      </c>
      <c r="Y23">
        <v>9.9570000000000006E-3</v>
      </c>
      <c r="Z23">
        <v>0</v>
      </c>
      <c r="AA23">
        <v>0</v>
      </c>
      <c r="AB23">
        <v>-6.6318000000000002E-2</v>
      </c>
      <c r="AC23">
        <v>0</v>
      </c>
      <c r="AD23">
        <v>0</v>
      </c>
      <c r="AE23">
        <v>22.149000000000001</v>
      </c>
      <c r="AF23">
        <v>9.7199999999999995E-2</v>
      </c>
    </row>
    <row r="24" spans="1:32" x14ac:dyDescent="0.2">
      <c r="A24">
        <f t="shared" si="0"/>
        <v>21.502199999999998</v>
      </c>
      <c r="B24">
        <f t="shared" si="1"/>
        <v>0.16805</v>
      </c>
      <c r="C24">
        <f t="shared" si="2"/>
        <v>8.5499999999999986E-4</v>
      </c>
      <c r="F24">
        <v>-0.2</v>
      </c>
      <c r="G24">
        <v>0</v>
      </c>
      <c r="H24">
        <v>0.16805</v>
      </c>
      <c r="I24">
        <v>5.1400000000000003E-4</v>
      </c>
      <c r="J24">
        <v>1.0545000000000001E-2</v>
      </c>
      <c r="K24">
        <v>1.1058999999999999E-2</v>
      </c>
      <c r="L24">
        <v>0</v>
      </c>
      <c r="M24">
        <v>0</v>
      </c>
      <c r="N24">
        <v>-6.6600000000000006E-2</v>
      </c>
      <c r="O24">
        <v>0</v>
      </c>
      <c r="P24">
        <v>0</v>
      </c>
      <c r="Q24">
        <v>21.502199999999998</v>
      </c>
      <c r="R24">
        <v>9.4299999999999995E-2</v>
      </c>
      <c r="T24">
        <v>-0.2</v>
      </c>
      <c r="U24">
        <v>0</v>
      </c>
      <c r="V24">
        <v>0.16805</v>
      </c>
      <c r="W24">
        <v>5.1400000000000003E-4</v>
      </c>
      <c r="X24">
        <v>9.6900000000000007E-3</v>
      </c>
      <c r="Y24">
        <v>1.0204E-2</v>
      </c>
      <c r="Z24">
        <v>0</v>
      </c>
      <c r="AA24">
        <v>0</v>
      </c>
      <c r="AB24">
        <v>-6.7030000000000006E-2</v>
      </c>
      <c r="AC24">
        <v>0</v>
      </c>
      <c r="AD24">
        <v>0</v>
      </c>
      <c r="AE24">
        <v>21.502199999999998</v>
      </c>
      <c r="AF24">
        <v>9.4299999999999995E-2</v>
      </c>
    </row>
    <row r="25" spans="1:32" x14ac:dyDescent="0.2">
      <c r="A25">
        <f t="shared" si="0"/>
        <v>20.908999999999999</v>
      </c>
      <c r="B25">
        <f t="shared" si="1"/>
        <v>0.17772099999999999</v>
      </c>
      <c r="C25">
        <f t="shared" si="2"/>
        <v>8.7399999999999978E-4</v>
      </c>
      <c r="F25">
        <v>-0.1</v>
      </c>
      <c r="G25">
        <v>0</v>
      </c>
      <c r="H25">
        <v>0.17772099999999999</v>
      </c>
      <c r="I25">
        <v>5.7499999999999999E-4</v>
      </c>
      <c r="J25">
        <v>1.0754E-2</v>
      </c>
      <c r="K25">
        <v>1.1328E-2</v>
      </c>
      <c r="L25">
        <v>0</v>
      </c>
      <c r="M25">
        <v>0</v>
      </c>
      <c r="N25">
        <v>-6.7307000000000006E-2</v>
      </c>
      <c r="O25">
        <v>0</v>
      </c>
      <c r="P25">
        <v>0</v>
      </c>
      <c r="Q25">
        <v>20.908999999999999</v>
      </c>
      <c r="R25">
        <v>9.1600000000000001E-2</v>
      </c>
      <c r="T25">
        <v>-0.1</v>
      </c>
      <c r="U25">
        <v>0</v>
      </c>
      <c r="V25">
        <v>0.17772099999999999</v>
      </c>
      <c r="W25">
        <v>5.7499999999999999E-4</v>
      </c>
      <c r="X25">
        <v>9.8790000000000006E-3</v>
      </c>
      <c r="Y25">
        <v>1.0454E-2</v>
      </c>
      <c r="Z25">
        <v>0</v>
      </c>
      <c r="AA25">
        <v>0</v>
      </c>
      <c r="AB25">
        <v>-6.7741999999999997E-2</v>
      </c>
      <c r="AC25">
        <v>0</v>
      </c>
      <c r="AD25">
        <v>0</v>
      </c>
      <c r="AE25">
        <v>20.908999999999999</v>
      </c>
      <c r="AF25">
        <v>9.1600000000000001E-2</v>
      </c>
    </row>
    <row r="26" spans="1:32" x14ac:dyDescent="0.2">
      <c r="A26">
        <f t="shared" si="0"/>
        <v>20.362400000000001</v>
      </c>
      <c r="B26">
        <f t="shared" si="1"/>
        <v>0.18739</v>
      </c>
      <c r="C26">
        <f t="shared" si="2"/>
        <v>8.9200000000000043E-4</v>
      </c>
      <c r="F26">
        <v>0</v>
      </c>
      <c r="G26">
        <v>0</v>
      </c>
      <c r="H26">
        <v>0.18739</v>
      </c>
      <c r="I26">
        <v>6.38E-4</v>
      </c>
      <c r="J26">
        <v>1.0959E-2</v>
      </c>
      <c r="K26">
        <v>1.1597E-2</v>
      </c>
      <c r="L26">
        <v>0</v>
      </c>
      <c r="M26">
        <v>0</v>
      </c>
      <c r="N26">
        <v>-6.8015000000000006E-2</v>
      </c>
      <c r="O26">
        <v>0</v>
      </c>
      <c r="P26">
        <v>0</v>
      </c>
      <c r="Q26">
        <v>20.362400000000001</v>
      </c>
      <c r="R26">
        <v>8.9300000000000004E-2</v>
      </c>
      <c r="T26">
        <v>0</v>
      </c>
      <c r="U26">
        <v>0</v>
      </c>
      <c r="V26">
        <v>0.18739</v>
      </c>
      <c r="W26">
        <v>6.38E-4</v>
      </c>
      <c r="X26">
        <v>1.0067E-2</v>
      </c>
      <c r="Y26">
        <v>1.0704999999999999E-2</v>
      </c>
      <c r="Z26">
        <v>0</v>
      </c>
      <c r="AA26">
        <v>0</v>
      </c>
      <c r="AB26">
        <v>-6.8454000000000001E-2</v>
      </c>
      <c r="AC26">
        <v>0</v>
      </c>
      <c r="AD26">
        <v>0</v>
      </c>
      <c r="AE26">
        <v>20.362400000000001</v>
      </c>
      <c r="AF26">
        <v>8.9300000000000004E-2</v>
      </c>
    </row>
    <row r="27" spans="1:32" x14ac:dyDescent="0.2">
      <c r="A27">
        <f t="shared" si="0"/>
        <v>19.8565</v>
      </c>
      <c r="B27">
        <f t="shared" si="1"/>
        <v>0.19705900000000001</v>
      </c>
      <c r="C27">
        <f t="shared" si="2"/>
        <v>9.1100000000000035E-4</v>
      </c>
      <c r="F27">
        <v>0.1</v>
      </c>
      <c r="G27">
        <v>0</v>
      </c>
      <c r="H27">
        <v>0.19705900000000001</v>
      </c>
      <c r="I27">
        <v>7.0600000000000003E-4</v>
      </c>
      <c r="J27">
        <v>1.1158E-2</v>
      </c>
      <c r="K27">
        <v>1.1863E-2</v>
      </c>
      <c r="L27">
        <v>0</v>
      </c>
      <c r="M27">
        <v>0</v>
      </c>
      <c r="N27">
        <v>-6.8723000000000006E-2</v>
      </c>
      <c r="O27">
        <v>0</v>
      </c>
      <c r="P27">
        <v>0</v>
      </c>
      <c r="Q27">
        <v>19.8565</v>
      </c>
      <c r="R27">
        <v>8.7099999999999997E-2</v>
      </c>
      <c r="T27">
        <v>0.1</v>
      </c>
      <c r="U27">
        <v>0</v>
      </c>
      <c r="V27">
        <v>0.19705900000000001</v>
      </c>
      <c r="W27">
        <v>7.0600000000000003E-4</v>
      </c>
      <c r="X27">
        <v>1.0246999999999999E-2</v>
      </c>
      <c r="Y27">
        <v>1.0952E-2</v>
      </c>
      <c r="Z27">
        <v>0</v>
      </c>
      <c r="AA27">
        <v>0</v>
      </c>
      <c r="AB27">
        <v>-6.9166000000000005E-2</v>
      </c>
      <c r="AC27">
        <v>0</v>
      </c>
      <c r="AD27">
        <v>0</v>
      </c>
      <c r="AE27">
        <v>19.8565</v>
      </c>
      <c r="AF27">
        <v>8.7099999999999997E-2</v>
      </c>
    </row>
    <row r="28" spans="1:32" x14ac:dyDescent="0.2">
      <c r="A28">
        <f t="shared" si="0"/>
        <v>19.386700000000001</v>
      </c>
      <c r="B28">
        <f t="shared" si="1"/>
        <v>0.20672699999999999</v>
      </c>
      <c r="C28">
        <f t="shared" si="2"/>
        <v>9.3099999999999954E-4</v>
      </c>
      <c r="F28">
        <v>0.2</v>
      </c>
      <c r="G28">
        <v>0</v>
      </c>
      <c r="H28">
        <v>0.20672699999999999</v>
      </c>
      <c r="I28">
        <v>7.76E-4</v>
      </c>
      <c r="J28">
        <v>1.1350000000000001E-2</v>
      </c>
      <c r="K28">
        <v>1.2126E-2</v>
      </c>
      <c r="L28">
        <v>0</v>
      </c>
      <c r="M28">
        <v>0</v>
      </c>
      <c r="N28">
        <v>-6.9431999999999994E-2</v>
      </c>
      <c r="O28">
        <v>0</v>
      </c>
      <c r="P28">
        <v>0</v>
      </c>
      <c r="Q28">
        <v>19.386700000000001</v>
      </c>
      <c r="R28">
        <v>8.5199999999999998E-2</v>
      </c>
      <c r="T28">
        <v>0.2</v>
      </c>
      <c r="U28">
        <v>0</v>
      </c>
      <c r="V28">
        <v>0.20672699999999999</v>
      </c>
      <c r="W28">
        <v>7.76E-4</v>
      </c>
      <c r="X28">
        <v>1.0418999999999999E-2</v>
      </c>
      <c r="Y28">
        <v>1.1195E-2</v>
      </c>
      <c r="Z28">
        <v>0</v>
      </c>
      <c r="AA28">
        <v>0</v>
      </c>
      <c r="AB28">
        <v>-6.9876999999999995E-2</v>
      </c>
      <c r="AC28">
        <v>0</v>
      </c>
      <c r="AD28">
        <v>0</v>
      </c>
      <c r="AE28">
        <v>19.386700000000001</v>
      </c>
      <c r="AF28">
        <v>8.5199999999999998E-2</v>
      </c>
    </row>
    <row r="29" spans="1:32" x14ac:dyDescent="0.2">
      <c r="A29">
        <f t="shared" si="0"/>
        <v>18.948699999999999</v>
      </c>
      <c r="B29">
        <f t="shared" si="1"/>
        <v>0.216395</v>
      </c>
      <c r="C29">
        <f t="shared" si="2"/>
        <v>9.4900000000000019E-4</v>
      </c>
      <c r="F29">
        <v>0.3</v>
      </c>
      <c r="G29">
        <v>0</v>
      </c>
      <c r="H29">
        <v>0.216395</v>
      </c>
      <c r="I29">
        <v>8.4999999999999995E-4</v>
      </c>
      <c r="J29">
        <v>1.1535E-2</v>
      </c>
      <c r="K29">
        <v>1.2385E-2</v>
      </c>
      <c r="L29">
        <v>0</v>
      </c>
      <c r="M29">
        <v>0</v>
      </c>
      <c r="N29">
        <v>-7.0140999999999995E-2</v>
      </c>
      <c r="O29">
        <v>0</v>
      </c>
      <c r="P29">
        <v>0</v>
      </c>
      <c r="Q29">
        <v>18.948699999999999</v>
      </c>
      <c r="R29">
        <v>8.3400000000000002E-2</v>
      </c>
      <c r="T29">
        <v>0.3</v>
      </c>
      <c r="U29">
        <v>0</v>
      </c>
      <c r="V29">
        <v>0.216395</v>
      </c>
      <c r="W29">
        <v>8.4999999999999995E-4</v>
      </c>
      <c r="X29">
        <v>1.0586E-2</v>
      </c>
      <c r="Y29">
        <v>1.1436E-2</v>
      </c>
      <c r="Z29">
        <v>0</v>
      </c>
      <c r="AA29">
        <v>0</v>
      </c>
      <c r="AB29">
        <v>-7.0588999999999999E-2</v>
      </c>
      <c r="AC29">
        <v>0</v>
      </c>
      <c r="AD29">
        <v>0</v>
      </c>
      <c r="AE29">
        <v>18.948699999999999</v>
      </c>
      <c r="AF29">
        <v>8.3400000000000002E-2</v>
      </c>
    </row>
    <row r="30" spans="1:32" x14ac:dyDescent="0.2">
      <c r="A30">
        <f t="shared" si="0"/>
        <v>18.539100000000001</v>
      </c>
      <c r="B30">
        <f t="shared" si="1"/>
        <v>0.22606100000000001</v>
      </c>
      <c r="C30">
        <f t="shared" si="2"/>
        <v>9.6300000000000031E-4</v>
      </c>
      <c r="F30">
        <v>0.4</v>
      </c>
      <c r="G30">
        <v>0</v>
      </c>
      <c r="H30">
        <v>0.22606100000000001</v>
      </c>
      <c r="I30">
        <v>9.2800000000000001E-4</v>
      </c>
      <c r="J30">
        <v>1.1709000000000001E-2</v>
      </c>
      <c r="K30">
        <v>1.2637000000000001E-2</v>
      </c>
      <c r="L30">
        <v>0</v>
      </c>
      <c r="M30">
        <v>0</v>
      </c>
      <c r="N30">
        <v>-7.0849999999999996E-2</v>
      </c>
      <c r="O30">
        <v>0</v>
      </c>
      <c r="P30">
        <v>0</v>
      </c>
      <c r="Q30">
        <v>18.539100000000001</v>
      </c>
      <c r="R30">
        <v>8.1799999999999998E-2</v>
      </c>
      <c r="T30">
        <v>0.4</v>
      </c>
      <c r="U30">
        <v>0</v>
      </c>
      <c r="V30">
        <v>0.22606100000000001</v>
      </c>
      <c r="W30">
        <v>9.2800000000000001E-4</v>
      </c>
      <c r="X30">
        <v>1.0746E-2</v>
      </c>
      <c r="Y30">
        <v>1.1674E-2</v>
      </c>
      <c r="Z30">
        <v>0</v>
      </c>
      <c r="AA30">
        <v>0</v>
      </c>
      <c r="AB30">
        <v>-7.1301000000000003E-2</v>
      </c>
      <c r="AC30">
        <v>0</v>
      </c>
      <c r="AD30">
        <v>0</v>
      </c>
      <c r="AE30">
        <v>18.539100000000001</v>
      </c>
      <c r="AF30">
        <v>8.1799999999999998E-2</v>
      </c>
    </row>
    <row r="31" spans="1:32" x14ac:dyDescent="0.2">
      <c r="A31">
        <f t="shared" si="0"/>
        <v>18.155100000000001</v>
      </c>
      <c r="B31">
        <f t="shared" si="1"/>
        <v>0.23572599999999999</v>
      </c>
      <c r="C31">
        <f t="shared" si="2"/>
        <v>9.779999999999997E-4</v>
      </c>
      <c r="F31">
        <v>0.5</v>
      </c>
      <c r="G31">
        <v>0</v>
      </c>
      <c r="H31">
        <v>0.23572599999999999</v>
      </c>
      <c r="I31">
        <v>1.008E-3</v>
      </c>
      <c r="J31">
        <v>1.1873999999999999E-2</v>
      </c>
      <c r="K31">
        <v>1.2883E-2</v>
      </c>
      <c r="L31">
        <v>0</v>
      </c>
      <c r="M31">
        <v>0</v>
      </c>
      <c r="N31">
        <v>-7.1559999999999999E-2</v>
      </c>
      <c r="O31">
        <v>0</v>
      </c>
      <c r="P31">
        <v>0</v>
      </c>
      <c r="Q31">
        <v>18.155100000000001</v>
      </c>
      <c r="R31">
        <v>8.0399999999999999E-2</v>
      </c>
      <c r="T31">
        <v>0.5</v>
      </c>
      <c r="U31">
        <v>0</v>
      </c>
      <c r="V31">
        <v>0.23572599999999999</v>
      </c>
      <c r="W31">
        <v>1.008E-3</v>
      </c>
      <c r="X31">
        <v>1.0897E-2</v>
      </c>
      <c r="Y31">
        <v>1.1905000000000001E-2</v>
      </c>
      <c r="Z31">
        <v>0</v>
      </c>
      <c r="AA31">
        <v>0</v>
      </c>
      <c r="AB31">
        <v>-7.2012000000000007E-2</v>
      </c>
      <c r="AC31">
        <v>0</v>
      </c>
      <c r="AD31">
        <v>0</v>
      </c>
      <c r="AE31">
        <v>18.155100000000001</v>
      </c>
      <c r="AF31">
        <v>8.0399999999999999E-2</v>
      </c>
    </row>
    <row r="32" spans="1:32" x14ac:dyDescent="0.2">
      <c r="A32">
        <f t="shared" si="0"/>
        <v>17.794</v>
      </c>
      <c r="B32">
        <f t="shared" si="1"/>
        <v>0.24539</v>
      </c>
      <c r="C32">
        <f t="shared" si="2"/>
        <v>9.9500000000000109E-4</v>
      </c>
      <c r="F32">
        <v>0.6</v>
      </c>
      <c r="G32">
        <v>0</v>
      </c>
      <c r="H32">
        <v>0.24539</v>
      </c>
      <c r="I32">
        <v>1.093E-3</v>
      </c>
      <c r="J32">
        <v>1.2035000000000001E-2</v>
      </c>
      <c r="K32">
        <v>1.3128000000000001E-2</v>
      </c>
      <c r="L32">
        <v>0</v>
      </c>
      <c r="M32">
        <v>0</v>
      </c>
      <c r="N32">
        <v>-7.2270000000000001E-2</v>
      </c>
      <c r="O32">
        <v>0</v>
      </c>
      <c r="P32">
        <v>0</v>
      </c>
      <c r="Q32">
        <v>17.794</v>
      </c>
      <c r="R32">
        <v>7.9000000000000001E-2</v>
      </c>
      <c r="T32">
        <v>0.6</v>
      </c>
      <c r="U32">
        <v>0</v>
      </c>
      <c r="V32">
        <v>0.24539</v>
      </c>
      <c r="W32">
        <v>1.093E-3</v>
      </c>
      <c r="X32">
        <v>1.1039999999999999E-2</v>
      </c>
      <c r="Y32">
        <v>1.2133E-2</v>
      </c>
      <c r="Z32">
        <v>0</v>
      </c>
      <c r="AA32">
        <v>0</v>
      </c>
      <c r="AB32">
        <v>-7.2723999999999997E-2</v>
      </c>
      <c r="AC32">
        <v>0</v>
      </c>
      <c r="AD32">
        <v>0</v>
      </c>
      <c r="AE32">
        <v>17.794</v>
      </c>
      <c r="AF32">
        <v>7.9000000000000001E-2</v>
      </c>
    </row>
    <row r="33" spans="1:32" x14ac:dyDescent="0.2">
      <c r="A33">
        <f t="shared" si="0"/>
        <v>17.453700000000001</v>
      </c>
      <c r="B33">
        <f t="shared" si="1"/>
        <v>0.255054</v>
      </c>
      <c r="C33">
        <f t="shared" si="2"/>
        <v>1.0120000000000007E-3</v>
      </c>
      <c r="F33">
        <v>0.7</v>
      </c>
      <c r="G33">
        <v>0</v>
      </c>
      <c r="H33">
        <v>0.255054</v>
      </c>
      <c r="I33">
        <v>1.1800000000000001E-3</v>
      </c>
      <c r="J33">
        <v>1.2189999999999999E-2</v>
      </c>
      <c r="K33">
        <v>1.337E-2</v>
      </c>
      <c r="L33">
        <v>0</v>
      </c>
      <c r="M33">
        <v>0</v>
      </c>
      <c r="N33">
        <v>-7.2980000000000003E-2</v>
      </c>
      <c r="O33">
        <v>0</v>
      </c>
      <c r="P33">
        <v>0</v>
      </c>
      <c r="Q33">
        <v>17.453700000000001</v>
      </c>
      <c r="R33">
        <v>7.7700000000000005E-2</v>
      </c>
      <c r="T33">
        <v>0.7</v>
      </c>
      <c r="U33">
        <v>0</v>
      </c>
      <c r="V33">
        <v>0.255054</v>
      </c>
      <c r="W33">
        <v>1.1800000000000001E-3</v>
      </c>
      <c r="X33">
        <v>1.1178E-2</v>
      </c>
      <c r="Y33">
        <v>1.2357999999999999E-2</v>
      </c>
      <c r="Z33">
        <v>0</v>
      </c>
      <c r="AA33">
        <v>0</v>
      </c>
      <c r="AB33">
        <v>-7.3435E-2</v>
      </c>
      <c r="AC33">
        <v>0</v>
      </c>
      <c r="AD33">
        <v>0</v>
      </c>
      <c r="AE33">
        <v>17.453700000000001</v>
      </c>
      <c r="AF33">
        <v>7.7700000000000005E-2</v>
      </c>
    </row>
    <row r="34" spans="1:32" x14ac:dyDescent="0.2">
      <c r="A34">
        <f t="shared" si="0"/>
        <v>17.132200000000001</v>
      </c>
      <c r="B34">
        <f t="shared" si="1"/>
        <v>0.26471600000000001</v>
      </c>
      <c r="C34">
        <f t="shared" si="2"/>
        <v>1.0249999999999999E-3</v>
      </c>
      <c r="F34">
        <v>0.8</v>
      </c>
      <c r="G34">
        <v>0</v>
      </c>
      <c r="H34">
        <v>0.26471600000000001</v>
      </c>
      <c r="I34">
        <v>1.271E-3</v>
      </c>
      <c r="J34">
        <v>1.2331E-2</v>
      </c>
      <c r="K34">
        <v>1.3602E-2</v>
      </c>
      <c r="L34">
        <v>0</v>
      </c>
      <c r="M34">
        <v>0</v>
      </c>
      <c r="N34">
        <v>-7.3690000000000005E-2</v>
      </c>
      <c r="O34">
        <v>0</v>
      </c>
      <c r="P34">
        <v>0</v>
      </c>
      <c r="Q34">
        <v>17.132200000000001</v>
      </c>
      <c r="R34">
        <v>7.6600000000000001E-2</v>
      </c>
      <c r="T34">
        <v>0.8</v>
      </c>
      <c r="U34">
        <v>0</v>
      </c>
      <c r="V34">
        <v>0.26471600000000001</v>
      </c>
      <c r="W34">
        <v>1.271E-3</v>
      </c>
      <c r="X34">
        <v>1.1306999999999999E-2</v>
      </c>
      <c r="Y34">
        <v>1.2577E-2</v>
      </c>
      <c r="Z34">
        <v>0</v>
      </c>
      <c r="AA34">
        <v>0</v>
      </c>
      <c r="AB34">
        <v>-7.4146000000000004E-2</v>
      </c>
      <c r="AC34">
        <v>0</v>
      </c>
      <c r="AD34">
        <v>0</v>
      </c>
      <c r="AE34">
        <v>17.132200000000001</v>
      </c>
      <c r="AF34">
        <v>7.6600000000000001E-2</v>
      </c>
    </row>
    <row r="35" spans="1:32" x14ac:dyDescent="0.2">
      <c r="A35">
        <f t="shared" si="0"/>
        <v>16.8279</v>
      </c>
      <c r="B35">
        <f t="shared" si="1"/>
        <v>0.27437699999999998</v>
      </c>
      <c r="C35">
        <f t="shared" si="2"/>
        <v>1.0359999999999987E-3</v>
      </c>
      <c r="F35">
        <v>0.9</v>
      </c>
      <c r="G35">
        <v>0</v>
      </c>
      <c r="H35">
        <v>0.27437699999999998</v>
      </c>
      <c r="I35">
        <v>1.3649999999999999E-3</v>
      </c>
      <c r="J35">
        <v>1.2463999999999999E-2</v>
      </c>
      <c r="K35">
        <v>1.3828999999999999E-2</v>
      </c>
      <c r="L35">
        <v>0</v>
      </c>
      <c r="M35">
        <v>0</v>
      </c>
      <c r="N35">
        <v>-7.4400999999999995E-2</v>
      </c>
      <c r="O35">
        <v>0</v>
      </c>
      <c r="P35">
        <v>0</v>
      </c>
      <c r="Q35">
        <v>16.8279</v>
      </c>
      <c r="R35">
        <v>7.5499999999999998E-2</v>
      </c>
      <c r="T35">
        <v>0.9</v>
      </c>
      <c r="U35">
        <v>0</v>
      </c>
      <c r="V35">
        <v>0.27437699999999998</v>
      </c>
      <c r="W35">
        <v>1.3649999999999999E-3</v>
      </c>
      <c r="X35">
        <v>1.1428000000000001E-2</v>
      </c>
      <c r="Y35">
        <v>1.2793000000000001E-2</v>
      </c>
      <c r="Z35">
        <v>0</v>
      </c>
      <c r="AA35">
        <v>0</v>
      </c>
      <c r="AB35">
        <v>-7.4857000000000007E-2</v>
      </c>
      <c r="AC35">
        <v>0</v>
      </c>
      <c r="AD35">
        <v>0</v>
      </c>
      <c r="AE35">
        <v>16.8279</v>
      </c>
      <c r="AF35">
        <v>7.5499999999999998E-2</v>
      </c>
    </row>
    <row r="36" spans="1:32" x14ac:dyDescent="0.2">
      <c r="A36">
        <f t="shared" si="0"/>
        <v>16.539200000000001</v>
      </c>
      <c r="B36">
        <f t="shared" si="1"/>
        <v>0.28403600000000001</v>
      </c>
      <c r="C36">
        <f t="shared" si="2"/>
        <v>1.0480000000000003E-3</v>
      </c>
      <c r="F36">
        <v>1</v>
      </c>
      <c r="G36">
        <v>0</v>
      </c>
      <c r="H36">
        <v>0.28403600000000001</v>
      </c>
      <c r="I36">
        <v>1.4630000000000001E-3</v>
      </c>
      <c r="J36">
        <v>1.2586999999999999E-2</v>
      </c>
      <c r="K36">
        <v>1.4049000000000001E-2</v>
      </c>
      <c r="L36">
        <v>0</v>
      </c>
      <c r="M36">
        <v>0</v>
      </c>
      <c r="N36">
        <v>-7.5110999999999997E-2</v>
      </c>
      <c r="O36">
        <v>0</v>
      </c>
      <c r="P36">
        <v>0</v>
      </c>
      <c r="Q36">
        <v>16.539200000000001</v>
      </c>
      <c r="R36">
        <v>7.4499999999999997E-2</v>
      </c>
      <c r="T36">
        <v>1</v>
      </c>
      <c r="U36">
        <v>0</v>
      </c>
      <c r="V36">
        <v>0.28403600000000001</v>
      </c>
      <c r="W36">
        <v>1.4630000000000001E-3</v>
      </c>
      <c r="X36">
        <v>1.1538E-2</v>
      </c>
      <c r="Y36">
        <v>1.3001E-2</v>
      </c>
      <c r="Z36">
        <v>0</v>
      </c>
      <c r="AA36">
        <v>0</v>
      </c>
      <c r="AB36">
        <v>-7.5567999999999996E-2</v>
      </c>
      <c r="AC36">
        <v>0</v>
      </c>
      <c r="AD36">
        <v>0</v>
      </c>
      <c r="AE36">
        <v>16.539200000000001</v>
      </c>
      <c r="AF36">
        <v>7.4499999999999997E-2</v>
      </c>
    </row>
    <row r="37" spans="1:32" x14ac:dyDescent="0.2">
      <c r="A37">
        <f t="shared" si="0"/>
        <v>16.265000000000001</v>
      </c>
      <c r="B37">
        <f t="shared" si="1"/>
        <v>0.29369499999999998</v>
      </c>
      <c r="C37">
        <f t="shared" si="2"/>
        <v>1.0600000000000002E-3</v>
      </c>
      <c r="F37">
        <v>1.1000000000000001</v>
      </c>
      <c r="G37">
        <v>0</v>
      </c>
      <c r="H37">
        <v>0.29369499999999998</v>
      </c>
      <c r="I37">
        <v>1.5629999999999999E-3</v>
      </c>
      <c r="J37">
        <v>1.2704E-2</v>
      </c>
      <c r="K37">
        <v>1.4267E-2</v>
      </c>
      <c r="L37">
        <v>0</v>
      </c>
      <c r="M37">
        <v>0</v>
      </c>
      <c r="N37">
        <v>-7.5822000000000001E-2</v>
      </c>
      <c r="O37">
        <v>0</v>
      </c>
      <c r="P37">
        <v>0</v>
      </c>
      <c r="Q37">
        <v>16.265000000000001</v>
      </c>
      <c r="R37">
        <v>7.3499999999999996E-2</v>
      </c>
      <c r="T37">
        <v>1.1000000000000001</v>
      </c>
      <c r="U37">
        <v>0</v>
      </c>
      <c r="V37">
        <v>0.29369499999999998</v>
      </c>
      <c r="W37">
        <v>1.5629999999999999E-3</v>
      </c>
      <c r="X37">
        <v>1.1644E-2</v>
      </c>
      <c r="Y37">
        <v>1.3207E-2</v>
      </c>
      <c r="Z37">
        <v>0</v>
      </c>
      <c r="AA37">
        <v>0</v>
      </c>
      <c r="AB37">
        <v>-7.6277999999999999E-2</v>
      </c>
      <c r="AC37">
        <v>0</v>
      </c>
      <c r="AD37">
        <v>0</v>
      </c>
      <c r="AE37">
        <v>16.265000000000001</v>
      </c>
      <c r="AF37">
        <v>7.3499999999999996E-2</v>
      </c>
    </row>
    <row r="38" spans="1:32" x14ac:dyDescent="0.2">
      <c r="A38">
        <f t="shared" si="0"/>
        <v>16.004000000000001</v>
      </c>
      <c r="B38">
        <f t="shared" si="1"/>
        <v>0.30335200000000001</v>
      </c>
      <c r="C38">
        <f t="shared" si="2"/>
        <v>1.0729999999999993E-3</v>
      </c>
      <c r="F38">
        <v>1.2</v>
      </c>
      <c r="G38">
        <v>0</v>
      </c>
      <c r="H38">
        <v>0.30335200000000001</v>
      </c>
      <c r="I38">
        <v>1.668E-3</v>
      </c>
      <c r="J38">
        <v>1.2812E-2</v>
      </c>
      <c r="K38">
        <v>1.448E-2</v>
      </c>
      <c r="L38">
        <v>0</v>
      </c>
      <c r="M38">
        <v>0</v>
      </c>
      <c r="N38">
        <v>-7.6533000000000004E-2</v>
      </c>
      <c r="O38">
        <v>0</v>
      </c>
      <c r="P38">
        <v>0</v>
      </c>
      <c r="Q38">
        <v>16.004000000000001</v>
      </c>
      <c r="R38">
        <v>7.2700000000000001E-2</v>
      </c>
      <c r="T38">
        <v>1.2</v>
      </c>
      <c r="U38">
        <v>0</v>
      </c>
      <c r="V38">
        <v>0.30335200000000001</v>
      </c>
      <c r="W38">
        <v>1.668E-3</v>
      </c>
      <c r="X38">
        <v>1.174E-2</v>
      </c>
      <c r="Y38">
        <v>1.3407000000000001E-2</v>
      </c>
      <c r="Z38">
        <v>0</v>
      </c>
      <c r="AA38">
        <v>0</v>
      </c>
      <c r="AB38">
        <v>-7.6989000000000002E-2</v>
      </c>
      <c r="AC38">
        <v>0</v>
      </c>
      <c r="AD38">
        <v>0</v>
      </c>
      <c r="AE38">
        <v>16.004000000000001</v>
      </c>
      <c r="AF38">
        <v>7.2700000000000001E-2</v>
      </c>
    </row>
    <row r="39" spans="1:32" x14ac:dyDescent="0.2">
      <c r="A39">
        <f t="shared" si="0"/>
        <v>15.7552</v>
      </c>
      <c r="B39">
        <f t="shared" si="1"/>
        <v>0.31300699999999998</v>
      </c>
      <c r="C39">
        <f t="shared" si="2"/>
        <v>1.091E-3</v>
      </c>
      <c r="F39">
        <v>1.3</v>
      </c>
      <c r="G39">
        <v>0</v>
      </c>
      <c r="H39">
        <v>0.31300699999999998</v>
      </c>
      <c r="I39">
        <v>1.7750000000000001E-3</v>
      </c>
      <c r="J39">
        <v>1.2918000000000001E-2</v>
      </c>
      <c r="K39">
        <v>1.4692999999999999E-2</v>
      </c>
      <c r="L39">
        <v>0</v>
      </c>
      <c r="M39">
        <v>0</v>
      </c>
      <c r="N39">
        <v>-7.7244999999999994E-2</v>
      </c>
      <c r="O39">
        <v>0</v>
      </c>
      <c r="P39">
        <v>0</v>
      </c>
      <c r="Q39">
        <v>15.7552</v>
      </c>
      <c r="R39">
        <v>7.1800000000000003E-2</v>
      </c>
      <c r="T39">
        <v>1.3</v>
      </c>
      <c r="U39">
        <v>0</v>
      </c>
      <c r="V39">
        <v>0.31300699999999998</v>
      </c>
      <c r="W39">
        <v>1.7750000000000001E-3</v>
      </c>
      <c r="X39">
        <v>1.1827000000000001E-2</v>
      </c>
      <c r="Y39">
        <v>1.3602E-2</v>
      </c>
      <c r="Z39">
        <v>0</v>
      </c>
      <c r="AA39">
        <v>0</v>
      </c>
      <c r="AB39">
        <v>-7.7699000000000004E-2</v>
      </c>
      <c r="AC39">
        <v>0</v>
      </c>
      <c r="AD39">
        <v>0</v>
      </c>
      <c r="AE39">
        <v>15.7552</v>
      </c>
      <c r="AF39">
        <v>7.1800000000000003E-2</v>
      </c>
    </row>
    <row r="40" spans="1:32" x14ac:dyDescent="0.2">
      <c r="A40">
        <f t="shared" si="0"/>
        <v>15.5177</v>
      </c>
      <c r="B40">
        <f t="shared" si="1"/>
        <v>0.322662</v>
      </c>
      <c r="C40">
        <f t="shared" si="2"/>
        <v>1.1050000000000001E-3</v>
      </c>
      <c r="F40">
        <v>1.4</v>
      </c>
      <c r="G40">
        <v>0</v>
      </c>
      <c r="H40">
        <v>0.322662</v>
      </c>
      <c r="I40">
        <v>1.8860000000000001E-3</v>
      </c>
      <c r="J40">
        <v>1.3018E-2</v>
      </c>
      <c r="K40">
        <v>1.4904000000000001E-2</v>
      </c>
      <c r="L40">
        <v>0</v>
      </c>
      <c r="M40">
        <v>0</v>
      </c>
      <c r="N40">
        <v>-7.7955999999999998E-2</v>
      </c>
      <c r="O40">
        <v>0</v>
      </c>
      <c r="P40">
        <v>0</v>
      </c>
      <c r="Q40">
        <v>15.5177</v>
      </c>
      <c r="R40">
        <v>7.1099999999999997E-2</v>
      </c>
      <c r="T40">
        <v>1.4</v>
      </c>
      <c r="U40">
        <v>0</v>
      </c>
      <c r="V40">
        <v>0.322662</v>
      </c>
      <c r="W40">
        <v>1.8860000000000001E-3</v>
      </c>
      <c r="X40">
        <v>1.1913E-2</v>
      </c>
      <c r="Y40">
        <v>1.3799000000000001E-2</v>
      </c>
      <c r="Z40">
        <v>0</v>
      </c>
      <c r="AA40">
        <v>0</v>
      </c>
      <c r="AB40">
        <v>-7.8409000000000006E-2</v>
      </c>
      <c r="AC40">
        <v>0</v>
      </c>
      <c r="AD40">
        <v>0</v>
      </c>
      <c r="AE40">
        <v>15.5177</v>
      </c>
      <c r="AF40">
        <v>7.1099999999999997E-2</v>
      </c>
    </row>
    <row r="41" spans="1:32" x14ac:dyDescent="0.2">
      <c r="A41">
        <f t="shared" si="0"/>
        <v>15.290699999999999</v>
      </c>
      <c r="B41">
        <f t="shared" si="1"/>
        <v>0.332314</v>
      </c>
      <c r="C41">
        <f t="shared" si="2"/>
        <v>1.1129999999999994E-3</v>
      </c>
      <c r="F41">
        <v>1.5</v>
      </c>
      <c r="G41">
        <v>0</v>
      </c>
      <c r="H41">
        <v>0.332314</v>
      </c>
      <c r="I41">
        <v>2E-3</v>
      </c>
      <c r="J41">
        <v>1.3103999999999999E-2</v>
      </c>
      <c r="K41">
        <v>1.5103999999999999E-2</v>
      </c>
      <c r="L41">
        <v>0</v>
      </c>
      <c r="M41">
        <v>0</v>
      </c>
      <c r="N41">
        <v>-7.8667000000000001E-2</v>
      </c>
      <c r="O41">
        <v>0</v>
      </c>
      <c r="P41">
        <v>0</v>
      </c>
      <c r="Q41">
        <v>15.290699999999999</v>
      </c>
      <c r="R41">
        <v>7.0300000000000001E-2</v>
      </c>
      <c r="T41">
        <v>1.5</v>
      </c>
      <c r="U41">
        <v>0</v>
      </c>
      <c r="V41">
        <v>0.332314</v>
      </c>
      <c r="W41">
        <v>2E-3</v>
      </c>
      <c r="X41">
        <v>1.1991E-2</v>
      </c>
      <c r="Y41">
        <v>1.3991E-2</v>
      </c>
      <c r="Z41">
        <v>0</v>
      </c>
      <c r="AA41">
        <v>0</v>
      </c>
      <c r="AB41">
        <v>-7.9118999999999995E-2</v>
      </c>
      <c r="AC41">
        <v>0</v>
      </c>
      <c r="AD41">
        <v>0</v>
      </c>
      <c r="AE41">
        <v>15.290699999999999</v>
      </c>
      <c r="AF41">
        <v>7.0300000000000001E-2</v>
      </c>
    </row>
    <row r="42" spans="1:32" x14ac:dyDescent="0.2">
      <c r="A42">
        <f t="shared" si="0"/>
        <v>15.073399999999999</v>
      </c>
      <c r="B42">
        <f t="shared" si="1"/>
        <v>0.34196599999999999</v>
      </c>
      <c r="C42">
        <f t="shared" si="2"/>
        <v>1.122999999999999E-3</v>
      </c>
      <c r="F42">
        <v>1.6</v>
      </c>
      <c r="G42">
        <v>0</v>
      </c>
      <c r="H42">
        <v>0.34196599999999999</v>
      </c>
      <c r="I42">
        <v>2.1180000000000001E-3</v>
      </c>
      <c r="J42">
        <v>1.3179E-2</v>
      </c>
      <c r="K42">
        <v>1.5297E-2</v>
      </c>
      <c r="L42">
        <v>0</v>
      </c>
      <c r="M42">
        <v>0</v>
      </c>
      <c r="N42">
        <v>-7.9379000000000005E-2</v>
      </c>
      <c r="O42">
        <v>0</v>
      </c>
      <c r="P42">
        <v>0</v>
      </c>
      <c r="Q42">
        <v>15.073399999999999</v>
      </c>
      <c r="R42">
        <v>6.9599999999999995E-2</v>
      </c>
      <c r="T42">
        <v>1.6</v>
      </c>
      <c r="U42">
        <v>0</v>
      </c>
      <c r="V42">
        <v>0.34196599999999999</v>
      </c>
      <c r="W42">
        <v>2.1180000000000001E-3</v>
      </c>
      <c r="X42">
        <v>1.2056000000000001E-2</v>
      </c>
      <c r="Y42">
        <v>1.4174000000000001E-2</v>
      </c>
      <c r="Z42">
        <v>0</v>
      </c>
      <c r="AA42">
        <v>0</v>
      </c>
      <c r="AB42">
        <v>-7.9827999999999996E-2</v>
      </c>
      <c r="AC42">
        <v>0</v>
      </c>
      <c r="AD42">
        <v>0</v>
      </c>
      <c r="AE42">
        <v>15.073399999999999</v>
      </c>
      <c r="AF42">
        <v>6.9599999999999995E-2</v>
      </c>
    </row>
    <row r="43" spans="1:32" x14ac:dyDescent="0.2">
      <c r="A43">
        <f t="shared" si="0"/>
        <v>14.8651</v>
      </c>
      <c r="B43">
        <f t="shared" si="1"/>
        <v>0.35161500000000001</v>
      </c>
      <c r="C43">
        <f t="shared" si="2"/>
        <v>1.1300000000000008E-3</v>
      </c>
      <c r="F43">
        <v>1.7</v>
      </c>
      <c r="G43">
        <v>0</v>
      </c>
      <c r="H43">
        <v>0.35161500000000001</v>
      </c>
      <c r="I43">
        <v>2.2390000000000001E-3</v>
      </c>
      <c r="J43">
        <v>1.3247E-2</v>
      </c>
      <c r="K43">
        <v>1.5485000000000001E-2</v>
      </c>
      <c r="L43">
        <v>0</v>
      </c>
      <c r="M43">
        <v>0</v>
      </c>
      <c r="N43">
        <v>-8.0089999999999995E-2</v>
      </c>
      <c r="O43">
        <v>0</v>
      </c>
      <c r="P43">
        <v>0</v>
      </c>
      <c r="Q43">
        <v>14.8651</v>
      </c>
      <c r="R43">
        <v>6.9000000000000006E-2</v>
      </c>
      <c r="T43">
        <v>1.7</v>
      </c>
      <c r="U43">
        <v>0</v>
      </c>
      <c r="V43">
        <v>0.35161500000000001</v>
      </c>
      <c r="W43">
        <v>2.2390000000000001E-3</v>
      </c>
      <c r="X43">
        <v>1.2116E-2</v>
      </c>
      <c r="Y43">
        <v>1.4355E-2</v>
      </c>
      <c r="Z43">
        <v>0</v>
      </c>
      <c r="AA43">
        <v>0</v>
      </c>
      <c r="AB43">
        <v>-8.0537999999999998E-2</v>
      </c>
      <c r="AC43">
        <v>0</v>
      </c>
      <c r="AD43">
        <v>0</v>
      </c>
      <c r="AE43">
        <v>14.8651</v>
      </c>
      <c r="AF43">
        <v>6.9000000000000006E-2</v>
      </c>
    </row>
    <row r="44" spans="1:32" x14ac:dyDescent="0.2">
      <c r="A44">
        <f t="shared" si="0"/>
        <v>14.6653</v>
      </c>
      <c r="B44">
        <f t="shared" si="1"/>
        <v>0.36126399999999997</v>
      </c>
      <c r="C44">
        <f t="shared" si="2"/>
        <v>1.1399999999999987E-3</v>
      </c>
      <c r="F44">
        <v>1.8</v>
      </c>
      <c r="G44">
        <v>0</v>
      </c>
      <c r="H44">
        <v>0.36126399999999997</v>
      </c>
      <c r="I44">
        <v>2.3630000000000001E-3</v>
      </c>
      <c r="J44">
        <v>1.3310000000000001E-2</v>
      </c>
      <c r="K44">
        <v>1.5672999999999999E-2</v>
      </c>
      <c r="L44">
        <v>0</v>
      </c>
      <c r="M44">
        <v>0</v>
      </c>
      <c r="N44">
        <v>-8.0801999999999999E-2</v>
      </c>
      <c r="O44">
        <v>0</v>
      </c>
      <c r="P44">
        <v>0</v>
      </c>
      <c r="Q44">
        <v>14.6653</v>
      </c>
      <c r="R44">
        <v>6.8400000000000002E-2</v>
      </c>
      <c r="T44">
        <v>1.8</v>
      </c>
      <c r="U44">
        <v>0</v>
      </c>
      <c r="V44">
        <v>0.36126399999999997</v>
      </c>
      <c r="W44">
        <v>2.3630000000000001E-3</v>
      </c>
      <c r="X44">
        <v>1.217E-2</v>
      </c>
      <c r="Y44">
        <v>1.4533000000000001E-2</v>
      </c>
      <c r="Z44">
        <v>0</v>
      </c>
      <c r="AA44">
        <v>0</v>
      </c>
      <c r="AB44">
        <v>-8.1247E-2</v>
      </c>
      <c r="AC44">
        <v>0</v>
      </c>
      <c r="AD44">
        <v>0</v>
      </c>
      <c r="AE44">
        <v>14.6653</v>
      </c>
      <c r="AF44">
        <v>6.8400000000000002E-2</v>
      </c>
    </row>
    <row r="45" spans="1:32" x14ac:dyDescent="0.2">
      <c r="A45">
        <f t="shared" si="0"/>
        <v>14.4733</v>
      </c>
      <c r="B45">
        <f t="shared" si="1"/>
        <v>0.37091000000000002</v>
      </c>
      <c r="C45">
        <f t="shared" si="2"/>
        <v>1.1520000000000002E-3</v>
      </c>
      <c r="F45">
        <v>1.9</v>
      </c>
      <c r="G45">
        <v>0</v>
      </c>
      <c r="H45">
        <v>0.37091000000000002</v>
      </c>
      <c r="I45">
        <v>2.49E-3</v>
      </c>
      <c r="J45">
        <v>1.3372999999999999E-2</v>
      </c>
      <c r="K45">
        <v>1.5864E-2</v>
      </c>
      <c r="L45">
        <v>0</v>
      </c>
      <c r="M45">
        <v>0</v>
      </c>
      <c r="N45">
        <v>-8.1513000000000002E-2</v>
      </c>
      <c r="O45">
        <v>0</v>
      </c>
      <c r="P45">
        <v>0</v>
      </c>
      <c r="Q45">
        <v>14.4733</v>
      </c>
      <c r="R45">
        <v>6.7799999999999999E-2</v>
      </c>
      <c r="T45">
        <v>1.9</v>
      </c>
      <c r="U45">
        <v>0</v>
      </c>
      <c r="V45">
        <v>0.37091000000000002</v>
      </c>
      <c r="W45">
        <v>2.49E-3</v>
      </c>
      <c r="X45">
        <v>1.2222E-2</v>
      </c>
      <c r="Y45">
        <v>1.4711999999999999E-2</v>
      </c>
      <c r="Z45">
        <v>0</v>
      </c>
      <c r="AA45">
        <v>0</v>
      </c>
      <c r="AB45">
        <v>-8.1956000000000001E-2</v>
      </c>
      <c r="AC45">
        <v>0</v>
      </c>
      <c r="AD45">
        <v>0</v>
      </c>
      <c r="AE45">
        <v>14.4733</v>
      </c>
      <c r="AF45">
        <v>6.7799999999999999E-2</v>
      </c>
    </row>
    <row r="46" spans="1:32" x14ac:dyDescent="0.2">
      <c r="A46">
        <f t="shared" si="0"/>
        <v>14.2887</v>
      </c>
      <c r="B46">
        <f t="shared" si="1"/>
        <v>0.38055499999999998</v>
      </c>
      <c r="C46">
        <f t="shared" si="2"/>
        <v>1.1649999999999994E-3</v>
      </c>
      <c r="F46">
        <v>2</v>
      </c>
      <c r="G46">
        <v>0</v>
      </c>
      <c r="H46">
        <v>0.38055499999999998</v>
      </c>
      <c r="I46">
        <v>2.6210000000000001E-3</v>
      </c>
      <c r="J46">
        <v>1.3465E-2</v>
      </c>
      <c r="K46">
        <v>1.6086E-2</v>
      </c>
      <c r="L46">
        <v>0</v>
      </c>
      <c r="M46">
        <v>0</v>
      </c>
      <c r="N46">
        <v>-8.2225000000000006E-2</v>
      </c>
      <c r="O46">
        <v>0</v>
      </c>
      <c r="P46">
        <v>0</v>
      </c>
      <c r="Q46">
        <v>14.2887</v>
      </c>
      <c r="R46">
        <v>6.7199999999999996E-2</v>
      </c>
      <c r="T46">
        <v>2</v>
      </c>
      <c r="U46">
        <v>0</v>
      </c>
      <c r="V46">
        <v>0.38055499999999998</v>
      </c>
      <c r="W46">
        <v>2.6210000000000001E-3</v>
      </c>
      <c r="X46">
        <v>1.2298999999999999E-2</v>
      </c>
      <c r="Y46">
        <v>1.4921E-2</v>
      </c>
      <c r="Z46">
        <v>0</v>
      </c>
      <c r="AA46">
        <v>0</v>
      </c>
      <c r="AB46">
        <v>-8.2664000000000001E-2</v>
      </c>
      <c r="AC46">
        <v>0</v>
      </c>
      <c r="AD46">
        <v>0</v>
      </c>
      <c r="AE46">
        <v>14.2887</v>
      </c>
      <c r="AF46">
        <v>6.7199999999999996E-2</v>
      </c>
    </row>
    <row r="47" spans="1:32" x14ac:dyDescent="0.2">
      <c r="A47">
        <f t="shared" si="0"/>
        <v>14.1111</v>
      </c>
      <c r="B47">
        <f t="shared" si="1"/>
        <v>0.39019799999999999</v>
      </c>
      <c r="C47">
        <f t="shared" si="2"/>
        <v>1.183E-3</v>
      </c>
      <c r="F47">
        <v>2.1</v>
      </c>
      <c r="G47">
        <v>0</v>
      </c>
      <c r="H47">
        <v>0.39019799999999999</v>
      </c>
      <c r="I47">
        <v>2.7550000000000001E-3</v>
      </c>
      <c r="J47">
        <v>1.3563E-2</v>
      </c>
      <c r="K47">
        <v>1.6317999999999999E-2</v>
      </c>
      <c r="L47">
        <v>0</v>
      </c>
      <c r="M47">
        <v>0</v>
      </c>
      <c r="N47">
        <v>-8.2936999999999997E-2</v>
      </c>
      <c r="O47">
        <v>0</v>
      </c>
      <c r="P47">
        <v>0</v>
      </c>
      <c r="Q47">
        <v>14.1111</v>
      </c>
      <c r="R47">
        <v>6.6699999999999995E-2</v>
      </c>
      <c r="T47">
        <v>2.1</v>
      </c>
      <c r="U47">
        <v>0</v>
      </c>
      <c r="V47">
        <v>0.39019799999999999</v>
      </c>
      <c r="W47">
        <v>2.7550000000000001E-3</v>
      </c>
      <c r="X47">
        <v>1.238E-2</v>
      </c>
      <c r="Y47">
        <v>1.5134999999999999E-2</v>
      </c>
      <c r="Z47">
        <v>0</v>
      </c>
      <c r="AA47">
        <v>0</v>
      </c>
      <c r="AB47">
        <v>-8.3373000000000003E-2</v>
      </c>
      <c r="AC47">
        <v>0</v>
      </c>
      <c r="AD47">
        <v>0</v>
      </c>
      <c r="AE47">
        <v>14.1111</v>
      </c>
      <c r="AF47">
        <v>6.6699999999999995E-2</v>
      </c>
    </row>
    <row r="48" spans="1:32" x14ac:dyDescent="0.2">
      <c r="A48">
        <f t="shared" si="0"/>
        <v>13.9399</v>
      </c>
      <c r="B48">
        <f t="shared" si="1"/>
        <v>0.399839</v>
      </c>
      <c r="C48">
        <f t="shared" si="2"/>
        <v>1.1979999999999994E-3</v>
      </c>
      <c r="F48">
        <v>2.2000000000000002</v>
      </c>
      <c r="G48">
        <v>0</v>
      </c>
      <c r="H48">
        <v>0.399839</v>
      </c>
      <c r="I48">
        <v>2.8930000000000002E-3</v>
      </c>
      <c r="J48">
        <v>1.3657000000000001E-2</v>
      </c>
      <c r="K48">
        <v>1.6549999999999999E-2</v>
      </c>
      <c r="L48">
        <v>0</v>
      </c>
      <c r="M48">
        <v>0</v>
      </c>
      <c r="N48">
        <v>-8.3648E-2</v>
      </c>
      <c r="O48">
        <v>0</v>
      </c>
      <c r="P48">
        <v>0</v>
      </c>
      <c r="Q48">
        <v>13.9399</v>
      </c>
      <c r="R48">
        <v>6.6199999999999995E-2</v>
      </c>
      <c r="T48">
        <v>2.2000000000000002</v>
      </c>
      <c r="U48">
        <v>0</v>
      </c>
      <c r="V48">
        <v>0.399839</v>
      </c>
      <c r="W48">
        <v>2.8930000000000002E-3</v>
      </c>
      <c r="X48">
        <v>1.2459E-2</v>
      </c>
      <c r="Y48">
        <v>1.5351999999999999E-2</v>
      </c>
      <c r="Z48">
        <v>0</v>
      </c>
      <c r="AA48">
        <v>0</v>
      </c>
      <c r="AB48">
        <v>-8.4081000000000003E-2</v>
      </c>
      <c r="AC48">
        <v>0</v>
      </c>
      <c r="AD48">
        <v>0</v>
      </c>
      <c r="AE48">
        <v>13.9399</v>
      </c>
      <c r="AF48">
        <v>6.6199999999999995E-2</v>
      </c>
    </row>
    <row r="49" spans="1:32" x14ac:dyDescent="0.2">
      <c r="A49">
        <f t="shared" si="0"/>
        <v>13.774800000000001</v>
      </c>
      <c r="B49">
        <f t="shared" si="1"/>
        <v>0.40947899999999998</v>
      </c>
      <c r="C49">
        <f t="shared" si="2"/>
        <v>1.2059999999999987E-3</v>
      </c>
      <c r="F49">
        <v>2.2999999999999998</v>
      </c>
      <c r="G49">
        <v>0</v>
      </c>
      <c r="H49">
        <v>0.40947899999999998</v>
      </c>
      <c r="I49">
        <v>3.0339999999999998E-3</v>
      </c>
      <c r="J49">
        <v>1.3746E-2</v>
      </c>
      <c r="K49">
        <v>1.6778999999999999E-2</v>
      </c>
      <c r="L49">
        <v>0</v>
      </c>
      <c r="M49">
        <v>0</v>
      </c>
      <c r="N49">
        <v>-8.4360000000000004E-2</v>
      </c>
      <c r="O49">
        <v>0</v>
      </c>
      <c r="P49">
        <v>0</v>
      </c>
      <c r="Q49">
        <v>13.774800000000001</v>
      </c>
      <c r="R49">
        <v>6.5699999999999995E-2</v>
      </c>
      <c r="T49">
        <v>2.2999999999999998</v>
      </c>
      <c r="U49">
        <v>0</v>
      </c>
      <c r="V49">
        <v>0.40947899999999998</v>
      </c>
      <c r="W49">
        <v>3.0339999999999998E-3</v>
      </c>
      <c r="X49">
        <v>1.2539E-2</v>
      </c>
      <c r="Y49">
        <v>1.5573E-2</v>
      </c>
      <c r="Z49">
        <v>0</v>
      </c>
      <c r="AA49">
        <v>0</v>
      </c>
      <c r="AB49">
        <v>-8.4789000000000003E-2</v>
      </c>
      <c r="AC49">
        <v>0</v>
      </c>
      <c r="AD49">
        <v>0</v>
      </c>
      <c r="AE49">
        <v>13.774800000000001</v>
      </c>
      <c r="AF49">
        <v>6.5699999999999995E-2</v>
      </c>
    </row>
    <row r="50" spans="1:32" x14ac:dyDescent="0.2">
      <c r="A50">
        <f t="shared" si="0"/>
        <v>13.615500000000001</v>
      </c>
      <c r="B50">
        <f t="shared" si="1"/>
        <v>0.41911599999999999</v>
      </c>
      <c r="C50">
        <f t="shared" si="2"/>
        <v>1.2150000000000008E-3</v>
      </c>
      <c r="F50">
        <v>2.4</v>
      </c>
      <c r="G50">
        <v>0</v>
      </c>
      <c r="H50">
        <v>0.41911599999999999</v>
      </c>
      <c r="I50">
        <v>3.1779999999999998E-3</v>
      </c>
      <c r="J50">
        <v>1.3840999999999999E-2</v>
      </c>
      <c r="K50">
        <v>1.7018999999999999E-2</v>
      </c>
      <c r="L50">
        <v>0</v>
      </c>
      <c r="M50">
        <v>0</v>
      </c>
      <c r="N50">
        <v>-8.5071999999999995E-2</v>
      </c>
      <c r="O50">
        <v>0</v>
      </c>
      <c r="P50">
        <v>0</v>
      </c>
      <c r="Q50">
        <v>13.615500000000001</v>
      </c>
      <c r="R50">
        <v>6.5199999999999994E-2</v>
      </c>
      <c r="T50">
        <v>2.4</v>
      </c>
      <c r="U50">
        <v>0</v>
      </c>
      <c r="V50">
        <v>0.41911599999999999</v>
      </c>
      <c r="W50">
        <v>3.1779999999999998E-3</v>
      </c>
      <c r="X50">
        <v>1.2626E-2</v>
      </c>
      <c r="Y50">
        <v>1.5803999999999999E-2</v>
      </c>
      <c r="Z50">
        <v>0</v>
      </c>
      <c r="AA50">
        <v>0</v>
      </c>
      <c r="AB50">
        <v>-8.5497000000000004E-2</v>
      </c>
      <c r="AC50">
        <v>0</v>
      </c>
      <c r="AD50">
        <v>0</v>
      </c>
      <c r="AE50">
        <v>13.615500000000001</v>
      </c>
      <c r="AF50">
        <v>6.5199999999999994E-2</v>
      </c>
    </row>
    <row r="51" spans="1:32" x14ac:dyDescent="0.2">
      <c r="A51">
        <f t="shared" si="0"/>
        <v>13.4617</v>
      </c>
      <c r="B51">
        <f t="shared" si="1"/>
        <v>0.42875200000000002</v>
      </c>
      <c r="C51">
        <f t="shared" si="2"/>
        <v>1.2229999999999984E-3</v>
      </c>
      <c r="F51">
        <v>2.5</v>
      </c>
      <c r="G51">
        <v>0</v>
      </c>
      <c r="H51">
        <v>0.42875200000000002</v>
      </c>
      <c r="I51">
        <v>3.3249999999999998E-3</v>
      </c>
      <c r="J51">
        <v>1.3946E-2</v>
      </c>
      <c r="K51">
        <v>1.7271999999999999E-2</v>
      </c>
      <c r="L51">
        <v>0</v>
      </c>
      <c r="M51">
        <v>0</v>
      </c>
      <c r="N51">
        <v>-8.5783999999999999E-2</v>
      </c>
      <c r="O51">
        <v>0</v>
      </c>
      <c r="P51">
        <v>0</v>
      </c>
      <c r="Q51">
        <v>13.4617</v>
      </c>
      <c r="R51">
        <v>6.4799999999999996E-2</v>
      </c>
      <c r="T51">
        <v>2.5</v>
      </c>
      <c r="U51">
        <v>0</v>
      </c>
      <c r="V51">
        <v>0.42875200000000002</v>
      </c>
      <c r="W51">
        <v>3.3249999999999998E-3</v>
      </c>
      <c r="X51">
        <v>1.2723E-2</v>
      </c>
      <c r="Y51">
        <v>1.6049000000000001E-2</v>
      </c>
      <c r="Z51">
        <v>0</v>
      </c>
      <c r="AA51">
        <v>0</v>
      </c>
      <c r="AB51">
        <v>-8.6204000000000003E-2</v>
      </c>
      <c r="AC51">
        <v>0</v>
      </c>
      <c r="AD51">
        <v>0</v>
      </c>
      <c r="AE51">
        <v>13.4617</v>
      </c>
      <c r="AF51">
        <v>6.4799999999999996E-2</v>
      </c>
    </row>
    <row r="52" spans="1:32" x14ac:dyDescent="0.2">
      <c r="A52">
        <f t="shared" si="0"/>
        <v>13.312900000000001</v>
      </c>
      <c r="B52">
        <f t="shared" si="1"/>
        <v>0.438386</v>
      </c>
      <c r="C52">
        <f t="shared" si="2"/>
        <v>1.2299999999999985E-3</v>
      </c>
      <c r="F52">
        <v>2.6</v>
      </c>
      <c r="G52">
        <v>0</v>
      </c>
      <c r="H52">
        <v>0.438386</v>
      </c>
      <c r="I52">
        <v>3.4759999999999999E-3</v>
      </c>
      <c r="J52">
        <v>1.405E-2</v>
      </c>
      <c r="K52">
        <v>1.7526E-2</v>
      </c>
      <c r="L52">
        <v>0</v>
      </c>
      <c r="M52">
        <v>0</v>
      </c>
      <c r="N52">
        <v>-8.6495000000000002E-2</v>
      </c>
      <c r="O52">
        <v>0</v>
      </c>
      <c r="P52">
        <v>0</v>
      </c>
      <c r="Q52">
        <v>13.312900000000001</v>
      </c>
      <c r="R52">
        <v>6.4399999999999999E-2</v>
      </c>
      <c r="T52">
        <v>2.6</v>
      </c>
      <c r="U52">
        <v>0</v>
      </c>
      <c r="V52">
        <v>0.438386</v>
      </c>
      <c r="W52">
        <v>3.4759999999999999E-3</v>
      </c>
      <c r="X52">
        <v>1.282E-2</v>
      </c>
      <c r="Y52">
        <v>1.6296000000000001E-2</v>
      </c>
      <c r="Z52">
        <v>0</v>
      </c>
      <c r="AA52">
        <v>0</v>
      </c>
      <c r="AB52">
        <v>-8.6911000000000002E-2</v>
      </c>
      <c r="AC52">
        <v>0</v>
      </c>
      <c r="AD52">
        <v>0</v>
      </c>
      <c r="AE52">
        <v>13.312900000000001</v>
      </c>
      <c r="AF52">
        <v>6.4399999999999999E-2</v>
      </c>
    </row>
    <row r="53" spans="1:32" x14ac:dyDescent="0.2">
      <c r="A53">
        <f t="shared" si="0"/>
        <v>13.1691</v>
      </c>
      <c r="B53">
        <f t="shared" si="1"/>
        <v>0.448017</v>
      </c>
      <c r="C53">
        <f t="shared" si="2"/>
        <v>1.237000000000002E-3</v>
      </c>
      <c r="F53">
        <v>2.7</v>
      </c>
      <c r="G53">
        <v>0</v>
      </c>
      <c r="H53">
        <v>0.448017</v>
      </c>
      <c r="I53">
        <v>3.63E-3</v>
      </c>
      <c r="J53">
        <v>1.4151E-2</v>
      </c>
      <c r="K53">
        <v>1.7781000000000002E-2</v>
      </c>
      <c r="L53">
        <v>0</v>
      </c>
      <c r="M53">
        <v>0</v>
      </c>
      <c r="N53">
        <v>-8.7207000000000007E-2</v>
      </c>
      <c r="O53">
        <v>0</v>
      </c>
      <c r="P53">
        <v>0</v>
      </c>
      <c r="Q53">
        <v>13.1691</v>
      </c>
      <c r="R53">
        <v>6.4000000000000001E-2</v>
      </c>
      <c r="T53">
        <v>2.7</v>
      </c>
      <c r="U53">
        <v>0</v>
      </c>
      <c r="V53">
        <v>0.448017</v>
      </c>
      <c r="W53">
        <v>3.63E-3</v>
      </c>
      <c r="X53">
        <v>1.2914E-2</v>
      </c>
      <c r="Y53">
        <v>1.6544E-2</v>
      </c>
      <c r="Z53">
        <v>0</v>
      </c>
      <c r="AA53">
        <v>0</v>
      </c>
      <c r="AB53">
        <v>-8.7618000000000001E-2</v>
      </c>
      <c r="AC53">
        <v>0</v>
      </c>
      <c r="AD53">
        <v>0</v>
      </c>
      <c r="AE53">
        <v>13.1691</v>
      </c>
      <c r="AF53">
        <v>6.4000000000000001E-2</v>
      </c>
    </row>
    <row r="54" spans="1:32" x14ac:dyDescent="0.2">
      <c r="A54">
        <f t="shared" si="0"/>
        <v>13.0298</v>
      </c>
      <c r="B54">
        <f t="shared" si="1"/>
        <v>0.45764700000000003</v>
      </c>
      <c r="C54">
        <f t="shared" si="2"/>
        <v>1.2459999999999971E-3</v>
      </c>
      <c r="F54">
        <v>2.8</v>
      </c>
      <c r="G54">
        <v>0</v>
      </c>
      <c r="H54">
        <v>0.45764700000000003</v>
      </c>
      <c r="I54">
        <v>3.787E-3</v>
      </c>
      <c r="J54">
        <v>1.4251E-2</v>
      </c>
      <c r="K54">
        <v>1.8037999999999998E-2</v>
      </c>
      <c r="L54">
        <v>0</v>
      </c>
      <c r="M54">
        <v>0</v>
      </c>
      <c r="N54">
        <v>-8.7917999999999996E-2</v>
      </c>
      <c r="O54">
        <v>0</v>
      </c>
      <c r="P54">
        <v>0</v>
      </c>
      <c r="Q54">
        <v>13.0298</v>
      </c>
      <c r="R54">
        <v>6.3600000000000004E-2</v>
      </c>
      <c r="T54">
        <v>2.8</v>
      </c>
      <c r="U54">
        <v>0</v>
      </c>
      <c r="V54">
        <v>0.45764700000000003</v>
      </c>
      <c r="W54">
        <v>3.787E-3</v>
      </c>
      <c r="X54">
        <v>1.3004E-2</v>
      </c>
      <c r="Y54">
        <v>1.6792000000000001E-2</v>
      </c>
      <c r="Z54">
        <v>0</v>
      </c>
      <c r="AA54">
        <v>0</v>
      </c>
      <c r="AB54">
        <v>-8.8325000000000001E-2</v>
      </c>
      <c r="AC54">
        <v>0</v>
      </c>
      <c r="AD54">
        <v>0</v>
      </c>
      <c r="AE54">
        <v>13.0298</v>
      </c>
      <c r="AF54">
        <v>6.3600000000000004E-2</v>
      </c>
    </row>
    <row r="55" spans="1:32" x14ac:dyDescent="0.2">
      <c r="A55">
        <f t="shared" si="0"/>
        <v>12.8948</v>
      </c>
      <c r="B55">
        <f t="shared" si="1"/>
        <v>0.467275</v>
      </c>
      <c r="C55">
        <f t="shared" si="2"/>
        <v>1.2559999999999967E-3</v>
      </c>
      <c r="F55">
        <v>2.9</v>
      </c>
      <c r="G55">
        <v>0</v>
      </c>
      <c r="H55">
        <v>0.467275</v>
      </c>
      <c r="I55">
        <v>3.9480000000000001E-3</v>
      </c>
      <c r="J55">
        <v>1.4364E-2</v>
      </c>
      <c r="K55">
        <v>1.8311999999999998E-2</v>
      </c>
      <c r="L55">
        <v>0</v>
      </c>
      <c r="M55">
        <v>0</v>
      </c>
      <c r="N55">
        <v>-8.863E-2</v>
      </c>
      <c r="O55">
        <v>0</v>
      </c>
      <c r="P55">
        <v>0</v>
      </c>
      <c r="Q55">
        <v>12.8948</v>
      </c>
      <c r="R55">
        <v>6.3200000000000006E-2</v>
      </c>
      <c r="T55">
        <v>2.9</v>
      </c>
      <c r="U55">
        <v>0</v>
      </c>
      <c r="V55">
        <v>0.467275</v>
      </c>
      <c r="W55">
        <v>3.9480000000000001E-3</v>
      </c>
      <c r="X55">
        <v>1.3108E-2</v>
      </c>
      <c r="Y55">
        <v>1.7056000000000002E-2</v>
      </c>
      <c r="Z55">
        <v>0</v>
      </c>
      <c r="AA55">
        <v>0</v>
      </c>
      <c r="AB55">
        <v>-8.9030999999999999E-2</v>
      </c>
      <c r="AC55">
        <v>0</v>
      </c>
      <c r="AD55">
        <v>0</v>
      </c>
      <c r="AE55">
        <v>12.8948</v>
      </c>
      <c r="AF55">
        <v>6.3200000000000006E-2</v>
      </c>
    </row>
    <row r="56" spans="1:32" x14ac:dyDescent="0.2">
      <c r="A56">
        <f t="shared" si="0"/>
        <v>12.764099999999999</v>
      </c>
      <c r="B56">
        <f t="shared" si="1"/>
        <v>0.47689999999999999</v>
      </c>
      <c r="C56">
        <f t="shared" si="2"/>
        <v>1.2710000000000013E-3</v>
      </c>
      <c r="F56">
        <v>3</v>
      </c>
      <c r="G56">
        <v>0</v>
      </c>
      <c r="H56">
        <v>0.47689999999999999</v>
      </c>
      <c r="I56">
        <v>4.1120000000000002E-3</v>
      </c>
      <c r="J56">
        <v>1.4492E-2</v>
      </c>
      <c r="K56">
        <v>1.8603000000000001E-2</v>
      </c>
      <c r="L56">
        <v>0</v>
      </c>
      <c r="M56">
        <v>0</v>
      </c>
      <c r="N56">
        <v>-8.9341000000000004E-2</v>
      </c>
      <c r="O56">
        <v>0</v>
      </c>
      <c r="P56">
        <v>0</v>
      </c>
      <c r="Q56">
        <v>12.764099999999999</v>
      </c>
      <c r="R56">
        <v>6.2899999999999998E-2</v>
      </c>
      <c r="T56">
        <v>3</v>
      </c>
      <c r="U56">
        <v>0</v>
      </c>
      <c r="V56">
        <v>0.47689999999999999</v>
      </c>
      <c r="W56">
        <v>4.1120000000000002E-3</v>
      </c>
      <c r="X56">
        <v>1.3221E-2</v>
      </c>
      <c r="Y56">
        <v>1.7332E-2</v>
      </c>
      <c r="Z56">
        <v>0</v>
      </c>
      <c r="AA56">
        <v>0</v>
      </c>
      <c r="AB56">
        <v>-8.9736999999999997E-2</v>
      </c>
      <c r="AC56">
        <v>0</v>
      </c>
      <c r="AD56">
        <v>0</v>
      </c>
      <c r="AE56">
        <v>12.764099999999999</v>
      </c>
      <c r="AF56">
        <v>6.2899999999999998E-2</v>
      </c>
    </row>
    <row r="57" spans="1:32" x14ac:dyDescent="0.2">
      <c r="A57">
        <f t="shared" si="0"/>
        <v>12.6372</v>
      </c>
      <c r="B57">
        <f t="shared" si="1"/>
        <v>0.48652299999999998</v>
      </c>
      <c r="C57">
        <f t="shared" si="2"/>
        <v>1.2880000000000009E-3</v>
      </c>
      <c r="F57">
        <v>3.1</v>
      </c>
      <c r="G57">
        <v>0</v>
      </c>
      <c r="H57">
        <v>0.48652299999999998</v>
      </c>
      <c r="I57">
        <v>4.2789999999999998E-3</v>
      </c>
      <c r="J57">
        <v>1.4622E-2</v>
      </c>
      <c r="K57">
        <v>1.8901000000000001E-2</v>
      </c>
      <c r="L57">
        <v>0</v>
      </c>
      <c r="M57">
        <v>0</v>
      </c>
      <c r="N57">
        <v>-9.0052999999999994E-2</v>
      </c>
      <c r="O57">
        <v>0</v>
      </c>
      <c r="P57">
        <v>0</v>
      </c>
      <c r="Q57">
        <v>12.6372</v>
      </c>
      <c r="R57">
        <v>6.2600000000000003E-2</v>
      </c>
      <c r="T57">
        <v>3.1</v>
      </c>
      <c r="U57">
        <v>0</v>
      </c>
      <c r="V57">
        <v>0.48652299999999998</v>
      </c>
      <c r="W57">
        <v>4.2789999999999998E-3</v>
      </c>
      <c r="X57">
        <v>1.3334E-2</v>
      </c>
      <c r="Y57">
        <v>1.7613E-2</v>
      </c>
      <c r="Z57">
        <v>0</v>
      </c>
      <c r="AA57">
        <v>0</v>
      </c>
      <c r="AB57">
        <v>-9.0442999999999996E-2</v>
      </c>
      <c r="AC57">
        <v>0</v>
      </c>
      <c r="AD57">
        <v>0</v>
      </c>
      <c r="AE57">
        <v>12.6372</v>
      </c>
      <c r="AF57">
        <v>6.2600000000000003E-2</v>
      </c>
    </row>
    <row r="58" spans="1:32" x14ac:dyDescent="0.2">
      <c r="A58">
        <f t="shared" si="0"/>
        <v>12.514099999999999</v>
      </c>
      <c r="B58">
        <f t="shared" si="1"/>
        <v>0.49614399999999997</v>
      </c>
      <c r="C58">
        <f t="shared" si="2"/>
        <v>1.3049999999999971E-3</v>
      </c>
      <c r="F58">
        <v>3.2</v>
      </c>
      <c r="G58">
        <v>0</v>
      </c>
      <c r="H58">
        <v>0.49614399999999997</v>
      </c>
      <c r="I58">
        <v>4.4489999999999998E-3</v>
      </c>
      <c r="J58">
        <v>1.4749999999999999E-2</v>
      </c>
      <c r="K58">
        <v>1.9199999999999998E-2</v>
      </c>
      <c r="L58">
        <v>0</v>
      </c>
      <c r="M58">
        <v>0</v>
      </c>
      <c r="N58">
        <v>-9.0763999999999997E-2</v>
      </c>
      <c r="O58">
        <v>0</v>
      </c>
      <c r="P58">
        <v>0</v>
      </c>
      <c r="Q58">
        <v>12.514099999999999</v>
      </c>
      <c r="R58">
        <v>6.2199999999999998E-2</v>
      </c>
      <c r="T58">
        <v>3.2</v>
      </c>
      <c r="U58">
        <v>0</v>
      </c>
      <c r="V58">
        <v>0.49614399999999997</v>
      </c>
      <c r="W58">
        <v>4.4489999999999998E-3</v>
      </c>
      <c r="X58">
        <v>1.3446E-2</v>
      </c>
      <c r="Y58">
        <v>1.7895000000000001E-2</v>
      </c>
      <c r="Z58">
        <v>0</v>
      </c>
      <c r="AA58">
        <v>0</v>
      </c>
      <c r="AB58">
        <v>-9.1148000000000007E-2</v>
      </c>
      <c r="AC58">
        <v>0</v>
      </c>
      <c r="AD58">
        <v>0</v>
      </c>
      <c r="AE58">
        <v>12.514099999999999</v>
      </c>
      <c r="AF58">
        <v>6.2199999999999998E-2</v>
      </c>
    </row>
    <row r="59" spans="1:32" x14ac:dyDescent="0.2">
      <c r="A59">
        <f t="shared" si="0"/>
        <v>12.394500000000001</v>
      </c>
      <c r="B59">
        <f t="shared" si="1"/>
        <v>0.50576299999999996</v>
      </c>
      <c r="C59">
        <f t="shared" si="2"/>
        <v>1.3150000000000002E-3</v>
      </c>
      <c r="F59">
        <v>3.3</v>
      </c>
      <c r="G59">
        <v>0</v>
      </c>
      <c r="H59">
        <v>0.50576299999999996</v>
      </c>
      <c r="I59">
        <v>4.6230000000000004E-3</v>
      </c>
      <c r="J59">
        <v>1.4877E-2</v>
      </c>
      <c r="K59">
        <v>1.95E-2</v>
      </c>
      <c r="L59">
        <v>0</v>
      </c>
      <c r="M59">
        <v>0</v>
      </c>
      <c r="N59">
        <v>-9.1475000000000001E-2</v>
      </c>
      <c r="O59">
        <v>0</v>
      </c>
      <c r="P59">
        <v>0</v>
      </c>
      <c r="Q59">
        <v>12.394500000000001</v>
      </c>
      <c r="R59">
        <v>6.1899999999999997E-2</v>
      </c>
      <c r="T59">
        <v>3.3</v>
      </c>
      <c r="U59">
        <v>0</v>
      </c>
      <c r="V59">
        <v>0.50576299999999996</v>
      </c>
      <c r="W59">
        <v>4.6230000000000004E-3</v>
      </c>
      <c r="X59">
        <v>1.3561999999999999E-2</v>
      </c>
      <c r="Y59">
        <v>1.8185E-2</v>
      </c>
      <c r="Z59">
        <v>0</v>
      </c>
      <c r="AA59">
        <v>0</v>
      </c>
      <c r="AB59">
        <v>-9.1853000000000004E-2</v>
      </c>
      <c r="AC59">
        <v>0</v>
      </c>
      <c r="AD59">
        <v>0</v>
      </c>
      <c r="AE59">
        <v>12.394500000000001</v>
      </c>
      <c r="AF59">
        <v>6.1899999999999997E-2</v>
      </c>
    </row>
    <row r="60" spans="1:32" x14ac:dyDescent="0.2">
      <c r="A60">
        <f t="shared" si="0"/>
        <v>12.2783</v>
      </c>
      <c r="B60">
        <f t="shared" si="1"/>
        <v>0.51537900000000003</v>
      </c>
      <c r="C60">
        <f t="shared" si="2"/>
        <v>1.3249999999999998E-3</v>
      </c>
      <c r="F60">
        <v>3.4</v>
      </c>
      <c r="G60">
        <v>0</v>
      </c>
      <c r="H60">
        <v>0.51537900000000003</v>
      </c>
      <c r="I60">
        <v>4.7999999999999996E-3</v>
      </c>
      <c r="J60">
        <v>1.5013E-2</v>
      </c>
      <c r="K60">
        <v>1.9813000000000001E-2</v>
      </c>
      <c r="L60">
        <v>0</v>
      </c>
      <c r="M60">
        <v>0</v>
      </c>
      <c r="N60">
        <v>-9.2186000000000004E-2</v>
      </c>
      <c r="O60">
        <v>0</v>
      </c>
      <c r="P60">
        <v>0</v>
      </c>
      <c r="Q60">
        <v>12.2783</v>
      </c>
      <c r="R60">
        <v>6.1600000000000002E-2</v>
      </c>
      <c r="T60">
        <v>3.4</v>
      </c>
      <c r="U60">
        <v>0</v>
      </c>
      <c r="V60">
        <v>0.51537900000000003</v>
      </c>
      <c r="W60">
        <v>4.7999999999999996E-3</v>
      </c>
      <c r="X60">
        <v>1.3689E-2</v>
      </c>
      <c r="Y60">
        <v>1.8488000000000001E-2</v>
      </c>
      <c r="Z60">
        <v>0</v>
      </c>
      <c r="AA60">
        <v>0</v>
      </c>
      <c r="AB60">
        <v>-9.2558000000000001E-2</v>
      </c>
      <c r="AC60">
        <v>0</v>
      </c>
      <c r="AD60">
        <v>0</v>
      </c>
      <c r="AE60">
        <v>12.2783</v>
      </c>
      <c r="AF60">
        <v>6.1600000000000002E-2</v>
      </c>
    </row>
    <row r="61" spans="1:32" x14ac:dyDescent="0.2">
      <c r="A61">
        <f t="shared" si="0"/>
        <v>12.1654</v>
      </c>
      <c r="B61">
        <f t="shared" si="1"/>
        <v>0.52499300000000004</v>
      </c>
      <c r="C61">
        <f t="shared" si="2"/>
        <v>1.3309999999999989E-3</v>
      </c>
      <c r="F61">
        <v>3.5</v>
      </c>
      <c r="G61">
        <v>0</v>
      </c>
      <c r="H61">
        <v>0.52499300000000004</v>
      </c>
      <c r="I61">
        <v>4.9800000000000001E-3</v>
      </c>
      <c r="J61">
        <v>1.5148E-2</v>
      </c>
      <c r="K61">
        <v>2.0128E-2</v>
      </c>
      <c r="L61">
        <v>0</v>
      </c>
      <c r="M61">
        <v>0</v>
      </c>
      <c r="N61">
        <v>-9.2896000000000006E-2</v>
      </c>
      <c r="O61">
        <v>0</v>
      </c>
      <c r="P61">
        <v>0</v>
      </c>
      <c r="Q61">
        <v>12.1654</v>
      </c>
      <c r="R61">
        <v>6.13E-2</v>
      </c>
      <c r="T61">
        <v>3.5</v>
      </c>
      <c r="U61">
        <v>0</v>
      </c>
      <c r="V61">
        <v>0.52499300000000004</v>
      </c>
      <c r="W61">
        <v>4.9800000000000001E-3</v>
      </c>
      <c r="X61">
        <v>1.3816E-2</v>
      </c>
      <c r="Y61">
        <v>1.8797000000000001E-2</v>
      </c>
      <c r="Z61">
        <v>0</v>
      </c>
      <c r="AA61">
        <v>0</v>
      </c>
      <c r="AB61">
        <v>-9.3261999999999998E-2</v>
      </c>
      <c r="AC61">
        <v>0</v>
      </c>
      <c r="AD61">
        <v>0</v>
      </c>
      <c r="AE61">
        <v>12.1654</v>
      </c>
      <c r="AF61">
        <v>6.13E-2</v>
      </c>
    </row>
    <row r="62" spans="1:32" x14ac:dyDescent="0.2">
      <c r="A62">
        <f t="shared" si="0"/>
        <v>12.0555</v>
      </c>
      <c r="B62">
        <f t="shared" si="1"/>
        <v>0.53460399999999997</v>
      </c>
      <c r="C62">
        <f t="shared" si="2"/>
        <v>1.3369999999999979E-3</v>
      </c>
      <c r="F62">
        <v>3.6</v>
      </c>
      <c r="G62">
        <v>0</v>
      </c>
      <c r="H62">
        <v>0.53460399999999997</v>
      </c>
      <c r="I62">
        <v>5.1640000000000002E-3</v>
      </c>
      <c r="J62">
        <v>1.5282E-2</v>
      </c>
      <c r="K62">
        <v>2.0445999999999999E-2</v>
      </c>
      <c r="L62">
        <v>0</v>
      </c>
      <c r="M62">
        <v>0</v>
      </c>
      <c r="N62">
        <v>-9.3606999999999996E-2</v>
      </c>
      <c r="O62">
        <v>0</v>
      </c>
      <c r="P62">
        <v>0</v>
      </c>
      <c r="Q62">
        <v>12.0555</v>
      </c>
      <c r="R62">
        <v>6.1100000000000002E-2</v>
      </c>
      <c r="T62">
        <v>3.6</v>
      </c>
      <c r="U62">
        <v>0</v>
      </c>
      <c r="V62">
        <v>0.53460399999999997</v>
      </c>
      <c r="W62">
        <v>5.1640000000000002E-3</v>
      </c>
      <c r="X62">
        <v>1.3945000000000001E-2</v>
      </c>
      <c r="Y62">
        <v>1.9109000000000001E-2</v>
      </c>
      <c r="Z62">
        <v>0</v>
      </c>
      <c r="AA62">
        <v>0</v>
      </c>
      <c r="AB62">
        <v>-9.3965999999999994E-2</v>
      </c>
      <c r="AC62">
        <v>0</v>
      </c>
      <c r="AD62">
        <v>0</v>
      </c>
      <c r="AE62">
        <v>12.0555</v>
      </c>
      <c r="AF62">
        <v>6.1100000000000002E-2</v>
      </c>
    </row>
    <row r="63" spans="1:32" x14ac:dyDescent="0.2">
      <c r="A63">
        <f t="shared" si="0"/>
        <v>11.948600000000001</v>
      </c>
      <c r="B63">
        <f t="shared" si="1"/>
        <v>0.54421299999999995</v>
      </c>
      <c r="C63">
        <f t="shared" si="2"/>
        <v>1.3419999999999994E-3</v>
      </c>
      <c r="F63">
        <v>3.7</v>
      </c>
      <c r="G63">
        <v>0</v>
      </c>
      <c r="H63">
        <v>0.54421299999999995</v>
      </c>
      <c r="I63">
        <v>5.3499999999999997E-3</v>
      </c>
      <c r="J63">
        <v>1.5414000000000001E-2</v>
      </c>
      <c r="K63">
        <v>2.0764999999999999E-2</v>
      </c>
      <c r="L63">
        <v>0</v>
      </c>
      <c r="M63">
        <v>0</v>
      </c>
      <c r="N63">
        <v>-9.4316999999999998E-2</v>
      </c>
      <c r="O63">
        <v>0</v>
      </c>
      <c r="P63">
        <v>0</v>
      </c>
      <c r="Q63">
        <v>11.948600000000001</v>
      </c>
      <c r="R63">
        <v>6.08E-2</v>
      </c>
      <c r="T63">
        <v>3.7</v>
      </c>
      <c r="U63">
        <v>0</v>
      </c>
      <c r="V63">
        <v>0.54421299999999995</v>
      </c>
      <c r="W63">
        <v>5.3499999999999997E-3</v>
      </c>
      <c r="X63">
        <v>1.4071999999999999E-2</v>
      </c>
      <c r="Y63">
        <v>1.9422999999999999E-2</v>
      </c>
      <c r="Z63">
        <v>0</v>
      </c>
      <c r="AA63">
        <v>0</v>
      </c>
      <c r="AB63">
        <v>-9.4670000000000004E-2</v>
      </c>
      <c r="AC63">
        <v>0</v>
      </c>
      <c r="AD63">
        <v>0</v>
      </c>
      <c r="AE63">
        <v>11.948600000000001</v>
      </c>
      <c r="AF63">
        <v>6.08E-2</v>
      </c>
    </row>
    <row r="64" spans="1:32" x14ac:dyDescent="0.2">
      <c r="A64">
        <f t="shared" si="0"/>
        <v>11.8445</v>
      </c>
      <c r="B64">
        <f t="shared" si="1"/>
        <v>0.55381899999999995</v>
      </c>
      <c r="C64">
        <f t="shared" si="2"/>
        <v>1.346E-3</v>
      </c>
      <c r="F64">
        <v>3.8</v>
      </c>
      <c r="G64">
        <v>0</v>
      </c>
      <c r="H64">
        <v>0.55381899999999995</v>
      </c>
      <c r="I64">
        <v>5.5399999999999998E-3</v>
      </c>
      <c r="J64">
        <v>1.5544000000000001E-2</v>
      </c>
      <c r="K64">
        <v>2.1083999999999999E-2</v>
      </c>
      <c r="L64">
        <v>0</v>
      </c>
      <c r="M64">
        <v>0</v>
      </c>
      <c r="N64">
        <v>-9.5027E-2</v>
      </c>
      <c r="O64">
        <v>0</v>
      </c>
      <c r="P64">
        <v>0</v>
      </c>
      <c r="Q64">
        <v>11.8445</v>
      </c>
      <c r="R64">
        <v>6.0499999999999998E-2</v>
      </c>
      <c r="T64">
        <v>3.8</v>
      </c>
      <c r="U64">
        <v>0</v>
      </c>
      <c r="V64">
        <v>0.55381899999999995</v>
      </c>
      <c r="W64">
        <v>5.5399999999999998E-3</v>
      </c>
      <c r="X64">
        <v>1.4198000000000001E-2</v>
      </c>
      <c r="Y64">
        <v>1.9737999999999999E-2</v>
      </c>
      <c r="Z64">
        <v>0</v>
      </c>
      <c r="AA64">
        <v>0</v>
      </c>
      <c r="AB64">
        <v>-9.5372999999999999E-2</v>
      </c>
      <c r="AC64">
        <v>0</v>
      </c>
      <c r="AD64">
        <v>0</v>
      </c>
      <c r="AE64">
        <v>11.8445</v>
      </c>
      <c r="AF64">
        <v>6.0499999999999998E-2</v>
      </c>
    </row>
    <row r="65" spans="1:32" x14ac:dyDescent="0.2">
      <c r="A65">
        <f t="shared" si="0"/>
        <v>11.7432</v>
      </c>
      <c r="B65">
        <f t="shared" si="1"/>
        <v>0.56342300000000001</v>
      </c>
      <c r="C65">
        <f t="shared" si="2"/>
        <v>1.3510000000000015E-3</v>
      </c>
      <c r="F65">
        <v>3.9</v>
      </c>
      <c r="G65">
        <v>0</v>
      </c>
      <c r="H65">
        <v>0.56342300000000001</v>
      </c>
      <c r="I65">
        <v>5.7340000000000004E-3</v>
      </c>
      <c r="J65">
        <v>1.5682000000000001E-2</v>
      </c>
      <c r="K65">
        <v>2.1416000000000001E-2</v>
      </c>
      <c r="L65">
        <v>0</v>
      </c>
      <c r="M65">
        <v>0</v>
      </c>
      <c r="N65">
        <v>-9.5736000000000002E-2</v>
      </c>
      <c r="O65">
        <v>0</v>
      </c>
      <c r="P65">
        <v>0</v>
      </c>
      <c r="Q65">
        <v>11.7432</v>
      </c>
      <c r="R65">
        <v>6.0299999999999999E-2</v>
      </c>
      <c r="T65">
        <v>3.9</v>
      </c>
      <c r="U65">
        <v>0</v>
      </c>
      <c r="V65">
        <v>0.56342300000000001</v>
      </c>
      <c r="W65">
        <v>5.7340000000000004E-3</v>
      </c>
      <c r="X65">
        <v>1.4331E-2</v>
      </c>
      <c r="Y65">
        <v>2.0065E-2</v>
      </c>
      <c r="Z65">
        <v>0</v>
      </c>
      <c r="AA65">
        <v>0</v>
      </c>
      <c r="AB65">
        <v>-9.6075999999999995E-2</v>
      </c>
      <c r="AC65">
        <v>0</v>
      </c>
      <c r="AD65">
        <v>0</v>
      </c>
      <c r="AE65">
        <v>11.7432</v>
      </c>
      <c r="AF65">
        <v>6.0299999999999999E-2</v>
      </c>
    </row>
    <row r="66" spans="1:32" x14ac:dyDescent="0.2">
      <c r="A66">
        <f t="shared" si="0"/>
        <v>11.644399999999999</v>
      </c>
      <c r="B66">
        <f t="shared" si="1"/>
        <v>0.57302399999999998</v>
      </c>
      <c r="C66">
        <f t="shared" si="2"/>
        <v>1.3559999999999996E-3</v>
      </c>
      <c r="F66">
        <v>4</v>
      </c>
      <c r="G66">
        <v>0</v>
      </c>
      <c r="H66">
        <v>0.57302399999999998</v>
      </c>
      <c r="I66">
        <v>5.9300000000000004E-3</v>
      </c>
      <c r="J66">
        <v>1.5821999999999999E-2</v>
      </c>
      <c r="K66">
        <v>2.1752000000000001E-2</v>
      </c>
      <c r="L66">
        <v>0</v>
      </c>
      <c r="M66">
        <v>0</v>
      </c>
      <c r="N66">
        <v>-9.6446000000000004E-2</v>
      </c>
      <c r="O66">
        <v>0</v>
      </c>
      <c r="P66">
        <v>0</v>
      </c>
      <c r="Q66">
        <v>11.644399999999999</v>
      </c>
      <c r="R66">
        <v>0.06</v>
      </c>
      <c r="T66">
        <v>4</v>
      </c>
      <c r="U66">
        <v>0</v>
      </c>
      <c r="V66">
        <v>0.57302399999999998</v>
      </c>
      <c r="W66">
        <v>5.9300000000000004E-3</v>
      </c>
      <c r="X66">
        <v>1.4466E-2</v>
      </c>
      <c r="Y66">
        <v>2.0396000000000001E-2</v>
      </c>
      <c r="Z66">
        <v>0</v>
      </c>
      <c r="AA66">
        <v>0</v>
      </c>
      <c r="AB66">
        <v>-9.6778000000000003E-2</v>
      </c>
      <c r="AC66">
        <v>0</v>
      </c>
      <c r="AD66">
        <v>0</v>
      </c>
      <c r="AE66">
        <v>11.644399999999999</v>
      </c>
      <c r="AF66">
        <v>0.06</v>
      </c>
    </row>
    <row r="67" spans="1:32" x14ac:dyDescent="0.2">
      <c r="A67">
        <f t="shared" si="0"/>
        <v>11.548</v>
      </c>
      <c r="B67">
        <f t="shared" si="1"/>
        <v>0.582623</v>
      </c>
      <c r="C67">
        <f t="shared" si="2"/>
        <v>1.3600000000000001E-3</v>
      </c>
      <c r="F67">
        <v>4.0999999999999996</v>
      </c>
      <c r="G67">
        <v>0</v>
      </c>
      <c r="H67">
        <v>0.582623</v>
      </c>
      <c r="I67">
        <v>6.13E-3</v>
      </c>
      <c r="J67">
        <v>1.5959999999999998E-2</v>
      </c>
      <c r="K67">
        <v>2.2089999999999999E-2</v>
      </c>
      <c r="L67">
        <v>0</v>
      </c>
      <c r="M67">
        <v>0</v>
      </c>
      <c r="N67">
        <v>-9.7155000000000005E-2</v>
      </c>
      <c r="O67">
        <v>0</v>
      </c>
      <c r="P67">
        <v>0</v>
      </c>
      <c r="Q67">
        <v>11.548</v>
      </c>
      <c r="R67">
        <v>5.9799999999999999E-2</v>
      </c>
      <c r="T67">
        <v>4.0999999999999996</v>
      </c>
      <c r="U67">
        <v>0</v>
      </c>
      <c r="V67">
        <v>0.582623</v>
      </c>
      <c r="W67">
        <v>6.13E-3</v>
      </c>
      <c r="X67">
        <v>1.46E-2</v>
      </c>
      <c r="Y67">
        <v>2.0729999999999998E-2</v>
      </c>
      <c r="Z67">
        <v>0</v>
      </c>
      <c r="AA67">
        <v>0</v>
      </c>
      <c r="AB67">
        <v>-9.7479999999999997E-2</v>
      </c>
      <c r="AC67">
        <v>0</v>
      </c>
      <c r="AD67">
        <v>0</v>
      </c>
      <c r="AE67">
        <v>11.548</v>
      </c>
      <c r="AF67">
        <v>5.9799999999999999E-2</v>
      </c>
    </row>
    <row r="68" spans="1:32" x14ac:dyDescent="0.2">
      <c r="A68">
        <f t="shared" si="0"/>
        <v>11.4541</v>
      </c>
      <c r="B68">
        <f t="shared" si="1"/>
        <v>0.59221900000000005</v>
      </c>
      <c r="C68">
        <f t="shared" si="2"/>
        <v>1.3639999999999972E-3</v>
      </c>
      <c r="F68">
        <v>4.2</v>
      </c>
      <c r="G68">
        <v>0</v>
      </c>
      <c r="H68">
        <v>0.59221900000000005</v>
      </c>
      <c r="I68">
        <v>6.3330000000000001E-3</v>
      </c>
      <c r="J68">
        <v>1.6098000000000001E-2</v>
      </c>
      <c r="K68">
        <v>2.2429999999999999E-2</v>
      </c>
      <c r="L68">
        <v>0</v>
      </c>
      <c r="M68">
        <v>0</v>
      </c>
      <c r="N68">
        <v>-9.7864000000000007E-2</v>
      </c>
      <c r="O68">
        <v>0</v>
      </c>
      <c r="P68">
        <v>0</v>
      </c>
      <c r="Q68">
        <v>11.4541</v>
      </c>
      <c r="R68">
        <v>5.96E-2</v>
      </c>
      <c r="T68">
        <v>4.2</v>
      </c>
      <c r="U68">
        <v>0</v>
      </c>
      <c r="V68">
        <v>0.59221900000000005</v>
      </c>
      <c r="W68">
        <v>6.3330000000000001E-3</v>
      </c>
      <c r="X68">
        <v>1.4734000000000001E-2</v>
      </c>
      <c r="Y68">
        <v>2.1066000000000001E-2</v>
      </c>
      <c r="Z68">
        <v>0</v>
      </c>
      <c r="AA68">
        <v>0</v>
      </c>
      <c r="AB68">
        <v>-9.8182000000000005E-2</v>
      </c>
      <c r="AC68">
        <v>0</v>
      </c>
      <c r="AD68">
        <v>0</v>
      </c>
      <c r="AE68">
        <v>11.4541</v>
      </c>
      <c r="AF68">
        <v>5.96E-2</v>
      </c>
    </row>
    <row r="69" spans="1:32" x14ac:dyDescent="0.2">
      <c r="A69">
        <f t="shared" si="0"/>
        <v>11.362399999999999</v>
      </c>
      <c r="B69">
        <f t="shared" si="1"/>
        <v>0.60181200000000001</v>
      </c>
      <c r="C69">
        <f t="shared" si="2"/>
        <v>1.3720000000000017E-3</v>
      </c>
      <c r="F69">
        <v>4.3</v>
      </c>
      <c r="G69">
        <v>0</v>
      </c>
      <c r="H69">
        <v>0.60181200000000001</v>
      </c>
      <c r="I69">
        <v>6.5389999999999997E-3</v>
      </c>
      <c r="J69">
        <v>1.6240999999999998E-2</v>
      </c>
      <c r="K69">
        <v>2.2779000000000001E-2</v>
      </c>
      <c r="L69">
        <v>0</v>
      </c>
      <c r="M69">
        <v>0</v>
      </c>
      <c r="N69">
        <v>-9.8572999999999994E-2</v>
      </c>
      <c r="O69">
        <v>0</v>
      </c>
      <c r="P69">
        <v>0</v>
      </c>
      <c r="Q69">
        <v>11.362399999999999</v>
      </c>
      <c r="R69">
        <v>5.9400000000000001E-2</v>
      </c>
      <c r="T69">
        <v>4.3</v>
      </c>
      <c r="U69">
        <v>0</v>
      </c>
      <c r="V69">
        <v>0.60181200000000001</v>
      </c>
      <c r="W69">
        <v>6.5389999999999997E-3</v>
      </c>
      <c r="X69">
        <v>1.4867999999999999E-2</v>
      </c>
      <c r="Y69">
        <v>2.1406999999999999E-2</v>
      </c>
      <c r="Z69">
        <v>0</v>
      </c>
      <c r="AA69">
        <v>0</v>
      </c>
      <c r="AB69">
        <v>-9.8882999999999999E-2</v>
      </c>
      <c r="AC69">
        <v>0</v>
      </c>
      <c r="AD69">
        <v>0</v>
      </c>
      <c r="AE69">
        <v>11.362399999999999</v>
      </c>
      <c r="AF69">
        <v>5.9400000000000001E-2</v>
      </c>
    </row>
    <row r="70" spans="1:32" x14ac:dyDescent="0.2">
      <c r="A70">
        <f t="shared" si="0"/>
        <v>11.273</v>
      </c>
      <c r="B70">
        <f t="shared" si="1"/>
        <v>0.611402</v>
      </c>
      <c r="C70">
        <f t="shared" si="2"/>
        <v>1.3839999999999998E-3</v>
      </c>
      <c r="F70">
        <v>4.4000000000000004</v>
      </c>
      <c r="G70">
        <v>0</v>
      </c>
      <c r="H70">
        <v>0.611402</v>
      </c>
      <c r="I70">
        <v>6.7479999999999997E-3</v>
      </c>
      <c r="J70">
        <v>1.6393000000000001E-2</v>
      </c>
      <c r="K70">
        <v>2.3140999999999998E-2</v>
      </c>
      <c r="L70">
        <v>0</v>
      </c>
      <c r="M70">
        <v>0</v>
      </c>
      <c r="N70">
        <v>-9.9280999999999994E-2</v>
      </c>
      <c r="O70">
        <v>0</v>
      </c>
      <c r="P70">
        <v>0</v>
      </c>
      <c r="Q70">
        <v>11.273</v>
      </c>
      <c r="R70">
        <v>5.91E-2</v>
      </c>
      <c r="T70">
        <v>4.4000000000000004</v>
      </c>
      <c r="U70">
        <v>0</v>
      </c>
      <c r="V70">
        <v>0.611402</v>
      </c>
      <c r="W70">
        <v>6.7479999999999997E-3</v>
      </c>
      <c r="X70">
        <v>1.5009E-2</v>
      </c>
      <c r="Y70">
        <v>2.1756999999999999E-2</v>
      </c>
      <c r="Z70">
        <v>0</v>
      </c>
      <c r="AA70">
        <v>0</v>
      </c>
      <c r="AB70">
        <v>-9.9584000000000006E-2</v>
      </c>
      <c r="AC70">
        <v>0</v>
      </c>
      <c r="AD70">
        <v>0</v>
      </c>
      <c r="AE70">
        <v>11.273</v>
      </c>
      <c r="AF70">
        <v>5.91E-2</v>
      </c>
    </row>
    <row r="71" spans="1:32" x14ac:dyDescent="0.2">
      <c r="A71">
        <f t="shared" si="0"/>
        <v>11.185600000000001</v>
      </c>
      <c r="B71">
        <f t="shared" si="1"/>
        <v>0.62098900000000001</v>
      </c>
      <c r="C71">
        <f t="shared" si="2"/>
        <v>1.3959999999999979E-3</v>
      </c>
      <c r="F71">
        <v>4.5</v>
      </c>
      <c r="G71">
        <v>0</v>
      </c>
      <c r="H71">
        <v>0.62098900000000001</v>
      </c>
      <c r="I71">
        <v>6.9610000000000002E-3</v>
      </c>
      <c r="J71">
        <v>1.6549000000000001E-2</v>
      </c>
      <c r="K71">
        <v>2.351E-2</v>
      </c>
      <c r="L71">
        <v>0</v>
      </c>
      <c r="M71">
        <v>0</v>
      </c>
      <c r="N71">
        <v>-9.9988999999999995E-2</v>
      </c>
      <c r="O71">
        <v>0</v>
      </c>
      <c r="P71">
        <v>0</v>
      </c>
      <c r="Q71">
        <v>11.185600000000001</v>
      </c>
      <c r="R71">
        <v>5.8900000000000001E-2</v>
      </c>
      <c r="T71">
        <v>4.5</v>
      </c>
      <c r="U71">
        <v>0</v>
      </c>
      <c r="V71">
        <v>0.62098900000000001</v>
      </c>
      <c r="W71">
        <v>6.9610000000000002E-3</v>
      </c>
      <c r="X71">
        <v>1.5153E-2</v>
      </c>
      <c r="Y71">
        <v>2.2114000000000002E-2</v>
      </c>
      <c r="Z71">
        <v>0</v>
      </c>
      <c r="AA71">
        <v>0</v>
      </c>
      <c r="AB71">
        <v>-0.100284</v>
      </c>
      <c r="AC71">
        <v>0</v>
      </c>
      <c r="AD71">
        <v>0</v>
      </c>
      <c r="AE71">
        <v>11.185600000000001</v>
      </c>
      <c r="AF71">
        <v>5.8900000000000001E-2</v>
      </c>
    </row>
    <row r="72" spans="1:32" x14ac:dyDescent="0.2">
      <c r="A72">
        <f t="shared" si="0"/>
        <v>11.100300000000001</v>
      </c>
      <c r="B72">
        <f t="shared" si="1"/>
        <v>0.63057399999999997</v>
      </c>
      <c r="C72">
        <f t="shared" si="2"/>
        <v>1.4079999999999995E-3</v>
      </c>
      <c r="F72">
        <v>4.5999999999999996</v>
      </c>
      <c r="G72">
        <v>0</v>
      </c>
      <c r="H72">
        <v>0.63057399999999997</v>
      </c>
      <c r="I72">
        <v>7.1760000000000001E-3</v>
      </c>
      <c r="J72">
        <v>1.6708000000000001E-2</v>
      </c>
      <c r="K72">
        <v>2.3885E-2</v>
      </c>
      <c r="L72">
        <v>0</v>
      </c>
      <c r="M72">
        <v>0</v>
      </c>
      <c r="N72">
        <v>-0.10069699999999999</v>
      </c>
      <c r="O72">
        <v>0</v>
      </c>
      <c r="P72">
        <v>0</v>
      </c>
      <c r="Q72">
        <v>11.100300000000001</v>
      </c>
      <c r="R72">
        <v>5.8700000000000002E-2</v>
      </c>
      <c r="T72">
        <v>4.5999999999999996</v>
      </c>
      <c r="U72">
        <v>0</v>
      </c>
      <c r="V72">
        <v>0.63057399999999997</v>
      </c>
      <c r="W72">
        <v>7.1760000000000001E-3</v>
      </c>
      <c r="X72">
        <v>1.5299999999999999E-2</v>
      </c>
      <c r="Y72">
        <v>2.2477E-2</v>
      </c>
      <c r="Z72">
        <v>0</v>
      </c>
      <c r="AA72">
        <v>0</v>
      </c>
      <c r="AB72">
        <v>-0.100984</v>
      </c>
      <c r="AC72">
        <v>0</v>
      </c>
      <c r="AD72">
        <v>0</v>
      </c>
      <c r="AE72">
        <v>11.100300000000001</v>
      </c>
      <c r="AF72">
        <v>5.8700000000000002E-2</v>
      </c>
    </row>
    <row r="73" spans="1:32" x14ac:dyDescent="0.2">
      <c r="A73">
        <f t="shared" ref="A73:A136" si="3">Q73</f>
        <v>11.0169</v>
      </c>
      <c r="B73">
        <f t="shared" ref="B73:B136" si="4">H73</f>
        <v>0.64015500000000003</v>
      </c>
      <c r="C73">
        <f t="shared" ref="C73:C136" si="5">K73-Y73</f>
        <v>1.4149999999999996E-3</v>
      </c>
      <c r="F73">
        <v>4.7</v>
      </c>
      <c r="G73">
        <v>0</v>
      </c>
      <c r="H73">
        <v>0.64015500000000003</v>
      </c>
      <c r="I73">
        <v>7.3949999999999997E-3</v>
      </c>
      <c r="J73">
        <v>1.6868999999999999E-2</v>
      </c>
      <c r="K73">
        <v>2.4264999999999998E-2</v>
      </c>
      <c r="L73">
        <v>0</v>
      </c>
      <c r="M73">
        <v>0</v>
      </c>
      <c r="N73">
        <v>-0.101405</v>
      </c>
      <c r="O73">
        <v>0</v>
      </c>
      <c r="P73">
        <v>0</v>
      </c>
      <c r="Q73">
        <v>11.0169</v>
      </c>
      <c r="R73">
        <v>5.8500000000000003E-2</v>
      </c>
      <c r="T73">
        <v>4.7</v>
      </c>
      <c r="U73">
        <v>0</v>
      </c>
      <c r="V73">
        <v>0.64015500000000003</v>
      </c>
      <c r="W73">
        <v>7.3949999999999997E-3</v>
      </c>
      <c r="X73">
        <v>1.5454000000000001E-2</v>
      </c>
      <c r="Y73">
        <v>2.2849999999999999E-2</v>
      </c>
      <c r="Z73">
        <v>0</v>
      </c>
      <c r="AA73">
        <v>0</v>
      </c>
      <c r="AB73">
        <v>-0.101684</v>
      </c>
      <c r="AC73">
        <v>0</v>
      </c>
      <c r="AD73">
        <v>0</v>
      </c>
      <c r="AE73">
        <v>11.0169</v>
      </c>
      <c r="AF73">
        <v>5.8500000000000003E-2</v>
      </c>
    </row>
    <row r="74" spans="1:32" x14ac:dyDescent="0.2">
      <c r="A74">
        <f t="shared" si="3"/>
        <v>10.9354</v>
      </c>
      <c r="B74">
        <f t="shared" si="4"/>
        <v>0.64973400000000003</v>
      </c>
      <c r="C74">
        <f t="shared" si="5"/>
        <v>1.4219999999999997E-3</v>
      </c>
      <c r="F74">
        <v>4.8</v>
      </c>
      <c r="G74">
        <v>0</v>
      </c>
      <c r="H74">
        <v>0.64973400000000003</v>
      </c>
      <c r="I74">
        <v>7.6169999999999996E-3</v>
      </c>
      <c r="J74">
        <v>1.7033E-2</v>
      </c>
      <c r="K74">
        <v>2.4649999999999998E-2</v>
      </c>
      <c r="L74">
        <v>0</v>
      </c>
      <c r="M74">
        <v>0</v>
      </c>
      <c r="N74">
        <v>-0.10211199999999999</v>
      </c>
      <c r="O74">
        <v>0</v>
      </c>
      <c r="P74">
        <v>0</v>
      </c>
      <c r="Q74">
        <v>10.9354</v>
      </c>
      <c r="R74">
        <v>5.8400000000000001E-2</v>
      </c>
      <c r="T74">
        <v>4.8</v>
      </c>
      <c r="U74">
        <v>0</v>
      </c>
      <c r="V74">
        <v>0.64973400000000003</v>
      </c>
      <c r="W74">
        <v>7.6169999999999996E-3</v>
      </c>
      <c r="X74">
        <v>1.5610000000000001E-2</v>
      </c>
      <c r="Y74">
        <v>2.3227999999999999E-2</v>
      </c>
      <c r="Z74">
        <v>0</v>
      </c>
      <c r="AA74">
        <v>0</v>
      </c>
      <c r="AB74">
        <v>-0.102383</v>
      </c>
      <c r="AC74">
        <v>0</v>
      </c>
      <c r="AD74">
        <v>0</v>
      </c>
      <c r="AE74">
        <v>10.9354</v>
      </c>
      <c r="AF74">
        <v>5.8400000000000001E-2</v>
      </c>
    </row>
    <row r="75" spans="1:32" x14ac:dyDescent="0.2">
      <c r="A75">
        <f t="shared" si="3"/>
        <v>10.855700000000001</v>
      </c>
      <c r="B75">
        <f t="shared" si="4"/>
        <v>0.65930900000000003</v>
      </c>
      <c r="C75">
        <f t="shared" si="5"/>
        <v>1.4310000000000017E-3</v>
      </c>
      <c r="F75">
        <v>4.9000000000000004</v>
      </c>
      <c r="G75">
        <v>0</v>
      </c>
      <c r="H75">
        <v>0.65930900000000003</v>
      </c>
      <c r="I75">
        <v>7.8429999999999993E-3</v>
      </c>
      <c r="J75">
        <v>1.7203E-2</v>
      </c>
      <c r="K75">
        <v>2.5045000000000001E-2</v>
      </c>
      <c r="L75">
        <v>0</v>
      </c>
      <c r="M75">
        <v>0</v>
      </c>
      <c r="N75">
        <v>-0.10281899999999999</v>
      </c>
      <c r="O75">
        <v>0</v>
      </c>
      <c r="P75">
        <v>0</v>
      </c>
      <c r="Q75">
        <v>10.855700000000001</v>
      </c>
      <c r="R75">
        <v>5.8200000000000002E-2</v>
      </c>
      <c r="T75">
        <v>4.9000000000000004</v>
      </c>
      <c r="U75">
        <v>0</v>
      </c>
      <c r="V75">
        <v>0.65930900000000003</v>
      </c>
      <c r="W75">
        <v>7.8429999999999993E-3</v>
      </c>
      <c r="X75">
        <v>1.5772000000000001E-2</v>
      </c>
      <c r="Y75">
        <v>2.3614E-2</v>
      </c>
      <c r="Z75">
        <v>0</v>
      </c>
      <c r="AA75">
        <v>0</v>
      </c>
      <c r="AB75">
        <v>-0.10308199999999999</v>
      </c>
      <c r="AC75">
        <v>0</v>
      </c>
      <c r="AD75">
        <v>0</v>
      </c>
      <c r="AE75">
        <v>10.855700000000001</v>
      </c>
      <c r="AF75">
        <v>5.8200000000000002E-2</v>
      </c>
    </row>
    <row r="76" spans="1:32" x14ac:dyDescent="0.2">
      <c r="A76">
        <f t="shared" si="3"/>
        <v>10.777699999999999</v>
      </c>
      <c r="B76">
        <f t="shared" si="4"/>
        <v>0.66888199999999998</v>
      </c>
      <c r="C76">
        <f t="shared" si="5"/>
        <v>1.4390000000000028E-3</v>
      </c>
      <c r="F76">
        <v>5</v>
      </c>
      <c r="G76">
        <v>0</v>
      </c>
      <c r="H76">
        <v>0.66888199999999998</v>
      </c>
      <c r="I76">
        <v>8.071E-3</v>
      </c>
      <c r="J76">
        <v>1.7373E-2</v>
      </c>
      <c r="K76">
        <v>2.5444000000000001E-2</v>
      </c>
      <c r="L76">
        <v>0</v>
      </c>
      <c r="M76">
        <v>0</v>
      </c>
      <c r="N76">
        <v>-0.10352500000000001</v>
      </c>
      <c r="O76">
        <v>0</v>
      </c>
      <c r="P76">
        <v>0</v>
      </c>
      <c r="Q76">
        <v>10.777699999999999</v>
      </c>
      <c r="R76">
        <v>5.8000000000000003E-2</v>
      </c>
      <c r="T76">
        <v>5</v>
      </c>
      <c r="U76">
        <v>0</v>
      </c>
      <c r="V76">
        <v>0.66888199999999998</v>
      </c>
      <c r="W76">
        <v>8.071E-3</v>
      </c>
      <c r="X76">
        <v>1.5934E-2</v>
      </c>
      <c r="Y76">
        <v>2.4004999999999999E-2</v>
      </c>
      <c r="Z76">
        <v>0</v>
      </c>
      <c r="AA76">
        <v>0</v>
      </c>
      <c r="AB76">
        <v>-0.10378</v>
      </c>
      <c r="AC76">
        <v>0</v>
      </c>
      <c r="AD76">
        <v>0</v>
      </c>
      <c r="AE76">
        <v>10.777699999999999</v>
      </c>
      <c r="AF76">
        <v>5.8000000000000003E-2</v>
      </c>
    </row>
    <row r="77" spans="1:32" x14ac:dyDescent="0.2">
      <c r="A77">
        <f t="shared" si="3"/>
        <v>10.701499999999999</v>
      </c>
      <c r="B77">
        <f t="shared" si="4"/>
        <v>0.67845100000000003</v>
      </c>
      <c r="C77">
        <f t="shared" si="5"/>
        <v>1.4470000000000004E-3</v>
      </c>
      <c r="F77">
        <v>5.0999999999999996</v>
      </c>
      <c r="G77">
        <v>0</v>
      </c>
      <c r="H77">
        <v>0.67845100000000003</v>
      </c>
      <c r="I77">
        <v>8.3029999999999996E-3</v>
      </c>
      <c r="J77">
        <v>1.7543E-2</v>
      </c>
      <c r="K77">
        <v>2.5846000000000001E-2</v>
      </c>
      <c r="L77">
        <v>0</v>
      </c>
      <c r="M77">
        <v>0</v>
      </c>
      <c r="N77">
        <v>-0.104231</v>
      </c>
      <c r="O77">
        <v>0</v>
      </c>
      <c r="P77">
        <v>0</v>
      </c>
      <c r="Q77">
        <v>10.701499999999999</v>
      </c>
      <c r="R77">
        <v>5.7799999999999997E-2</v>
      </c>
      <c r="T77">
        <v>5.0999999999999996</v>
      </c>
      <c r="U77">
        <v>0</v>
      </c>
      <c r="V77">
        <v>0.67845100000000003</v>
      </c>
      <c r="W77">
        <v>8.3029999999999996E-3</v>
      </c>
      <c r="X77">
        <v>1.6095999999999999E-2</v>
      </c>
      <c r="Y77">
        <v>2.4399000000000001E-2</v>
      </c>
      <c r="Z77">
        <v>0</v>
      </c>
      <c r="AA77">
        <v>0</v>
      </c>
      <c r="AB77">
        <v>-0.104478</v>
      </c>
      <c r="AC77">
        <v>0</v>
      </c>
      <c r="AD77">
        <v>0</v>
      </c>
      <c r="AE77">
        <v>10.701499999999999</v>
      </c>
      <c r="AF77">
        <v>5.7799999999999997E-2</v>
      </c>
    </row>
    <row r="78" spans="1:32" x14ac:dyDescent="0.2">
      <c r="A78">
        <f t="shared" si="3"/>
        <v>10.626799999999999</v>
      </c>
      <c r="B78">
        <f t="shared" si="4"/>
        <v>0.68801699999999999</v>
      </c>
      <c r="C78">
        <f t="shared" si="5"/>
        <v>1.4550000000000014E-3</v>
      </c>
      <c r="F78">
        <v>5.2</v>
      </c>
      <c r="G78">
        <v>0</v>
      </c>
      <c r="H78">
        <v>0.68801699999999999</v>
      </c>
      <c r="I78">
        <v>8.5380000000000005E-3</v>
      </c>
      <c r="J78">
        <v>1.7714000000000001E-2</v>
      </c>
      <c r="K78">
        <v>2.6251E-2</v>
      </c>
      <c r="L78">
        <v>0</v>
      </c>
      <c r="M78">
        <v>0</v>
      </c>
      <c r="N78">
        <v>-0.104937</v>
      </c>
      <c r="O78">
        <v>0</v>
      </c>
      <c r="P78">
        <v>0</v>
      </c>
      <c r="Q78">
        <v>10.626799999999999</v>
      </c>
      <c r="R78">
        <v>5.7700000000000001E-2</v>
      </c>
      <c r="T78">
        <v>5.2</v>
      </c>
      <c r="U78">
        <v>0</v>
      </c>
      <c r="V78">
        <v>0.68801699999999999</v>
      </c>
      <c r="W78">
        <v>8.5380000000000005E-3</v>
      </c>
      <c r="X78">
        <v>1.6258999999999999E-2</v>
      </c>
      <c r="Y78">
        <v>2.4795999999999999E-2</v>
      </c>
      <c r="Z78">
        <v>0</v>
      </c>
      <c r="AA78">
        <v>0</v>
      </c>
      <c r="AB78">
        <v>-0.10517600000000001</v>
      </c>
      <c r="AC78">
        <v>0</v>
      </c>
      <c r="AD78">
        <v>0</v>
      </c>
      <c r="AE78">
        <v>10.626799999999999</v>
      </c>
      <c r="AF78">
        <v>5.7700000000000001E-2</v>
      </c>
    </row>
    <row r="79" spans="1:32" x14ac:dyDescent="0.2">
      <c r="A79">
        <f t="shared" si="3"/>
        <v>10.553699999999999</v>
      </c>
      <c r="B79">
        <f t="shared" si="4"/>
        <v>0.69757999999999998</v>
      </c>
      <c r="C79">
        <f t="shared" si="5"/>
        <v>1.462999999999999E-3</v>
      </c>
      <c r="F79">
        <v>5.3</v>
      </c>
      <c r="G79">
        <v>0</v>
      </c>
      <c r="H79">
        <v>0.69757999999999998</v>
      </c>
      <c r="I79">
        <v>8.7760000000000008E-3</v>
      </c>
      <c r="J79">
        <v>1.7885999999999999E-2</v>
      </c>
      <c r="K79">
        <v>2.6661000000000001E-2</v>
      </c>
      <c r="L79">
        <v>0</v>
      </c>
      <c r="M79">
        <v>0</v>
      </c>
      <c r="N79">
        <v>-0.105642</v>
      </c>
      <c r="O79">
        <v>0</v>
      </c>
      <c r="P79">
        <v>0</v>
      </c>
      <c r="Q79">
        <v>10.553699999999999</v>
      </c>
      <c r="R79">
        <v>5.7500000000000002E-2</v>
      </c>
      <c r="T79">
        <v>5.3</v>
      </c>
      <c r="U79">
        <v>0</v>
      </c>
      <c r="V79">
        <v>0.69757999999999998</v>
      </c>
      <c r="W79">
        <v>8.7760000000000008E-3</v>
      </c>
      <c r="X79">
        <v>1.6421999999999999E-2</v>
      </c>
      <c r="Y79">
        <v>2.5198000000000002E-2</v>
      </c>
      <c r="Z79">
        <v>0</v>
      </c>
      <c r="AA79">
        <v>0</v>
      </c>
      <c r="AB79">
        <v>-0.10587199999999999</v>
      </c>
      <c r="AC79">
        <v>0</v>
      </c>
      <c r="AD79">
        <v>0</v>
      </c>
      <c r="AE79">
        <v>10.553699999999999</v>
      </c>
      <c r="AF79">
        <v>5.7500000000000002E-2</v>
      </c>
    </row>
    <row r="80" spans="1:32" x14ac:dyDescent="0.2">
      <c r="A80">
        <f t="shared" si="3"/>
        <v>10.482100000000001</v>
      </c>
      <c r="B80">
        <f t="shared" si="4"/>
        <v>0.70713899999999996</v>
      </c>
      <c r="C80">
        <f t="shared" si="5"/>
        <v>1.4699999999999991E-3</v>
      </c>
      <c r="F80">
        <v>5.4</v>
      </c>
      <c r="G80">
        <v>0</v>
      </c>
      <c r="H80">
        <v>0.70713899999999996</v>
      </c>
      <c r="I80">
        <v>9.0170000000000007E-3</v>
      </c>
      <c r="J80">
        <v>1.8055999999999999E-2</v>
      </c>
      <c r="K80">
        <v>2.7071999999999999E-2</v>
      </c>
      <c r="L80">
        <v>0</v>
      </c>
      <c r="M80">
        <v>0</v>
      </c>
      <c r="N80">
        <v>-0.106347</v>
      </c>
      <c r="O80">
        <v>0</v>
      </c>
      <c r="P80">
        <v>0</v>
      </c>
      <c r="Q80">
        <v>10.482100000000001</v>
      </c>
      <c r="R80">
        <v>5.7299999999999997E-2</v>
      </c>
      <c r="T80">
        <v>5.4</v>
      </c>
      <c r="U80">
        <v>0</v>
      </c>
      <c r="V80">
        <v>0.70713899999999996</v>
      </c>
      <c r="W80">
        <v>9.0170000000000007E-3</v>
      </c>
      <c r="X80">
        <v>1.6584999999999999E-2</v>
      </c>
      <c r="Y80">
        <v>2.5602E-2</v>
      </c>
      <c r="Z80">
        <v>0</v>
      </c>
      <c r="AA80">
        <v>0</v>
      </c>
      <c r="AB80">
        <v>-0.106569</v>
      </c>
      <c r="AC80">
        <v>0</v>
      </c>
      <c r="AD80">
        <v>0</v>
      </c>
      <c r="AE80">
        <v>10.482100000000001</v>
      </c>
      <c r="AF80">
        <v>5.7299999999999997E-2</v>
      </c>
    </row>
    <row r="81" spans="1:32" x14ac:dyDescent="0.2">
      <c r="A81">
        <f t="shared" si="3"/>
        <v>10.412000000000001</v>
      </c>
      <c r="B81">
        <f t="shared" si="4"/>
        <v>0.716696</v>
      </c>
      <c r="C81">
        <f t="shared" si="5"/>
        <v>1.4759999999999981E-3</v>
      </c>
      <c r="F81">
        <v>5.5</v>
      </c>
      <c r="G81">
        <v>0</v>
      </c>
      <c r="H81">
        <v>0.716696</v>
      </c>
      <c r="I81">
        <v>9.2610000000000001E-3</v>
      </c>
      <c r="J81">
        <v>1.8224000000000001E-2</v>
      </c>
      <c r="K81">
        <v>2.7484999999999999E-2</v>
      </c>
      <c r="L81">
        <v>0</v>
      </c>
      <c r="M81">
        <v>0</v>
      </c>
      <c r="N81">
        <v>-0.10705199999999999</v>
      </c>
      <c r="O81">
        <v>0</v>
      </c>
      <c r="P81">
        <v>0</v>
      </c>
      <c r="Q81">
        <v>10.412000000000001</v>
      </c>
      <c r="R81">
        <v>5.7200000000000001E-2</v>
      </c>
      <c r="T81">
        <v>5.5</v>
      </c>
      <c r="U81">
        <v>0</v>
      </c>
      <c r="V81">
        <v>0.716696</v>
      </c>
      <c r="W81">
        <v>9.2610000000000001E-3</v>
      </c>
      <c r="X81">
        <v>1.6747999999999999E-2</v>
      </c>
      <c r="Y81">
        <v>2.6009000000000001E-2</v>
      </c>
      <c r="Z81">
        <v>0</v>
      </c>
      <c r="AA81">
        <v>0</v>
      </c>
      <c r="AB81">
        <v>-0.107264</v>
      </c>
      <c r="AC81">
        <v>0</v>
      </c>
      <c r="AD81">
        <v>0</v>
      </c>
      <c r="AE81">
        <v>10.412000000000001</v>
      </c>
      <c r="AF81">
        <v>5.7200000000000001E-2</v>
      </c>
    </row>
    <row r="82" spans="1:32" x14ac:dyDescent="0.2">
      <c r="A82">
        <f t="shared" si="3"/>
        <v>10.343299999999999</v>
      </c>
      <c r="B82">
        <f t="shared" si="4"/>
        <v>0.72624900000000003</v>
      </c>
      <c r="C82">
        <f t="shared" si="5"/>
        <v>1.4789999999999977E-3</v>
      </c>
      <c r="F82">
        <v>5.6</v>
      </c>
      <c r="G82">
        <v>0</v>
      </c>
      <c r="H82">
        <v>0.72624900000000003</v>
      </c>
      <c r="I82">
        <v>9.5080000000000008E-3</v>
      </c>
      <c r="J82">
        <v>1.8388999999999999E-2</v>
      </c>
      <c r="K82">
        <v>2.7897999999999999E-2</v>
      </c>
      <c r="L82">
        <v>0</v>
      </c>
      <c r="M82">
        <v>0</v>
      </c>
      <c r="N82">
        <v>-0.107755</v>
      </c>
      <c r="O82">
        <v>0</v>
      </c>
      <c r="P82">
        <v>0</v>
      </c>
      <c r="Q82">
        <v>10.343299999999999</v>
      </c>
      <c r="R82">
        <v>5.7000000000000002E-2</v>
      </c>
      <c r="T82">
        <v>5.6</v>
      </c>
      <c r="U82">
        <v>0</v>
      </c>
      <c r="V82">
        <v>0.72624900000000003</v>
      </c>
      <c r="W82">
        <v>9.5080000000000008E-3</v>
      </c>
      <c r="X82">
        <v>1.6910000000000001E-2</v>
      </c>
      <c r="Y82">
        <v>2.6419000000000002E-2</v>
      </c>
      <c r="Z82">
        <v>0</v>
      </c>
      <c r="AA82">
        <v>0</v>
      </c>
      <c r="AB82">
        <v>-0.10796</v>
      </c>
      <c r="AC82">
        <v>0</v>
      </c>
      <c r="AD82">
        <v>0</v>
      </c>
      <c r="AE82">
        <v>10.343299999999999</v>
      </c>
      <c r="AF82">
        <v>5.7000000000000002E-2</v>
      </c>
    </row>
    <row r="83" spans="1:32" x14ac:dyDescent="0.2">
      <c r="A83">
        <f t="shared" si="3"/>
        <v>10.276</v>
      </c>
      <c r="B83">
        <f t="shared" si="4"/>
        <v>0.73579799999999995</v>
      </c>
      <c r="C83">
        <f t="shared" si="5"/>
        <v>1.4839999999999992E-3</v>
      </c>
      <c r="F83">
        <v>5.7</v>
      </c>
      <c r="G83">
        <v>0</v>
      </c>
      <c r="H83">
        <v>0.73579799999999995</v>
      </c>
      <c r="I83">
        <v>9.7590000000000003E-3</v>
      </c>
      <c r="J83">
        <v>1.8556E-2</v>
      </c>
      <c r="K83">
        <v>2.8315E-2</v>
      </c>
      <c r="L83">
        <v>0</v>
      </c>
      <c r="M83">
        <v>0</v>
      </c>
      <c r="N83">
        <v>-0.108459</v>
      </c>
      <c r="O83">
        <v>0</v>
      </c>
      <c r="P83">
        <v>0</v>
      </c>
      <c r="Q83">
        <v>10.276</v>
      </c>
      <c r="R83">
        <v>5.6899999999999999E-2</v>
      </c>
      <c r="T83">
        <v>5.7</v>
      </c>
      <c r="U83">
        <v>0</v>
      </c>
      <c r="V83">
        <v>0.73579799999999995</v>
      </c>
      <c r="W83">
        <v>9.7590000000000003E-3</v>
      </c>
      <c r="X83">
        <v>1.7072E-2</v>
      </c>
      <c r="Y83">
        <v>2.6831000000000001E-2</v>
      </c>
      <c r="Z83">
        <v>0</v>
      </c>
      <c r="AA83">
        <v>0</v>
      </c>
      <c r="AB83">
        <v>-0.108654</v>
      </c>
      <c r="AC83">
        <v>0</v>
      </c>
      <c r="AD83">
        <v>0</v>
      </c>
      <c r="AE83">
        <v>10.276</v>
      </c>
      <c r="AF83">
        <v>5.6899999999999999E-2</v>
      </c>
    </row>
    <row r="84" spans="1:32" x14ac:dyDescent="0.2">
      <c r="A84">
        <f t="shared" si="3"/>
        <v>10.210000000000001</v>
      </c>
      <c r="B84">
        <f t="shared" si="4"/>
        <v>0.74534400000000001</v>
      </c>
      <c r="C84">
        <f t="shared" si="5"/>
        <v>1.4909999999999993E-3</v>
      </c>
      <c r="F84">
        <v>5.8</v>
      </c>
      <c r="G84">
        <v>0</v>
      </c>
      <c r="H84">
        <v>0.74534400000000001</v>
      </c>
      <c r="I84">
        <v>1.0012999999999999E-2</v>
      </c>
      <c r="J84">
        <v>1.8721000000000002E-2</v>
      </c>
      <c r="K84">
        <v>2.8733999999999999E-2</v>
      </c>
      <c r="L84">
        <v>0</v>
      </c>
      <c r="M84">
        <v>0</v>
      </c>
      <c r="N84">
        <v>-0.109162</v>
      </c>
      <c r="O84">
        <v>0</v>
      </c>
      <c r="P84">
        <v>0</v>
      </c>
      <c r="Q84">
        <v>10.210000000000001</v>
      </c>
      <c r="R84">
        <v>5.6800000000000003E-2</v>
      </c>
      <c r="T84">
        <v>5.8</v>
      </c>
      <c r="U84">
        <v>0</v>
      </c>
      <c r="V84">
        <v>0.74534400000000001</v>
      </c>
      <c r="W84">
        <v>1.0012999999999999E-2</v>
      </c>
      <c r="X84">
        <v>1.7231E-2</v>
      </c>
      <c r="Y84">
        <v>2.7243E-2</v>
      </c>
      <c r="Z84">
        <v>0</v>
      </c>
      <c r="AA84">
        <v>0</v>
      </c>
      <c r="AB84">
        <v>-0.109348</v>
      </c>
      <c r="AC84">
        <v>0</v>
      </c>
      <c r="AD84">
        <v>0</v>
      </c>
      <c r="AE84">
        <v>10.210000000000001</v>
      </c>
      <c r="AF84">
        <v>5.6800000000000003E-2</v>
      </c>
    </row>
    <row r="85" spans="1:32" x14ac:dyDescent="0.2">
      <c r="A85">
        <f t="shared" si="3"/>
        <v>10.145200000000001</v>
      </c>
      <c r="B85">
        <f t="shared" si="4"/>
        <v>0.75488699999999997</v>
      </c>
      <c r="C85">
        <f t="shared" si="5"/>
        <v>1.4960000000000008E-3</v>
      </c>
      <c r="F85">
        <v>5.9</v>
      </c>
      <c r="G85">
        <v>0</v>
      </c>
      <c r="H85">
        <v>0.75488699999999997</v>
      </c>
      <c r="I85">
        <v>1.0269E-2</v>
      </c>
      <c r="J85">
        <v>1.8881999999999999E-2</v>
      </c>
      <c r="K85">
        <v>2.9151E-2</v>
      </c>
      <c r="L85">
        <v>0</v>
      </c>
      <c r="M85">
        <v>0</v>
      </c>
      <c r="N85">
        <v>-0.109864</v>
      </c>
      <c r="O85">
        <v>0</v>
      </c>
      <c r="P85">
        <v>0</v>
      </c>
      <c r="Q85">
        <v>10.145200000000001</v>
      </c>
      <c r="R85">
        <v>5.6599999999999998E-2</v>
      </c>
      <c r="T85">
        <v>5.9</v>
      </c>
      <c r="U85">
        <v>0</v>
      </c>
      <c r="V85">
        <v>0.75488699999999997</v>
      </c>
      <c r="W85">
        <v>1.0269E-2</v>
      </c>
      <c r="X85">
        <v>1.7385999999999999E-2</v>
      </c>
      <c r="Y85">
        <v>2.7654999999999999E-2</v>
      </c>
      <c r="Z85">
        <v>0</v>
      </c>
      <c r="AA85">
        <v>0</v>
      </c>
      <c r="AB85">
        <v>-0.110042</v>
      </c>
      <c r="AC85">
        <v>0</v>
      </c>
      <c r="AD85">
        <v>0</v>
      </c>
      <c r="AE85">
        <v>10.145200000000001</v>
      </c>
      <c r="AF85">
        <v>5.6599999999999998E-2</v>
      </c>
    </row>
    <row r="86" spans="1:32" x14ac:dyDescent="0.2">
      <c r="A86">
        <f t="shared" si="3"/>
        <v>10.0817</v>
      </c>
      <c r="B86">
        <f t="shared" si="4"/>
        <v>0.76442600000000005</v>
      </c>
      <c r="C86">
        <f t="shared" si="5"/>
        <v>1.5009999999999989E-3</v>
      </c>
      <c r="F86">
        <v>6</v>
      </c>
      <c r="G86">
        <v>0</v>
      </c>
      <c r="H86">
        <v>0.76442600000000005</v>
      </c>
      <c r="I86">
        <v>1.0529E-2</v>
      </c>
      <c r="J86">
        <v>1.9039E-2</v>
      </c>
      <c r="K86">
        <v>2.9568000000000001E-2</v>
      </c>
      <c r="L86">
        <v>0</v>
      </c>
      <c r="M86">
        <v>0</v>
      </c>
      <c r="N86">
        <v>-0.110566</v>
      </c>
      <c r="O86">
        <v>0</v>
      </c>
      <c r="P86">
        <v>0</v>
      </c>
      <c r="Q86">
        <v>10.0817</v>
      </c>
      <c r="R86">
        <v>5.6500000000000002E-2</v>
      </c>
      <c r="T86">
        <v>6</v>
      </c>
      <c r="U86">
        <v>0</v>
      </c>
      <c r="V86">
        <v>0.76442600000000005</v>
      </c>
      <c r="W86">
        <v>1.0529E-2</v>
      </c>
      <c r="X86">
        <v>1.7538000000000002E-2</v>
      </c>
      <c r="Y86">
        <v>2.8067000000000002E-2</v>
      </c>
      <c r="Z86">
        <v>0</v>
      </c>
      <c r="AA86">
        <v>0</v>
      </c>
      <c r="AB86">
        <v>-0.110735</v>
      </c>
      <c r="AC86">
        <v>0</v>
      </c>
      <c r="AD86">
        <v>0</v>
      </c>
      <c r="AE86">
        <v>10.0817</v>
      </c>
      <c r="AF86">
        <v>5.6500000000000002E-2</v>
      </c>
    </row>
    <row r="87" spans="1:32" x14ac:dyDescent="0.2">
      <c r="A87">
        <f t="shared" si="3"/>
        <v>10.019399999999999</v>
      </c>
      <c r="B87">
        <f t="shared" si="4"/>
        <v>0.77396100000000001</v>
      </c>
      <c r="C87">
        <f t="shared" si="5"/>
        <v>1.5039999999999984E-3</v>
      </c>
      <c r="F87">
        <v>6.1</v>
      </c>
      <c r="G87">
        <v>0</v>
      </c>
      <c r="H87">
        <v>0.77396100000000001</v>
      </c>
      <c r="I87">
        <v>1.0792E-2</v>
      </c>
      <c r="J87">
        <v>1.9198E-2</v>
      </c>
      <c r="K87">
        <v>2.9989999999999999E-2</v>
      </c>
      <c r="L87">
        <v>0</v>
      </c>
      <c r="M87">
        <v>0</v>
      </c>
      <c r="N87">
        <v>-0.111267</v>
      </c>
      <c r="O87">
        <v>0</v>
      </c>
      <c r="P87">
        <v>0</v>
      </c>
      <c r="Q87">
        <v>10.019399999999999</v>
      </c>
      <c r="R87">
        <v>5.6399999999999999E-2</v>
      </c>
      <c r="T87">
        <v>6.1</v>
      </c>
      <c r="U87">
        <v>0</v>
      </c>
      <c r="V87">
        <v>0.77396100000000001</v>
      </c>
      <c r="W87">
        <v>1.0792E-2</v>
      </c>
      <c r="X87">
        <v>1.7694000000000001E-2</v>
      </c>
      <c r="Y87">
        <v>2.8486000000000001E-2</v>
      </c>
      <c r="Z87">
        <v>0</v>
      </c>
      <c r="AA87">
        <v>0</v>
      </c>
      <c r="AB87">
        <v>-0.111427</v>
      </c>
      <c r="AC87">
        <v>0</v>
      </c>
      <c r="AD87">
        <v>0</v>
      </c>
      <c r="AE87">
        <v>10.019399999999999</v>
      </c>
      <c r="AF87">
        <v>5.6399999999999999E-2</v>
      </c>
    </row>
    <row r="88" spans="1:32" x14ac:dyDescent="0.2">
      <c r="A88">
        <f t="shared" si="3"/>
        <v>9.9582999999999995</v>
      </c>
      <c r="B88">
        <f t="shared" si="4"/>
        <v>0.78349299999999999</v>
      </c>
      <c r="C88">
        <f t="shared" si="5"/>
        <v>1.5069999999999979E-3</v>
      </c>
      <c r="F88">
        <v>6.2</v>
      </c>
      <c r="G88">
        <v>0</v>
      </c>
      <c r="H88">
        <v>0.78349299999999999</v>
      </c>
      <c r="I88">
        <v>1.1058E-2</v>
      </c>
      <c r="J88">
        <v>1.9354E-2</v>
      </c>
      <c r="K88">
        <v>3.0412999999999999E-2</v>
      </c>
      <c r="L88">
        <v>0</v>
      </c>
      <c r="M88">
        <v>0</v>
      </c>
      <c r="N88">
        <v>-0.111968</v>
      </c>
      <c r="O88">
        <v>0</v>
      </c>
      <c r="P88">
        <v>0</v>
      </c>
      <c r="Q88">
        <v>9.9582999999999995</v>
      </c>
      <c r="R88">
        <v>5.62E-2</v>
      </c>
      <c r="T88">
        <v>6.2</v>
      </c>
      <c r="U88">
        <v>0</v>
      </c>
      <c r="V88">
        <v>0.78349299999999999</v>
      </c>
      <c r="W88">
        <v>1.1058E-2</v>
      </c>
      <c r="X88">
        <v>1.7847999999999999E-2</v>
      </c>
      <c r="Y88">
        <v>2.8906000000000001E-2</v>
      </c>
      <c r="Z88">
        <v>0</v>
      </c>
      <c r="AA88">
        <v>0</v>
      </c>
      <c r="AB88">
        <v>-0.112119</v>
      </c>
      <c r="AC88">
        <v>0</v>
      </c>
      <c r="AD88">
        <v>0</v>
      </c>
      <c r="AE88">
        <v>9.9582999999999995</v>
      </c>
      <c r="AF88">
        <v>5.62E-2</v>
      </c>
    </row>
    <row r="89" spans="1:32" x14ac:dyDescent="0.2">
      <c r="A89">
        <f t="shared" si="3"/>
        <v>9.8983000000000008</v>
      </c>
      <c r="B89">
        <f t="shared" si="4"/>
        <v>0.79302099999999998</v>
      </c>
      <c r="C89">
        <f t="shared" si="5"/>
        <v>1.5079999999999989E-3</v>
      </c>
      <c r="F89">
        <v>6.3</v>
      </c>
      <c r="G89">
        <v>0</v>
      </c>
      <c r="H89">
        <v>0.79302099999999998</v>
      </c>
      <c r="I89">
        <v>1.1327E-2</v>
      </c>
      <c r="J89">
        <v>1.9512000000000002E-2</v>
      </c>
      <c r="K89">
        <v>3.0839999999999999E-2</v>
      </c>
      <c r="L89">
        <v>0</v>
      </c>
      <c r="M89">
        <v>0</v>
      </c>
      <c r="N89">
        <v>-0.112668</v>
      </c>
      <c r="O89">
        <v>0</v>
      </c>
      <c r="P89">
        <v>0</v>
      </c>
      <c r="Q89">
        <v>9.8983000000000008</v>
      </c>
      <c r="R89">
        <v>5.6099999999999997E-2</v>
      </c>
      <c r="T89">
        <v>6.3</v>
      </c>
      <c r="U89">
        <v>0</v>
      </c>
      <c r="V89">
        <v>0.79302099999999998</v>
      </c>
      <c r="W89">
        <v>1.1327E-2</v>
      </c>
      <c r="X89">
        <v>1.8003999999999999E-2</v>
      </c>
      <c r="Y89">
        <v>2.9332E-2</v>
      </c>
      <c r="Z89">
        <v>0</v>
      </c>
      <c r="AA89">
        <v>0</v>
      </c>
      <c r="AB89">
        <v>-0.11280999999999999</v>
      </c>
      <c r="AC89">
        <v>0</v>
      </c>
      <c r="AD89">
        <v>0</v>
      </c>
      <c r="AE89">
        <v>9.8983000000000008</v>
      </c>
      <c r="AF89">
        <v>5.6099999999999997E-2</v>
      </c>
    </row>
    <row r="90" spans="1:32" x14ac:dyDescent="0.2">
      <c r="A90">
        <f t="shared" si="3"/>
        <v>9.8393999999999995</v>
      </c>
      <c r="B90">
        <f t="shared" si="4"/>
        <v>0.80254599999999998</v>
      </c>
      <c r="C90">
        <f t="shared" si="5"/>
        <v>1.5089999999999999E-3</v>
      </c>
      <c r="F90">
        <v>6.4</v>
      </c>
      <c r="G90">
        <v>0</v>
      </c>
      <c r="H90">
        <v>0.80254599999999998</v>
      </c>
      <c r="I90">
        <v>1.1599999999999999E-2</v>
      </c>
      <c r="J90">
        <v>1.9671999999999999E-2</v>
      </c>
      <c r="K90">
        <v>3.1271E-2</v>
      </c>
      <c r="L90">
        <v>0</v>
      </c>
      <c r="M90">
        <v>0</v>
      </c>
      <c r="N90">
        <v>-0.113368</v>
      </c>
      <c r="O90">
        <v>0</v>
      </c>
      <c r="P90">
        <v>0</v>
      </c>
      <c r="Q90">
        <v>9.8393999999999995</v>
      </c>
      <c r="R90">
        <v>5.6000000000000001E-2</v>
      </c>
      <c r="T90">
        <v>6.4</v>
      </c>
      <c r="U90">
        <v>0</v>
      </c>
      <c r="V90">
        <v>0.80254599999999998</v>
      </c>
      <c r="W90">
        <v>1.1599999999999999E-2</v>
      </c>
      <c r="X90">
        <v>1.8162999999999999E-2</v>
      </c>
      <c r="Y90">
        <v>2.9762E-2</v>
      </c>
      <c r="Z90">
        <v>0</v>
      </c>
      <c r="AA90">
        <v>0</v>
      </c>
      <c r="AB90">
        <v>-0.113501</v>
      </c>
      <c r="AC90">
        <v>0</v>
      </c>
      <c r="AD90">
        <v>0</v>
      </c>
      <c r="AE90">
        <v>9.8393999999999995</v>
      </c>
      <c r="AF90">
        <v>5.6000000000000001E-2</v>
      </c>
    </row>
    <row r="91" spans="1:32" x14ac:dyDescent="0.2">
      <c r="A91">
        <f t="shared" si="3"/>
        <v>9.7814999999999994</v>
      </c>
      <c r="B91">
        <f t="shared" si="4"/>
        <v>0.81206599999999995</v>
      </c>
      <c r="C91">
        <f t="shared" si="5"/>
        <v>1.5099999999999975E-3</v>
      </c>
      <c r="F91">
        <v>6.5</v>
      </c>
      <c r="G91">
        <v>0</v>
      </c>
      <c r="H91">
        <v>0.81206599999999995</v>
      </c>
      <c r="I91">
        <v>1.1875E-2</v>
      </c>
      <c r="J91">
        <v>1.983E-2</v>
      </c>
      <c r="K91">
        <v>3.1704999999999997E-2</v>
      </c>
      <c r="L91">
        <v>0</v>
      </c>
      <c r="M91">
        <v>0</v>
      </c>
      <c r="N91">
        <v>-0.114067</v>
      </c>
      <c r="O91">
        <v>0</v>
      </c>
      <c r="P91">
        <v>0</v>
      </c>
      <c r="Q91">
        <v>9.7814999999999994</v>
      </c>
      <c r="R91">
        <v>5.5899999999999998E-2</v>
      </c>
      <c r="T91">
        <v>6.5</v>
      </c>
      <c r="U91">
        <v>0</v>
      </c>
      <c r="V91">
        <v>0.81206599999999995</v>
      </c>
      <c r="W91">
        <v>1.1875E-2</v>
      </c>
      <c r="X91">
        <v>1.8319999999999999E-2</v>
      </c>
      <c r="Y91">
        <v>3.0195E-2</v>
      </c>
      <c r="Z91">
        <v>0</v>
      </c>
      <c r="AA91">
        <v>0</v>
      </c>
      <c r="AB91">
        <v>-0.114191</v>
      </c>
      <c r="AC91">
        <v>0</v>
      </c>
      <c r="AD91">
        <v>0</v>
      </c>
      <c r="AE91">
        <v>9.7814999999999994</v>
      </c>
      <c r="AF91">
        <v>5.5899999999999998E-2</v>
      </c>
    </row>
    <row r="92" spans="1:32" x14ac:dyDescent="0.2">
      <c r="A92">
        <f t="shared" si="3"/>
        <v>9.7247000000000003</v>
      </c>
      <c r="B92">
        <f t="shared" si="4"/>
        <v>0.82158299999999995</v>
      </c>
      <c r="C92">
        <f t="shared" si="5"/>
        <v>1.5099999999999975E-3</v>
      </c>
      <c r="F92">
        <v>6.6</v>
      </c>
      <c r="G92">
        <v>0</v>
      </c>
      <c r="H92">
        <v>0.82158299999999995</v>
      </c>
      <c r="I92">
        <v>1.2153000000000001E-2</v>
      </c>
      <c r="J92">
        <v>1.9983999999999998E-2</v>
      </c>
      <c r="K92">
        <v>3.2136999999999999E-2</v>
      </c>
      <c r="L92">
        <v>0</v>
      </c>
      <c r="M92">
        <v>0</v>
      </c>
      <c r="N92">
        <v>-0.11476500000000001</v>
      </c>
      <c r="O92">
        <v>0</v>
      </c>
      <c r="P92">
        <v>0</v>
      </c>
      <c r="Q92">
        <v>9.7247000000000003</v>
      </c>
      <c r="R92">
        <v>5.5800000000000002E-2</v>
      </c>
      <c r="T92">
        <v>6.6</v>
      </c>
      <c r="U92">
        <v>0</v>
      </c>
      <c r="V92">
        <v>0.82158299999999995</v>
      </c>
      <c r="W92">
        <v>1.2153000000000001E-2</v>
      </c>
      <c r="X92">
        <v>1.8474000000000001E-2</v>
      </c>
      <c r="Y92">
        <v>3.0627000000000001E-2</v>
      </c>
      <c r="Z92">
        <v>0</v>
      </c>
      <c r="AA92">
        <v>0</v>
      </c>
      <c r="AB92">
        <v>-0.11488</v>
      </c>
      <c r="AC92">
        <v>0</v>
      </c>
      <c r="AD92">
        <v>0</v>
      </c>
      <c r="AE92">
        <v>9.7247000000000003</v>
      </c>
      <c r="AF92">
        <v>5.5800000000000002E-2</v>
      </c>
    </row>
    <row r="93" spans="1:32" x14ac:dyDescent="0.2">
      <c r="A93">
        <f t="shared" si="3"/>
        <v>9.6689000000000007</v>
      </c>
      <c r="B93">
        <f t="shared" si="4"/>
        <v>0.83109599999999995</v>
      </c>
      <c r="C93">
        <f t="shared" si="5"/>
        <v>1.511999999999996E-3</v>
      </c>
      <c r="F93">
        <v>6.7</v>
      </c>
      <c r="G93">
        <v>0</v>
      </c>
      <c r="H93">
        <v>0.83109599999999995</v>
      </c>
      <c r="I93">
        <v>1.2435E-2</v>
      </c>
      <c r="J93">
        <v>2.0136999999999999E-2</v>
      </c>
      <c r="K93">
        <v>3.2571999999999997E-2</v>
      </c>
      <c r="L93">
        <v>0</v>
      </c>
      <c r="M93">
        <v>0</v>
      </c>
      <c r="N93">
        <v>-0.115463</v>
      </c>
      <c r="O93">
        <v>0</v>
      </c>
      <c r="P93">
        <v>0</v>
      </c>
      <c r="Q93">
        <v>9.6689000000000007</v>
      </c>
      <c r="R93">
        <v>5.5599999999999997E-2</v>
      </c>
      <c r="T93">
        <v>6.7</v>
      </c>
      <c r="U93">
        <v>0</v>
      </c>
      <c r="V93">
        <v>0.83109599999999995</v>
      </c>
      <c r="W93">
        <v>1.2435E-2</v>
      </c>
      <c r="X93">
        <v>1.8626E-2</v>
      </c>
      <c r="Y93">
        <v>3.1060000000000001E-2</v>
      </c>
      <c r="Z93">
        <v>0</v>
      </c>
      <c r="AA93">
        <v>0</v>
      </c>
      <c r="AB93">
        <v>-0.11556900000000001</v>
      </c>
      <c r="AC93">
        <v>0</v>
      </c>
      <c r="AD93">
        <v>0</v>
      </c>
      <c r="AE93">
        <v>9.6689000000000007</v>
      </c>
      <c r="AF93">
        <v>5.5599999999999997E-2</v>
      </c>
    </row>
    <row r="94" spans="1:32" x14ac:dyDescent="0.2">
      <c r="A94">
        <f t="shared" si="3"/>
        <v>9.6140000000000008</v>
      </c>
      <c r="B94">
        <f t="shared" si="4"/>
        <v>0.84060500000000005</v>
      </c>
      <c r="C94">
        <f t="shared" si="5"/>
        <v>1.5119999999999995E-3</v>
      </c>
      <c r="F94">
        <v>6.8</v>
      </c>
      <c r="G94">
        <v>0</v>
      </c>
      <c r="H94">
        <v>0.84060500000000005</v>
      </c>
      <c r="I94">
        <v>1.2718999999999999E-2</v>
      </c>
      <c r="J94">
        <v>2.0291E-2</v>
      </c>
      <c r="K94">
        <v>3.3009999999999998E-2</v>
      </c>
      <c r="L94">
        <v>0</v>
      </c>
      <c r="M94">
        <v>0</v>
      </c>
      <c r="N94">
        <v>-0.116161</v>
      </c>
      <c r="O94">
        <v>0</v>
      </c>
      <c r="P94">
        <v>0</v>
      </c>
      <c r="Q94">
        <v>9.6140000000000008</v>
      </c>
      <c r="R94">
        <v>5.5500000000000001E-2</v>
      </c>
      <c r="T94">
        <v>6.8</v>
      </c>
      <c r="U94">
        <v>0</v>
      </c>
      <c r="V94">
        <v>0.84060500000000005</v>
      </c>
      <c r="W94">
        <v>1.2718999999999999E-2</v>
      </c>
      <c r="X94">
        <v>1.8779000000000001E-2</v>
      </c>
      <c r="Y94">
        <v>3.1497999999999998E-2</v>
      </c>
      <c r="Z94">
        <v>0</v>
      </c>
      <c r="AA94">
        <v>0</v>
      </c>
      <c r="AB94">
        <v>-0.116257</v>
      </c>
      <c r="AC94">
        <v>0</v>
      </c>
      <c r="AD94">
        <v>0</v>
      </c>
      <c r="AE94">
        <v>9.6140000000000008</v>
      </c>
      <c r="AF94">
        <v>5.5500000000000001E-2</v>
      </c>
    </row>
    <row r="95" spans="1:32" x14ac:dyDescent="0.2">
      <c r="A95">
        <f t="shared" si="3"/>
        <v>9.5601000000000003</v>
      </c>
      <c r="B95">
        <f t="shared" si="4"/>
        <v>0.85011000000000003</v>
      </c>
      <c r="C95">
        <f t="shared" si="5"/>
        <v>1.5179999999999985E-3</v>
      </c>
      <c r="F95">
        <v>6.9</v>
      </c>
      <c r="G95">
        <v>0</v>
      </c>
      <c r="H95">
        <v>0.85011000000000003</v>
      </c>
      <c r="I95">
        <v>1.3006999999999999E-2</v>
      </c>
      <c r="J95">
        <v>2.0454E-2</v>
      </c>
      <c r="K95">
        <v>3.3459999999999997E-2</v>
      </c>
      <c r="L95">
        <v>0</v>
      </c>
      <c r="M95">
        <v>0</v>
      </c>
      <c r="N95">
        <v>-0.116857</v>
      </c>
      <c r="O95">
        <v>0</v>
      </c>
      <c r="P95">
        <v>0</v>
      </c>
      <c r="Q95">
        <v>9.5601000000000003</v>
      </c>
      <c r="R95">
        <v>5.5399999999999998E-2</v>
      </c>
      <c r="T95">
        <v>6.9</v>
      </c>
      <c r="U95">
        <v>0</v>
      </c>
      <c r="V95">
        <v>0.85011000000000003</v>
      </c>
      <c r="W95">
        <v>1.3006999999999999E-2</v>
      </c>
      <c r="X95">
        <v>1.8936000000000001E-2</v>
      </c>
      <c r="Y95">
        <v>3.1941999999999998E-2</v>
      </c>
      <c r="Z95">
        <v>0</v>
      </c>
      <c r="AA95">
        <v>0</v>
      </c>
      <c r="AB95">
        <v>-0.11694400000000001</v>
      </c>
      <c r="AC95">
        <v>0</v>
      </c>
      <c r="AD95">
        <v>0</v>
      </c>
      <c r="AE95">
        <v>9.5601000000000003</v>
      </c>
      <c r="AF95">
        <v>5.5399999999999998E-2</v>
      </c>
    </row>
    <row r="96" spans="1:32" x14ac:dyDescent="0.2">
      <c r="A96">
        <f t="shared" si="3"/>
        <v>9.5071999999999992</v>
      </c>
      <c r="B96">
        <f t="shared" si="4"/>
        <v>0.85961200000000004</v>
      </c>
      <c r="C96">
        <f t="shared" si="5"/>
        <v>1.5230000000000035E-3</v>
      </c>
      <c r="F96">
        <v>7</v>
      </c>
      <c r="G96">
        <v>0</v>
      </c>
      <c r="H96">
        <v>0.85961200000000004</v>
      </c>
      <c r="I96">
        <v>1.3297E-2</v>
      </c>
      <c r="J96">
        <v>2.0618999999999998E-2</v>
      </c>
      <c r="K96">
        <v>3.3916000000000002E-2</v>
      </c>
      <c r="L96">
        <v>0</v>
      </c>
      <c r="M96">
        <v>0</v>
      </c>
      <c r="N96">
        <v>-0.11755400000000001</v>
      </c>
      <c r="O96">
        <v>0</v>
      </c>
      <c r="P96">
        <v>0</v>
      </c>
      <c r="Q96">
        <v>9.5071999999999992</v>
      </c>
      <c r="R96">
        <v>5.5300000000000002E-2</v>
      </c>
      <c r="T96">
        <v>7</v>
      </c>
      <c r="U96">
        <v>0</v>
      </c>
      <c r="V96">
        <v>0.85961200000000004</v>
      </c>
      <c r="W96">
        <v>1.3297E-2</v>
      </c>
      <c r="X96">
        <v>1.9095999999999998E-2</v>
      </c>
      <c r="Y96">
        <v>3.2392999999999998E-2</v>
      </c>
      <c r="Z96">
        <v>0</v>
      </c>
      <c r="AA96">
        <v>0</v>
      </c>
      <c r="AB96">
        <v>-0.117631</v>
      </c>
      <c r="AC96">
        <v>0</v>
      </c>
      <c r="AD96">
        <v>0</v>
      </c>
      <c r="AE96">
        <v>9.5071999999999992</v>
      </c>
      <c r="AF96">
        <v>5.5300000000000002E-2</v>
      </c>
    </row>
    <row r="97" spans="1:32" x14ac:dyDescent="0.2">
      <c r="A97">
        <f t="shared" si="3"/>
        <v>9.4550999999999998</v>
      </c>
      <c r="B97">
        <f t="shared" si="4"/>
        <v>0.86910900000000002</v>
      </c>
      <c r="C97">
        <f t="shared" si="5"/>
        <v>1.5280000000000016E-3</v>
      </c>
      <c r="F97">
        <v>7.1</v>
      </c>
      <c r="G97">
        <v>0</v>
      </c>
      <c r="H97">
        <v>0.86910900000000002</v>
      </c>
      <c r="I97">
        <v>1.3591000000000001E-2</v>
      </c>
      <c r="J97">
        <v>2.0782999999999999E-2</v>
      </c>
      <c r="K97">
        <v>3.4373000000000001E-2</v>
      </c>
      <c r="L97">
        <v>0</v>
      </c>
      <c r="M97">
        <v>0</v>
      </c>
      <c r="N97">
        <v>-0.11824900000000001</v>
      </c>
      <c r="O97">
        <v>0</v>
      </c>
      <c r="P97">
        <v>0</v>
      </c>
      <c r="Q97">
        <v>9.4550999999999998</v>
      </c>
      <c r="R97">
        <v>5.5199999999999999E-2</v>
      </c>
      <c r="T97">
        <v>7.1</v>
      </c>
      <c r="U97">
        <v>0</v>
      </c>
      <c r="V97">
        <v>0.86910900000000002</v>
      </c>
      <c r="W97">
        <v>1.3591000000000001E-2</v>
      </c>
      <c r="X97">
        <v>1.9255000000000001E-2</v>
      </c>
      <c r="Y97">
        <v>3.2844999999999999E-2</v>
      </c>
      <c r="Z97">
        <v>0</v>
      </c>
      <c r="AA97">
        <v>0</v>
      </c>
      <c r="AB97">
        <v>-0.11831800000000001</v>
      </c>
      <c r="AC97">
        <v>0</v>
      </c>
      <c r="AD97">
        <v>0</v>
      </c>
      <c r="AE97">
        <v>9.4550999999999998</v>
      </c>
      <c r="AF97">
        <v>5.5199999999999999E-2</v>
      </c>
    </row>
    <row r="98" spans="1:32" x14ac:dyDescent="0.2">
      <c r="A98">
        <f t="shared" si="3"/>
        <v>9.4039000000000001</v>
      </c>
      <c r="B98">
        <f t="shared" si="4"/>
        <v>0.87860199999999999</v>
      </c>
      <c r="C98">
        <f t="shared" si="5"/>
        <v>1.5310000000000046E-3</v>
      </c>
      <c r="F98">
        <v>7.2</v>
      </c>
      <c r="G98">
        <v>0</v>
      </c>
      <c r="H98">
        <v>0.87860199999999999</v>
      </c>
      <c r="I98">
        <v>1.3887E-2</v>
      </c>
      <c r="J98">
        <v>2.0945999999999999E-2</v>
      </c>
      <c r="K98">
        <v>3.4833000000000003E-2</v>
      </c>
      <c r="L98">
        <v>0</v>
      </c>
      <c r="M98">
        <v>0</v>
      </c>
      <c r="N98">
        <v>-0.11894399999999999</v>
      </c>
      <c r="O98">
        <v>0</v>
      </c>
      <c r="P98">
        <v>0</v>
      </c>
      <c r="Q98">
        <v>9.4039000000000001</v>
      </c>
      <c r="R98">
        <v>5.5100000000000003E-2</v>
      </c>
      <c r="T98">
        <v>7.2</v>
      </c>
      <c r="U98">
        <v>0</v>
      </c>
      <c r="V98">
        <v>0.87860199999999999</v>
      </c>
      <c r="W98">
        <v>1.3887E-2</v>
      </c>
      <c r="X98">
        <v>1.9415000000000002E-2</v>
      </c>
      <c r="Y98">
        <v>3.3301999999999998E-2</v>
      </c>
      <c r="Z98">
        <v>0</v>
      </c>
      <c r="AA98">
        <v>0</v>
      </c>
      <c r="AB98">
        <v>-0.119003</v>
      </c>
      <c r="AC98">
        <v>0</v>
      </c>
      <c r="AD98">
        <v>0</v>
      </c>
      <c r="AE98">
        <v>9.4039000000000001</v>
      </c>
      <c r="AF98">
        <v>5.5100000000000003E-2</v>
      </c>
    </row>
    <row r="99" spans="1:32" x14ac:dyDescent="0.2">
      <c r="A99">
        <f t="shared" si="3"/>
        <v>9.3535000000000004</v>
      </c>
      <c r="B99">
        <f t="shared" si="4"/>
        <v>0.88809099999999996</v>
      </c>
      <c r="C99">
        <f t="shared" si="5"/>
        <v>1.5340000000000006E-3</v>
      </c>
      <c r="F99">
        <v>7.3</v>
      </c>
      <c r="G99">
        <v>0</v>
      </c>
      <c r="H99">
        <v>0.88809099999999996</v>
      </c>
      <c r="I99">
        <v>1.4187E-2</v>
      </c>
      <c r="J99">
        <v>2.1115999999999999E-2</v>
      </c>
      <c r="K99">
        <v>3.5303000000000001E-2</v>
      </c>
      <c r="L99">
        <v>0</v>
      </c>
      <c r="M99">
        <v>0</v>
      </c>
      <c r="N99">
        <v>-0.11963799999999999</v>
      </c>
      <c r="O99">
        <v>0</v>
      </c>
      <c r="P99">
        <v>0</v>
      </c>
      <c r="Q99">
        <v>9.3535000000000004</v>
      </c>
      <c r="R99">
        <v>5.5E-2</v>
      </c>
      <c r="T99">
        <v>7.3</v>
      </c>
      <c r="U99">
        <v>0</v>
      </c>
      <c r="V99">
        <v>0.88809099999999996</v>
      </c>
      <c r="W99">
        <v>1.4187E-2</v>
      </c>
      <c r="X99">
        <v>1.9581999999999999E-2</v>
      </c>
      <c r="Y99">
        <v>3.3769E-2</v>
      </c>
      <c r="Z99">
        <v>0</v>
      </c>
      <c r="AA99">
        <v>0</v>
      </c>
      <c r="AB99">
        <v>-0.119688</v>
      </c>
      <c r="AC99">
        <v>0</v>
      </c>
      <c r="AD99">
        <v>0</v>
      </c>
      <c r="AE99">
        <v>9.3535000000000004</v>
      </c>
      <c r="AF99">
        <v>5.5E-2</v>
      </c>
    </row>
    <row r="100" spans="1:32" x14ac:dyDescent="0.2">
      <c r="A100">
        <f t="shared" si="3"/>
        <v>9.3039000000000005</v>
      </c>
      <c r="B100">
        <f t="shared" si="4"/>
        <v>0.89757500000000001</v>
      </c>
      <c r="C100">
        <f t="shared" si="5"/>
        <v>1.5340000000000006E-3</v>
      </c>
      <c r="F100">
        <v>7.4</v>
      </c>
      <c r="G100">
        <v>0</v>
      </c>
      <c r="H100">
        <v>0.89757500000000001</v>
      </c>
      <c r="I100">
        <v>1.4489E-2</v>
      </c>
      <c r="J100">
        <v>2.1284999999999998E-2</v>
      </c>
      <c r="K100">
        <v>3.5774E-2</v>
      </c>
      <c r="L100">
        <v>0</v>
      </c>
      <c r="M100">
        <v>0</v>
      </c>
      <c r="N100">
        <v>-0.12033199999999999</v>
      </c>
      <c r="O100">
        <v>0</v>
      </c>
      <c r="P100">
        <v>0</v>
      </c>
      <c r="Q100">
        <v>9.3039000000000005</v>
      </c>
      <c r="R100">
        <v>5.4899999999999997E-2</v>
      </c>
      <c r="T100">
        <v>7.4</v>
      </c>
      <c r="U100">
        <v>0</v>
      </c>
      <c r="V100">
        <v>0.89757500000000001</v>
      </c>
      <c r="W100">
        <v>1.4489E-2</v>
      </c>
      <c r="X100">
        <v>1.975E-2</v>
      </c>
      <c r="Y100">
        <v>3.424E-2</v>
      </c>
      <c r="Z100">
        <v>0</v>
      </c>
      <c r="AA100">
        <v>0</v>
      </c>
      <c r="AB100">
        <v>-0.12037200000000001</v>
      </c>
      <c r="AC100">
        <v>0</v>
      </c>
      <c r="AD100">
        <v>0</v>
      </c>
      <c r="AE100">
        <v>9.3039000000000005</v>
      </c>
      <c r="AF100">
        <v>5.4899999999999997E-2</v>
      </c>
    </row>
    <row r="101" spans="1:32" x14ac:dyDescent="0.2">
      <c r="A101">
        <f t="shared" si="3"/>
        <v>9.2552000000000003</v>
      </c>
      <c r="B101">
        <f t="shared" si="4"/>
        <v>0.90705599999999997</v>
      </c>
      <c r="C101">
        <f t="shared" si="5"/>
        <v>1.5350000000000016E-3</v>
      </c>
      <c r="F101">
        <v>7.5</v>
      </c>
      <c r="G101">
        <v>0</v>
      </c>
      <c r="H101">
        <v>0.90705599999999997</v>
      </c>
      <c r="I101">
        <v>1.4795000000000001E-2</v>
      </c>
      <c r="J101">
        <v>2.145E-2</v>
      </c>
      <c r="K101">
        <v>3.6244999999999999E-2</v>
      </c>
      <c r="L101">
        <v>0</v>
      </c>
      <c r="M101">
        <v>0</v>
      </c>
      <c r="N101">
        <v>-0.12102499999999999</v>
      </c>
      <c r="O101">
        <v>0</v>
      </c>
      <c r="P101">
        <v>0</v>
      </c>
      <c r="Q101">
        <v>9.2552000000000003</v>
      </c>
      <c r="R101">
        <v>5.4800000000000001E-2</v>
      </c>
      <c r="T101">
        <v>7.5</v>
      </c>
      <c r="U101">
        <v>0</v>
      </c>
      <c r="V101">
        <v>0.90705599999999997</v>
      </c>
      <c r="W101">
        <v>1.4795000000000001E-2</v>
      </c>
      <c r="X101">
        <v>1.9914999999999999E-2</v>
      </c>
      <c r="Y101">
        <v>3.4709999999999998E-2</v>
      </c>
      <c r="Z101">
        <v>0</v>
      </c>
      <c r="AA101">
        <v>0</v>
      </c>
      <c r="AB101">
        <v>-0.121056</v>
      </c>
      <c r="AC101">
        <v>0</v>
      </c>
      <c r="AD101">
        <v>0</v>
      </c>
      <c r="AE101">
        <v>9.2552000000000003</v>
      </c>
      <c r="AF101">
        <v>5.4800000000000001E-2</v>
      </c>
    </row>
    <row r="102" spans="1:32" x14ac:dyDescent="0.2">
      <c r="A102">
        <f t="shared" si="3"/>
        <v>9.2072000000000003</v>
      </c>
      <c r="B102">
        <f t="shared" si="4"/>
        <v>0.91653200000000001</v>
      </c>
      <c r="C102">
        <f t="shared" si="5"/>
        <v>1.5360000000000026E-3</v>
      </c>
      <c r="F102">
        <v>7.6</v>
      </c>
      <c r="G102">
        <v>0</v>
      </c>
      <c r="H102">
        <v>0.91653200000000001</v>
      </c>
      <c r="I102">
        <v>1.5103999999999999E-2</v>
      </c>
      <c r="J102">
        <v>2.1613E-2</v>
      </c>
      <c r="K102">
        <v>3.6717E-2</v>
      </c>
      <c r="L102">
        <v>0</v>
      </c>
      <c r="M102">
        <v>0</v>
      </c>
      <c r="N102">
        <v>-0.12171700000000001</v>
      </c>
      <c r="O102">
        <v>0</v>
      </c>
      <c r="P102">
        <v>0</v>
      </c>
      <c r="Q102">
        <v>9.2072000000000003</v>
      </c>
      <c r="R102">
        <v>5.4699999999999999E-2</v>
      </c>
      <c r="T102">
        <v>7.6</v>
      </c>
      <c r="U102">
        <v>0</v>
      </c>
      <c r="V102">
        <v>0.91653200000000001</v>
      </c>
      <c r="W102">
        <v>1.5103999999999999E-2</v>
      </c>
      <c r="X102">
        <v>2.0077000000000001E-2</v>
      </c>
      <c r="Y102">
        <v>3.5180999999999997E-2</v>
      </c>
      <c r="Z102">
        <v>0</v>
      </c>
      <c r="AA102">
        <v>0</v>
      </c>
      <c r="AB102">
        <v>-0.121739</v>
      </c>
      <c r="AC102">
        <v>0</v>
      </c>
      <c r="AD102">
        <v>0</v>
      </c>
      <c r="AE102">
        <v>9.2072000000000003</v>
      </c>
      <c r="AF102">
        <v>5.4699999999999999E-2</v>
      </c>
    </row>
    <row r="103" spans="1:32" x14ac:dyDescent="0.2">
      <c r="A103">
        <f t="shared" si="3"/>
        <v>9.16</v>
      </c>
      <c r="B103">
        <f t="shared" si="4"/>
        <v>0.92600400000000005</v>
      </c>
      <c r="C103">
        <f t="shared" si="5"/>
        <v>1.5370000000000036E-3</v>
      </c>
      <c r="F103">
        <v>7.7</v>
      </c>
      <c r="G103">
        <v>0</v>
      </c>
      <c r="H103">
        <v>0.92600400000000005</v>
      </c>
      <c r="I103">
        <v>1.5415E-2</v>
      </c>
      <c r="J103">
        <v>2.1783E-2</v>
      </c>
      <c r="K103">
        <v>3.7198000000000002E-2</v>
      </c>
      <c r="L103">
        <v>0</v>
      </c>
      <c r="M103">
        <v>0</v>
      </c>
      <c r="N103">
        <v>-0.122408</v>
      </c>
      <c r="O103">
        <v>0</v>
      </c>
      <c r="P103">
        <v>0</v>
      </c>
      <c r="Q103">
        <v>9.16</v>
      </c>
      <c r="R103">
        <v>5.4600000000000003E-2</v>
      </c>
      <c r="T103">
        <v>7.7</v>
      </c>
      <c r="U103">
        <v>0</v>
      </c>
      <c r="V103">
        <v>0.92600400000000005</v>
      </c>
      <c r="W103">
        <v>1.5415E-2</v>
      </c>
      <c r="X103">
        <v>2.0246E-2</v>
      </c>
      <c r="Y103">
        <v>3.5660999999999998E-2</v>
      </c>
      <c r="Z103">
        <v>0</v>
      </c>
      <c r="AA103">
        <v>0</v>
      </c>
      <c r="AB103">
        <v>-0.122421</v>
      </c>
      <c r="AC103">
        <v>0</v>
      </c>
      <c r="AD103">
        <v>0</v>
      </c>
      <c r="AE103">
        <v>9.16</v>
      </c>
      <c r="AF103">
        <v>5.4600000000000003E-2</v>
      </c>
    </row>
    <row r="104" spans="1:32" x14ac:dyDescent="0.2">
      <c r="A104">
        <f t="shared" si="3"/>
        <v>9.1135000000000002</v>
      </c>
      <c r="B104">
        <f t="shared" si="4"/>
        <v>0.93547100000000005</v>
      </c>
      <c r="C104">
        <f t="shared" si="5"/>
        <v>1.5390000000000056E-3</v>
      </c>
      <c r="F104">
        <v>7.8</v>
      </c>
      <c r="G104">
        <v>0</v>
      </c>
      <c r="H104">
        <v>0.93547100000000005</v>
      </c>
      <c r="I104">
        <v>1.5730000000000001E-2</v>
      </c>
      <c r="J104">
        <v>2.1963E-2</v>
      </c>
      <c r="K104">
        <v>3.7692000000000003E-2</v>
      </c>
      <c r="L104">
        <v>0</v>
      </c>
      <c r="M104">
        <v>0</v>
      </c>
      <c r="N104">
        <v>-0.123099</v>
      </c>
      <c r="O104">
        <v>0</v>
      </c>
      <c r="P104">
        <v>0</v>
      </c>
      <c r="Q104">
        <v>9.1135000000000002</v>
      </c>
      <c r="R104">
        <v>5.4600000000000003E-2</v>
      </c>
      <c r="T104">
        <v>7.8</v>
      </c>
      <c r="U104">
        <v>0</v>
      </c>
      <c r="V104">
        <v>0.93547100000000005</v>
      </c>
      <c r="W104">
        <v>1.5730000000000001E-2</v>
      </c>
      <c r="X104">
        <v>2.0424000000000001E-2</v>
      </c>
      <c r="Y104">
        <v>3.6152999999999998E-2</v>
      </c>
      <c r="Z104">
        <v>0</v>
      </c>
      <c r="AA104">
        <v>0</v>
      </c>
      <c r="AB104">
        <v>-0.123102</v>
      </c>
      <c r="AC104">
        <v>0</v>
      </c>
      <c r="AD104">
        <v>0</v>
      </c>
      <c r="AE104">
        <v>9.1135000000000002</v>
      </c>
      <c r="AF104">
        <v>5.4600000000000003E-2</v>
      </c>
    </row>
    <row r="105" spans="1:32" x14ac:dyDescent="0.2">
      <c r="A105">
        <f t="shared" si="3"/>
        <v>9.0678000000000001</v>
      </c>
      <c r="B105">
        <f t="shared" si="4"/>
        <v>0.94493499999999997</v>
      </c>
      <c r="C105">
        <f t="shared" si="5"/>
        <v>1.5409999999999938E-3</v>
      </c>
      <c r="F105">
        <v>7.9</v>
      </c>
      <c r="G105">
        <v>0</v>
      </c>
      <c r="H105">
        <v>0.94493499999999997</v>
      </c>
      <c r="I105">
        <v>1.6046999999999999E-2</v>
      </c>
      <c r="J105">
        <v>2.2145000000000001E-2</v>
      </c>
      <c r="K105">
        <v>3.8191999999999997E-2</v>
      </c>
      <c r="L105">
        <v>0</v>
      </c>
      <c r="M105">
        <v>0</v>
      </c>
      <c r="N105">
        <v>-0.123789</v>
      </c>
      <c r="O105">
        <v>0</v>
      </c>
      <c r="P105">
        <v>0</v>
      </c>
      <c r="Q105">
        <v>9.0678000000000001</v>
      </c>
      <c r="R105">
        <v>5.45E-2</v>
      </c>
      <c r="T105">
        <v>7.9</v>
      </c>
      <c r="U105">
        <v>0</v>
      </c>
      <c r="V105">
        <v>0.94493499999999997</v>
      </c>
      <c r="W105">
        <v>1.6046999999999999E-2</v>
      </c>
      <c r="X105">
        <v>2.0604000000000001E-2</v>
      </c>
      <c r="Y105">
        <v>3.6651000000000003E-2</v>
      </c>
      <c r="Z105">
        <v>0</v>
      </c>
      <c r="AA105">
        <v>0</v>
      </c>
      <c r="AB105">
        <v>-0.123783</v>
      </c>
      <c r="AC105">
        <v>0</v>
      </c>
      <c r="AD105">
        <v>0</v>
      </c>
      <c r="AE105">
        <v>9.0678000000000001</v>
      </c>
      <c r="AF105">
        <v>5.45E-2</v>
      </c>
    </row>
    <row r="106" spans="1:32" x14ac:dyDescent="0.2">
      <c r="A106">
        <f t="shared" si="3"/>
        <v>9.0227000000000004</v>
      </c>
      <c r="B106">
        <f t="shared" si="4"/>
        <v>0.95439300000000005</v>
      </c>
      <c r="C106">
        <f t="shared" si="5"/>
        <v>1.5419999999999948E-3</v>
      </c>
      <c r="F106">
        <v>8</v>
      </c>
      <c r="G106">
        <v>0</v>
      </c>
      <c r="H106">
        <v>0.95439300000000005</v>
      </c>
      <c r="I106">
        <v>1.6367E-2</v>
      </c>
      <c r="J106">
        <v>2.2325999999999999E-2</v>
      </c>
      <c r="K106">
        <v>3.8692999999999998E-2</v>
      </c>
      <c r="L106">
        <v>0</v>
      </c>
      <c r="M106">
        <v>0</v>
      </c>
      <c r="N106">
        <v>-0.12447800000000001</v>
      </c>
      <c r="O106">
        <v>0</v>
      </c>
      <c r="P106">
        <v>0</v>
      </c>
      <c r="Q106">
        <v>9.0227000000000004</v>
      </c>
      <c r="R106">
        <v>5.4399999999999997E-2</v>
      </c>
      <c r="T106">
        <v>8</v>
      </c>
      <c r="U106">
        <v>0</v>
      </c>
      <c r="V106">
        <v>0.95439300000000005</v>
      </c>
      <c r="W106">
        <v>1.6367E-2</v>
      </c>
      <c r="X106">
        <v>2.0784E-2</v>
      </c>
      <c r="Y106">
        <v>3.7151000000000003E-2</v>
      </c>
      <c r="Z106">
        <v>0</v>
      </c>
      <c r="AA106">
        <v>0</v>
      </c>
      <c r="AB106">
        <v>-0.124463</v>
      </c>
      <c r="AC106">
        <v>0</v>
      </c>
      <c r="AD106">
        <v>0</v>
      </c>
      <c r="AE106">
        <v>9.0227000000000004</v>
      </c>
      <c r="AF106">
        <v>5.4399999999999997E-2</v>
      </c>
    </row>
    <row r="107" spans="1:32" x14ac:dyDescent="0.2">
      <c r="A107">
        <f t="shared" si="3"/>
        <v>8.9784000000000006</v>
      </c>
      <c r="B107">
        <f t="shared" si="4"/>
        <v>0.96384700000000001</v>
      </c>
      <c r="C107">
        <f t="shared" si="5"/>
        <v>1.5430000000000027E-3</v>
      </c>
      <c r="F107">
        <v>8.1</v>
      </c>
      <c r="G107">
        <v>0</v>
      </c>
      <c r="H107">
        <v>0.96384700000000001</v>
      </c>
      <c r="I107">
        <v>1.6691000000000001E-2</v>
      </c>
      <c r="J107">
        <v>2.2533999999999998E-2</v>
      </c>
      <c r="K107">
        <v>3.9224000000000002E-2</v>
      </c>
      <c r="L107">
        <v>0</v>
      </c>
      <c r="M107">
        <v>0</v>
      </c>
      <c r="N107">
        <v>-0.125167</v>
      </c>
      <c r="O107">
        <v>0</v>
      </c>
      <c r="P107">
        <v>0</v>
      </c>
      <c r="Q107">
        <v>8.9784000000000006</v>
      </c>
      <c r="R107">
        <v>5.4300000000000001E-2</v>
      </c>
      <c r="T107">
        <v>8.1</v>
      </c>
      <c r="U107">
        <v>0</v>
      </c>
      <c r="V107">
        <v>0.96384700000000001</v>
      </c>
      <c r="W107">
        <v>1.6691000000000001E-2</v>
      </c>
      <c r="X107">
        <v>2.0990000000000002E-2</v>
      </c>
      <c r="Y107">
        <v>3.7680999999999999E-2</v>
      </c>
      <c r="Z107">
        <v>0</v>
      </c>
      <c r="AA107">
        <v>0</v>
      </c>
      <c r="AB107">
        <v>-0.125142</v>
      </c>
      <c r="AC107">
        <v>0</v>
      </c>
      <c r="AD107">
        <v>0</v>
      </c>
      <c r="AE107">
        <v>8.9784000000000006</v>
      </c>
      <c r="AF107">
        <v>5.4300000000000001E-2</v>
      </c>
    </row>
    <row r="108" spans="1:32" x14ac:dyDescent="0.2">
      <c r="A108">
        <f t="shared" si="3"/>
        <v>8.9346999999999994</v>
      </c>
      <c r="B108">
        <f t="shared" si="4"/>
        <v>0.97329699999999997</v>
      </c>
      <c r="C108">
        <f t="shared" si="5"/>
        <v>1.5459999999999988E-3</v>
      </c>
      <c r="F108">
        <v>8.1999999999999993</v>
      </c>
      <c r="G108">
        <v>0</v>
      </c>
      <c r="H108">
        <v>0.97329699999999997</v>
      </c>
      <c r="I108">
        <v>1.7017000000000001E-2</v>
      </c>
      <c r="J108">
        <v>2.2780999999999999E-2</v>
      </c>
      <c r="K108">
        <v>3.9798E-2</v>
      </c>
      <c r="L108">
        <v>0</v>
      </c>
      <c r="M108">
        <v>0</v>
      </c>
      <c r="N108">
        <v>-0.12585499999999999</v>
      </c>
      <c r="O108">
        <v>0</v>
      </c>
      <c r="P108">
        <v>0</v>
      </c>
      <c r="Q108">
        <v>8.9346999999999994</v>
      </c>
      <c r="R108">
        <v>5.4199999999999998E-2</v>
      </c>
      <c r="T108">
        <v>8.1999999999999993</v>
      </c>
      <c r="U108">
        <v>0</v>
      </c>
      <c r="V108">
        <v>0.97329699999999997</v>
      </c>
      <c r="W108">
        <v>1.7017000000000001E-2</v>
      </c>
      <c r="X108">
        <v>2.1235E-2</v>
      </c>
      <c r="Y108">
        <v>3.8252000000000001E-2</v>
      </c>
      <c r="Z108">
        <v>0</v>
      </c>
      <c r="AA108">
        <v>0</v>
      </c>
      <c r="AB108">
        <v>-0.12582099999999999</v>
      </c>
      <c r="AC108">
        <v>0</v>
      </c>
      <c r="AD108">
        <v>0</v>
      </c>
      <c r="AE108">
        <v>8.9346999999999994</v>
      </c>
      <c r="AF108">
        <v>5.4199999999999998E-2</v>
      </c>
    </row>
    <row r="109" spans="1:32" x14ac:dyDescent="0.2">
      <c r="A109">
        <f t="shared" si="3"/>
        <v>8.8917000000000002</v>
      </c>
      <c r="B109">
        <f t="shared" si="4"/>
        <v>0.982742</v>
      </c>
      <c r="C109">
        <f t="shared" si="5"/>
        <v>1.5460000000000057E-3</v>
      </c>
      <c r="F109">
        <v>8.3000000000000007</v>
      </c>
      <c r="G109">
        <v>0</v>
      </c>
      <c r="H109">
        <v>0.982742</v>
      </c>
      <c r="I109">
        <v>1.7346E-2</v>
      </c>
      <c r="J109">
        <v>2.3045E-2</v>
      </c>
      <c r="K109">
        <v>4.0391000000000003E-2</v>
      </c>
      <c r="L109">
        <v>0</v>
      </c>
      <c r="M109">
        <v>0</v>
      </c>
      <c r="N109">
        <v>-0.12654299999999999</v>
      </c>
      <c r="O109">
        <v>0</v>
      </c>
      <c r="P109">
        <v>0</v>
      </c>
      <c r="Q109">
        <v>8.8917000000000002</v>
      </c>
      <c r="R109">
        <v>5.4100000000000002E-2</v>
      </c>
      <c r="T109">
        <v>8.3000000000000007</v>
      </c>
      <c r="U109">
        <v>0</v>
      </c>
      <c r="V109">
        <v>0.982742</v>
      </c>
      <c r="W109">
        <v>1.7346E-2</v>
      </c>
      <c r="X109">
        <v>2.1499000000000001E-2</v>
      </c>
      <c r="Y109">
        <v>3.8844999999999998E-2</v>
      </c>
      <c r="Z109">
        <v>0</v>
      </c>
      <c r="AA109">
        <v>0</v>
      </c>
      <c r="AB109">
        <v>-0.1265</v>
      </c>
      <c r="AC109">
        <v>0</v>
      </c>
      <c r="AD109">
        <v>0</v>
      </c>
      <c r="AE109">
        <v>8.8917000000000002</v>
      </c>
      <c r="AF109">
        <v>5.4100000000000002E-2</v>
      </c>
    </row>
    <row r="110" spans="1:32" x14ac:dyDescent="0.2">
      <c r="A110">
        <f t="shared" si="3"/>
        <v>8.8491999999999997</v>
      </c>
      <c r="B110">
        <f t="shared" si="4"/>
        <v>0.99218300000000004</v>
      </c>
      <c r="C110">
        <f t="shared" si="5"/>
        <v>1.5489999999999948E-3</v>
      </c>
      <c r="F110">
        <v>8.4</v>
      </c>
      <c r="G110">
        <v>0</v>
      </c>
      <c r="H110">
        <v>0.99218300000000004</v>
      </c>
      <c r="I110">
        <v>1.7677999999999999E-2</v>
      </c>
      <c r="J110">
        <v>2.3331999999999999E-2</v>
      </c>
      <c r="K110">
        <v>4.1009999999999998E-2</v>
      </c>
      <c r="L110">
        <v>0</v>
      </c>
      <c r="M110">
        <v>0</v>
      </c>
      <c r="N110">
        <v>-0.12723000000000001</v>
      </c>
      <c r="O110">
        <v>0</v>
      </c>
      <c r="P110">
        <v>0</v>
      </c>
      <c r="Q110">
        <v>8.8491999999999997</v>
      </c>
      <c r="R110">
        <v>5.4100000000000002E-2</v>
      </c>
      <c r="T110">
        <v>8.4</v>
      </c>
      <c r="U110">
        <v>0</v>
      </c>
      <c r="V110">
        <v>0.99218300000000004</v>
      </c>
      <c r="W110">
        <v>1.7677999999999999E-2</v>
      </c>
      <c r="X110">
        <v>2.1783E-2</v>
      </c>
      <c r="Y110">
        <v>3.9461000000000003E-2</v>
      </c>
      <c r="Z110">
        <v>0</v>
      </c>
      <c r="AA110">
        <v>0</v>
      </c>
      <c r="AB110">
        <v>-0.12717800000000001</v>
      </c>
      <c r="AC110">
        <v>0</v>
      </c>
      <c r="AD110">
        <v>0</v>
      </c>
      <c r="AE110">
        <v>8.8491999999999997</v>
      </c>
      <c r="AF110">
        <v>5.4100000000000002E-2</v>
      </c>
    </row>
    <row r="111" spans="1:32" x14ac:dyDescent="0.2">
      <c r="A111">
        <f t="shared" si="3"/>
        <v>8.8074999999999992</v>
      </c>
      <c r="B111">
        <f t="shared" si="4"/>
        <v>1.001619</v>
      </c>
      <c r="C111">
        <f t="shared" si="5"/>
        <v>1.5510000000000038E-3</v>
      </c>
      <c r="F111">
        <v>8.5</v>
      </c>
      <c r="G111">
        <v>0</v>
      </c>
      <c r="H111">
        <v>1.001619</v>
      </c>
      <c r="I111">
        <v>1.8013000000000001E-2</v>
      </c>
      <c r="J111">
        <v>2.3758000000000001E-2</v>
      </c>
      <c r="K111">
        <v>4.1771000000000003E-2</v>
      </c>
      <c r="L111">
        <v>0</v>
      </c>
      <c r="M111">
        <v>0</v>
      </c>
      <c r="N111">
        <v>-0.127918</v>
      </c>
      <c r="O111">
        <v>0</v>
      </c>
      <c r="P111">
        <v>0</v>
      </c>
      <c r="Q111">
        <v>8.8074999999999992</v>
      </c>
      <c r="R111">
        <v>5.3999999999999999E-2</v>
      </c>
      <c r="T111">
        <v>8.5</v>
      </c>
      <c r="U111">
        <v>0</v>
      </c>
      <c r="V111">
        <v>1.001619</v>
      </c>
      <c r="W111">
        <v>1.8013000000000001E-2</v>
      </c>
      <c r="X111">
        <v>2.2207000000000001E-2</v>
      </c>
      <c r="Y111">
        <v>4.0219999999999999E-2</v>
      </c>
      <c r="Z111">
        <v>0</v>
      </c>
      <c r="AA111">
        <v>0</v>
      </c>
      <c r="AB111">
        <v>-0.127856</v>
      </c>
      <c r="AC111">
        <v>0</v>
      </c>
      <c r="AD111">
        <v>0</v>
      </c>
      <c r="AE111">
        <v>8.8074999999999992</v>
      </c>
      <c r="AF111">
        <v>5.3999999999999999E-2</v>
      </c>
    </row>
    <row r="112" spans="1:32" x14ac:dyDescent="0.2">
      <c r="A112">
        <f t="shared" si="3"/>
        <v>8.7662999999999993</v>
      </c>
      <c r="B112">
        <f t="shared" si="4"/>
        <v>1.01105</v>
      </c>
      <c r="C112">
        <f t="shared" si="5"/>
        <v>1.5509999999999968E-3</v>
      </c>
      <c r="F112">
        <v>8.6</v>
      </c>
      <c r="G112">
        <v>0</v>
      </c>
      <c r="H112">
        <v>1.01105</v>
      </c>
      <c r="I112">
        <v>1.8350999999999999E-2</v>
      </c>
      <c r="J112">
        <v>2.4303000000000002E-2</v>
      </c>
      <c r="K112">
        <v>4.2653999999999997E-2</v>
      </c>
      <c r="L112">
        <v>0</v>
      </c>
      <c r="M112">
        <v>0</v>
      </c>
      <c r="N112">
        <v>-0.128606</v>
      </c>
      <c r="O112">
        <v>0</v>
      </c>
      <c r="P112">
        <v>0</v>
      </c>
      <c r="Q112">
        <v>8.7662999999999993</v>
      </c>
      <c r="R112">
        <v>5.3900000000000003E-2</v>
      </c>
      <c r="T112">
        <v>8.6</v>
      </c>
      <c r="U112">
        <v>0</v>
      </c>
      <c r="V112">
        <v>1.01105</v>
      </c>
      <c r="W112">
        <v>1.8350999999999999E-2</v>
      </c>
      <c r="X112">
        <v>2.2752000000000001E-2</v>
      </c>
      <c r="Y112">
        <v>4.1103000000000001E-2</v>
      </c>
      <c r="Z112">
        <v>0</v>
      </c>
      <c r="AA112">
        <v>0</v>
      </c>
      <c r="AB112">
        <v>-0.12853500000000001</v>
      </c>
      <c r="AC112">
        <v>0</v>
      </c>
      <c r="AD112">
        <v>0</v>
      </c>
      <c r="AE112">
        <v>8.7662999999999993</v>
      </c>
      <c r="AF112">
        <v>5.3900000000000003E-2</v>
      </c>
    </row>
    <row r="113" spans="1:32" x14ac:dyDescent="0.2">
      <c r="A113">
        <f t="shared" si="3"/>
        <v>8.7256999999999998</v>
      </c>
      <c r="B113">
        <f t="shared" si="4"/>
        <v>1.0204759999999999</v>
      </c>
      <c r="C113">
        <f t="shared" si="5"/>
        <v>1.5530000000000058E-3</v>
      </c>
      <c r="F113">
        <v>8.6999999999999993</v>
      </c>
      <c r="G113">
        <v>0</v>
      </c>
      <c r="H113">
        <v>1.0204759999999999</v>
      </c>
      <c r="I113">
        <v>1.8692E-2</v>
      </c>
      <c r="J113">
        <v>2.4931999999999999E-2</v>
      </c>
      <c r="K113">
        <v>4.3624000000000003E-2</v>
      </c>
      <c r="L113">
        <v>0</v>
      </c>
      <c r="M113">
        <v>0</v>
      </c>
      <c r="N113">
        <v>-0.12929399999999999</v>
      </c>
      <c r="O113">
        <v>0</v>
      </c>
      <c r="P113">
        <v>0</v>
      </c>
      <c r="Q113">
        <v>8.7256999999999998</v>
      </c>
      <c r="R113">
        <v>5.3800000000000001E-2</v>
      </c>
      <c r="T113">
        <v>8.6999999999999993</v>
      </c>
      <c r="U113">
        <v>0</v>
      </c>
      <c r="V113">
        <v>1.0204759999999999</v>
      </c>
      <c r="W113">
        <v>1.8692E-2</v>
      </c>
      <c r="X113">
        <v>2.3380000000000001E-2</v>
      </c>
      <c r="Y113">
        <v>4.2070999999999997E-2</v>
      </c>
      <c r="Z113">
        <v>0</v>
      </c>
      <c r="AA113">
        <v>0</v>
      </c>
      <c r="AB113">
        <v>-0.12921299999999999</v>
      </c>
      <c r="AC113">
        <v>0</v>
      </c>
      <c r="AD113">
        <v>0</v>
      </c>
      <c r="AE113">
        <v>8.7256999999999998</v>
      </c>
      <c r="AF113">
        <v>5.3800000000000001E-2</v>
      </c>
    </row>
    <row r="114" spans="1:32" x14ac:dyDescent="0.2">
      <c r="A114">
        <f t="shared" si="3"/>
        <v>8.6857000000000006</v>
      </c>
      <c r="B114">
        <f t="shared" si="4"/>
        <v>1.029898</v>
      </c>
      <c r="C114">
        <f t="shared" si="5"/>
        <v>1.5570000000000028E-3</v>
      </c>
      <c r="F114">
        <v>8.8000000000000007</v>
      </c>
      <c r="G114">
        <v>0</v>
      </c>
      <c r="H114">
        <v>1.029898</v>
      </c>
      <c r="I114">
        <v>1.9035E-2</v>
      </c>
      <c r="J114">
        <v>2.5683999999999998E-2</v>
      </c>
      <c r="K114">
        <v>4.4720000000000003E-2</v>
      </c>
      <c r="L114">
        <v>0</v>
      </c>
      <c r="M114">
        <v>0</v>
      </c>
      <c r="N114">
        <v>-0.12998299999999999</v>
      </c>
      <c r="O114">
        <v>0</v>
      </c>
      <c r="P114">
        <v>0</v>
      </c>
      <c r="Q114">
        <v>8.6857000000000006</v>
      </c>
      <c r="R114">
        <v>5.3800000000000001E-2</v>
      </c>
      <c r="T114">
        <v>8.8000000000000007</v>
      </c>
      <c r="U114">
        <v>0</v>
      </c>
      <c r="V114">
        <v>1.029898</v>
      </c>
      <c r="W114">
        <v>1.9035E-2</v>
      </c>
      <c r="X114">
        <v>2.4128E-2</v>
      </c>
      <c r="Y114">
        <v>4.3163E-2</v>
      </c>
      <c r="Z114">
        <v>0</v>
      </c>
      <c r="AA114">
        <v>0</v>
      </c>
      <c r="AB114">
        <v>-0.12989300000000001</v>
      </c>
      <c r="AC114">
        <v>0</v>
      </c>
      <c r="AD114">
        <v>0</v>
      </c>
      <c r="AE114">
        <v>8.6857000000000006</v>
      </c>
      <c r="AF114">
        <v>5.3800000000000001E-2</v>
      </c>
    </row>
    <row r="115" spans="1:32" x14ac:dyDescent="0.2">
      <c r="A115">
        <f t="shared" si="3"/>
        <v>8.6463000000000001</v>
      </c>
      <c r="B115">
        <f t="shared" si="4"/>
        <v>1.0393140000000001</v>
      </c>
      <c r="C115">
        <f t="shared" si="5"/>
        <v>1.5620000000000009E-3</v>
      </c>
      <c r="F115">
        <v>8.9</v>
      </c>
      <c r="G115">
        <v>0</v>
      </c>
      <c r="H115">
        <v>1.0393140000000001</v>
      </c>
      <c r="I115">
        <v>1.9382E-2</v>
      </c>
      <c r="J115">
        <v>2.6543000000000001E-2</v>
      </c>
      <c r="K115">
        <v>4.5925000000000001E-2</v>
      </c>
      <c r="L115">
        <v>0</v>
      </c>
      <c r="M115">
        <v>0</v>
      </c>
      <c r="N115">
        <v>-0.13067200000000001</v>
      </c>
      <c r="O115">
        <v>0</v>
      </c>
      <c r="P115">
        <v>0</v>
      </c>
      <c r="Q115">
        <v>8.6463000000000001</v>
      </c>
      <c r="R115">
        <v>5.3699999999999998E-2</v>
      </c>
      <c r="T115">
        <v>8.9</v>
      </c>
      <c r="U115">
        <v>0</v>
      </c>
      <c r="V115">
        <v>1.0393140000000001</v>
      </c>
      <c r="W115">
        <v>1.9382E-2</v>
      </c>
      <c r="X115">
        <v>2.4981E-2</v>
      </c>
      <c r="Y115">
        <v>4.4363E-2</v>
      </c>
      <c r="Z115">
        <v>0</v>
      </c>
      <c r="AA115">
        <v>0</v>
      </c>
      <c r="AB115">
        <v>-0.13057199999999999</v>
      </c>
      <c r="AC115">
        <v>0</v>
      </c>
      <c r="AD115">
        <v>0</v>
      </c>
      <c r="AE115">
        <v>8.6463000000000001</v>
      </c>
      <c r="AF115">
        <v>5.3699999999999998E-2</v>
      </c>
    </row>
    <row r="116" spans="1:32" x14ac:dyDescent="0.2">
      <c r="A116">
        <f t="shared" si="3"/>
        <v>8.6074000000000002</v>
      </c>
      <c r="B116">
        <f t="shared" si="4"/>
        <v>1.048726</v>
      </c>
      <c r="C116">
        <f t="shared" si="5"/>
        <v>1.5650000000000039E-3</v>
      </c>
      <c r="F116">
        <v>9</v>
      </c>
      <c r="G116">
        <v>0</v>
      </c>
      <c r="H116">
        <v>1.048726</v>
      </c>
      <c r="I116">
        <v>1.9730999999999999E-2</v>
      </c>
      <c r="J116">
        <v>2.7424E-2</v>
      </c>
      <c r="K116">
        <v>4.7155000000000002E-2</v>
      </c>
      <c r="L116">
        <v>0</v>
      </c>
      <c r="M116">
        <v>0</v>
      </c>
      <c r="N116">
        <v>-0.13136100000000001</v>
      </c>
      <c r="O116">
        <v>0</v>
      </c>
      <c r="P116">
        <v>0</v>
      </c>
      <c r="Q116">
        <v>8.6074000000000002</v>
      </c>
      <c r="R116">
        <v>5.3600000000000002E-2</v>
      </c>
      <c r="T116">
        <v>9</v>
      </c>
      <c r="U116">
        <v>0</v>
      </c>
      <c r="V116">
        <v>1.048726</v>
      </c>
      <c r="W116">
        <v>1.9730999999999999E-2</v>
      </c>
      <c r="X116">
        <v>2.5859E-2</v>
      </c>
      <c r="Y116">
        <v>4.5589999999999999E-2</v>
      </c>
      <c r="Z116">
        <v>0</v>
      </c>
      <c r="AA116">
        <v>0</v>
      </c>
      <c r="AB116">
        <v>-0.13125200000000001</v>
      </c>
      <c r="AC116">
        <v>0</v>
      </c>
      <c r="AD116">
        <v>0</v>
      </c>
      <c r="AE116">
        <v>8.6074000000000002</v>
      </c>
      <c r="AF116">
        <v>5.3600000000000002E-2</v>
      </c>
    </row>
    <row r="117" spans="1:32" x14ac:dyDescent="0.2">
      <c r="A117">
        <f t="shared" si="3"/>
        <v>8.5690000000000008</v>
      </c>
      <c r="B117">
        <f t="shared" si="4"/>
        <v>1.058133</v>
      </c>
      <c r="C117">
        <f t="shared" si="5"/>
        <v>1.5650000000000039E-3</v>
      </c>
      <c r="F117">
        <v>9.1</v>
      </c>
      <c r="G117">
        <v>0</v>
      </c>
      <c r="H117">
        <v>1.058133</v>
      </c>
      <c r="I117">
        <v>2.0083E-2</v>
      </c>
      <c r="J117">
        <v>2.8305E-2</v>
      </c>
      <c r="K117">
        <v>4.8389000000000001E-2</v>
      </c>
      <c r="L117">
        <v>0</v>
      </c>
      <c r="M117">
        <v>0</v>
      </c>
      <c r="N117">
        <v>-0.13205</v>
      </c>
      <c r="O117">
        <v>0</v>
      </c>
      <c r="P117">
        <v>0</v>
      </c>
      <c r="Q117">
        <v>8.5690000000000008</v>
      </c>
      <c r="R117">
        <v>5.3600000000000002E-2</v>
      </c>
      <c r="T117">
        <v>9.1</v>
      </c>
      <c r="U117">
        <v>0</v>
      </c>
      <c r="V117">
        <v>1.058133</v>
      </c>
      <c r="W117">
        <v>2.0083E-2</v>
      </c>
      <c r="X117">
        <v>2.674E-2</v>
      </c>
      <c r="Y117">
        <v>4.6823999999999998E-2</v>
      </c>
      <c r="Z117">
        <v>0</v>
      </c>
      <c r="AA117">
        <v>0</v>
      </c>
      <c r="AB117">
        <v>-0.13193099999999999</v>
      </c>
      <c r="AC117">
        <v>0</v>
      </c>
      <c r="AD117">
        <v>0</v>
      </c>
      <c r="AE117">
        <v>8.5690000000000008</v>
      </c>
      <c r="AF117">
        <v>5.3600000000000002E-2</v>
      </c>
    </row>
    <row r="118" spans="1:32" x14ac:dyDescent="0.2">
      <c r="A118">
        <f t="shared" si="3"/>
        <v>8.5312000000000001</v>
      </c>
      <c r="B118">
        <f t="shared" si="4"/>
        <v>1.0675349999999999</v>
      </c>
      <c r="C118">
        <f t="shared" si="5"/>
        <v>1.5649999999999969E-3</v>
      </c>
      <c r="F118">
        <v>9.1999999999999993</v>
      </c>
      <c r="G118">
        <v>0</v>
      </c>
      <c r="H118">
        <v>1.0675349999999999</v>
      </c>
      <c r="I118">
        <v>2.0438000000000001E-2</v>
      </c>
      <c r="J118">
        <v>2.9182E-2</v>
      </c>
      <c r="K118">
        <v>4.9619999999999997E-2</v>
      </c>
      <c r="L118">
        <v>0</v>
      </c>
      <c r="M118">
        <v>0</v>
      </c>
      <c r="N118">
        <v>-0.13273799999999999</v>
      </c>
      <c r="O118">
        <v>0</v>
      </c>
      <c r="P118">
        <v>0</v>
      </c>
      <c r="Q118">
        <v>8.5312000000000001</v>
      </c>
      <c r="R118">
        <v>5.3499999999999999E-2</v>
      </c>
      <c r="T118">
        <v>9.1999999999999993</v>
      </c>
      <c r="U118">
        <v>0</v>
      </c>
      <c r="V118">
        <v>1.0675349999999999</v>
      </c>
      <c r="W118">
        <v>2.0438000000000001E-2</v>
      </c>
      <c r="X118">
        <v>2.7616999999999999E-2</v>
      </c>
      <c r="Y118">
        <v>4.8055E-2</v>
      </c>
      <c r="Z118">
        <v>0</v>
      </c>
      <c r="AA118">
        <v>0</v>
      </c>
      <c r="AB118">
        <v>-0.132609</v>
      </c>
      <c r="AC118">
        <v>0</v>
      </c>
      <c r="AD118">
        <v>0</v>
      </c>
      <c r="AE118">
        <v>8.5312000000000001</v>
      </c>
      <c r="AF118">
        <v>5.3499999999999999E-2</v>
      </c>
    </row>
    <row r="119" spans="1:32" x14ac:dyDescent="0.2">
      <c r="A119">
        <f t="shared" si="3"/>
        <v>8.4939</v>
      </c>
      <c r="B119">
        <f t="shared" si="4"/>
        <v>1.076932</v>
      </c>
      <c r="C119">
        <f t="shared" si="5"/>
        <v>1.5660000000000049E-3</v>
      </c>
      <c r="F119">
        <v>9.3000000000000007</v>
      </c>
      <c r="G119">
        <v>0</v>
      </c>
      <c r="H119">
        <v>1.076932</v>
      </c>
      <c r="I119">
        <v>2.0795999999999999E-2</v>
      </c>
      <c r="J119">
        <v>3.0057E-2</v>
      </c>
      <c r="K119">
        <v>5.0853000000000002E-2</v>
      </c>
      <c r="L119">
        <v>0</v>
      </c>
      <c r="M119">
        <v>0</v>
      </c>
      <c r="N119">
        <v>-0.13342499999999999</v>
      </c>
      <c r="O119">
        <v>0</v>
      </c>
      <c r="P119">
        <v>0</v>
      </c>
      <c r="Q119">
        <v>8.4939</v>
      </c>
      <c r="R119">
        <v>5.3400000000000003E-2</v>
      </c>
      <c r="T119">
        <v>9.3000000000000007</v>
      </c>
      <c r="U119">
        <v>0</v>
      </c>
      <c r="V119">
        <v>1.076932</v>
      </c>
      <c r="W119">
        <v>2.0795999999999999E-2</v>
      </c>
      <c r="X119">
        <v>2.8490999999999999E-2</v>
      </c>
      <c r="Y119">
        <v>4.9286999999999997E-2</v>
      </c>
      <c r="Z119">
        <v>0</v>
      </c>
      <c r="AA119">
        <v>0</v>
      </c>
      <c r="AB119">
        <v>-0.13328699999999999</v>
      </c>
      <c r="AC119">
        <v>0</v>
      </c>
      <c r="AD119">
        <v>0</v>
      </c>
      <c r="AE119">
        <v>8.4939</v>
      </c>
      <c r="AF119">
        <v>5.3400000000000003E-2</v>
      </c>
    </row>
    <row r="120" spans="1:32" x14ac:dyDescent="0.2">
      <c r="A120">
        <f t="shared" si="3"/>
        <v>8.4571000000000005</v>
      </c>
      <c r="B120">
        <f t="shared" si="4"/>
        <v>1.0863240000000001</v>
      </c>
      <c r="C120">
        <f t="shared" si="5"/>
        <v>1.5679999999999999E-3</v>
      </c>
      <c r="F120">
        <v>9.4</v>
      </c>
      <c r="G120">
        <v>0</v>
      </c>
      <c r="H120">
        <v>1.0863240000000001</v>
      </c>
      <c r="I120">
        <v>2.1156000000000001E-2</v>
      </c>
      <c r="J120">
        <v>3.0945E-2</v>
      </c>
      <c r="K120">
        <v>5.2101000000000001E-2</v>
      </c>
      <c r="L120">
        <v>0</v>
      </c>
      <c r="M120">
        <v>0</v>
      </c>
      <c r="N120">
        <v>-0.13411300000000001</v>
      </c>
      <c r="O120">
        <v>0</v>
      </c>
      <c r="P120">
        <v>0</v>
      </c>
      <c r="Q120">
        <v>8.4571000000000005</v>
      </c>
      <c r="R120">
        <v>5.3400000000000003E-2</v>
      </c>
      <c r="T120">
        <v>9.4</v>
      </c>
      <c r="U120">
        <v>0</v>
      </c>
      <c r="V120">
        <v>1.0863240000000001</v>
      </c>
      <c r="W120">
        <v>2.1156000000000001E-2</v>
      </c>
      <c r="X120">
        <v>2.9375999999999999E-2</v>
      </c>
      <c r="Y120">
        <v>5.0533000000000002E-2</v>
      </c>
      <c r="Z120">
        <v>0</v>
      </c>
      <c r="AA120">
        <v>0</v>
      </c>
      <c r="AB120">
        <v>-0.133965</v>
      </c>
      <c r="AC120">
        <v>0</v>
      </c>
      <c r="AD120">
        <v>0</v>
      </c>
      <c r="AE120">
        <v>8.4571000000000005</v>
      </c>
      <c r="AF120">
        <v>5.3400000000000003E-2</v>
      </c>
    </row>
    <row r="121" spans="1:32" x14ac:dyDescent="0.2">
      <c r="A121">
        <f t="shared" si="3"/>
        <v>8.4207999999999998</v>
      </c>
      <c r="B121">
        <f t="shared" si="4"/>
        <v>1.0957110000000001</v>
      </c>
      <c r="C121">
        <f t="shared" si="5"/>
        <v>1.5700000000000019E-3</v>
      </c>
      <c r="F121">
        <v>9.5</v>
      </c>
      <c r="G121">
        <v>0</v>
      </c>
      <c r="H121">
        <v>1.0957110000000001</v>
      </c>
      <c r="I121">
        <v>2.1520000000000001E-2</v>
      </c>
      <c r="J121">
        <v>3.1823999999999998E-2</v>
      </c>
      <c r="K121">
        <v>5.3344000000000003E-2</v>
      </c>
      <c r="L121">
        <v>0</v>
      </c>
      <c r="M121">
        <v>0</v>
      </c>
      <c r="N121">
        <v>-0.1348</v>
      </c>
      <c r="O121">
        <v>0</v>
      </c>
      <c r="P121">
        <v>0</v>
      </c>
      <c r="Q121">
        <v>8.4207999999999998</v>
      </c>
      <c r="R121">
        <v>5.33E-2</v>
      </c>
      <c r="T121">
        <v>9.5</v>
      </c>
      <c r="U121">
        <v>0</v>
      </c>
      <c r="V121">
        <v>1.0957110000000001</v>
      </c>
      <c r="W121">
        <v>2.1520000000000001E-2</v>
      </c>
      <c r="X121">
        <v>3.0254E-2</v>
      </c>
      <c r="Y121">
        <v>5.1774000000000001E-2</v>
      </c>
      <c r="Z121">
        <v>0</v>
      </c>
      <c r="AA121">
        <v>0</v>
      </c>
      <c r="AB121">
        <v>-0.13464200000000001</v>
      </c>
      <c r="AC121">
        <v>0</v>
      </c>
      <c r="AD121">
        <v>0</v>
      </c>
      <c r="AE121">
        <v>8.4207999999999998</v>
      </c>
      <c r="AF121">
        <v>5.33E-2</v>
      </c>
    </row>
    <row r="122" spans="1:32" x14ac:dyDescent="0.2">
      <c r="A122">
        <f t="shared" si="3"/>
        <v>8.3849999999999998</v>
      </c>
      <c r="B122">
        <f t="shared" si="4"/>
        <v>1.105092</v>
      </c>
      <c r="C122">
        <f t="shared" si="5"/>
        <v>1.575E-3</v>
      </c>
      <c r="F122">
        <v>9.6</v>
      </c>
      <c r="G122">
        <v>0</v>
      </c>
      <c r="H122">
        <v>1.105092</v>
      </c>
      <c r="I122">
        <v>2.1885999999999999E-2</v>
      </c>
      <c r="J122">
        <v>3.2701000000000001E-2</v>
      </c>
      <c r="K122">
        <v>5.4586999999999997E-2</v>
      </c>
      <c r="L122">
        <v>0</v>
      </c>
      <c r="M122">
        <v>0</v>
      </c>
      <c r="N122">
        <v>-0.135486</v>
      </c>
      <c r="O122">
        <v>0</v>
      </c>
      <c r="P122">
        <v>0</v>
      </c>
      <c r="Q122">
        <v>8.3849999999999998</v>
      </c>
      <c r="R122">
        <v>5.3199999999999997E-2</v>
      </c>
      <c r="T122">
        <v>9.6</v>
      </c>
      <c r="U122">
        <v>0</v>
      </c>
      <c r="V122">
        <v>1.105092</v>
      </c>
      <c r="W122">
        <v>2.1885999999999999E-2</v>
      </c>
      <c r="X122">
        <v>3.1126000000000001E-2</v>
      </c>
      <c r="Y122">
        <v>5.3011999999999997E-2</v>
      </c>
      <c r="Z122">
        <v>0</v>
      </c>
      <c r="AA122">
        <v>0</v>
      </c>
      <c r="AB122">
        <v>-0.13531899999999999</v>
      </c>
      <c r="AC122">
        <v>0</v>
      </c>
      <c r="AD122">
        <v>0</v>
      </c>
      <c r="AE122">
        <v>8.3849999999999998</v>
      </c>
      <c r="AF122">
        <v>5.3199999999999997E-2</v>
      </c>
    </row>
    <row r="123" spans="1:32" x14ac:dyDescent="0.2">
      <c r="A123">
        <f t="shared" si="3"/>
        <v>8.3496000000000006</v>
      </c>
      <c r="B123">
        <f t="shared" si="4"/>
        <v>1.1144689999999999</v>
      </c>
      <c r="C123">
        <f t="shared" si="5"/>
        <v>1.5840000000000021E-3</v>
      </c>
      <c r="F123">
        <v>9.6999999999999993</v>
      </c>
      <c r="G123">
        <v>0</v>
      </c>
      <c r="H123">
        <v>1.1144689999999999</v>
      </c>
      <c r="I123">
        <v>2.2255E-2</v>
      </c>
      <c r="J123">
        <v>3.3585999999999998E-2</v>
      </c>
      <c r="K123">
        <v>5.5841000000000002E-2</v>
      </c>
      <c r="L123">
        <v>0</v>
      </c>
      <c r="M123">
        <v>0</v>
      </c>
      <c r="N123">
        <v>-0.13617199999999999</v>
      </c>
      <c r="O123">
        <v>0</v>
      </c>
      <c r="P123">
        <v>0</v>
      </c>
      <c r="Q123">
        <v>8.3496000000000006</v>
      </c>
      <c r="R123">
        <v>5.3199999999999997E-2</v>
      </c>
      <c r="T123">
        <v>9.6999999999999993</v>
      </c>
      <c r="U123">
        <v>0</v>
      </c>
      <c r="V123">
        <v>1.1144689999999999</v>
      </c>
      <c r="W123">
        <v>2.2255E-2</v>
      </c>
      <c r="X123">
        <v>3.2002000000000003E-2</v>
      </c>
      <c r="Y123">
        <v>5.4257E-2</v>
      </c>
      <c r="Z123">
        <v>0</v>
      </c>
      <c r="AA123">
        <v>0</v>
      </c>
      <c r="AB123">
        <v>-0.135995</v>
      </c>
      <c r="AC123">
        <v>0</v>
      </c>
      <c r="AD123">
        <v>0</v>
      </c>
      <c r="AE123">
        <v>8.3496000000000006</v>
      </c>
      <c r="AF123">
        <v>5.3199999999999997E-2</v>
      </c>
    </row>
    <row r="124" spans="1:32" x14ac:dyDescent="0.2">
      <c r="A124">
        <f t="shared" si="3"/>
        <v>8.3148</v>
      </c>
      <c r="B124">
        <f t="shared" si="4"/>
        <v>1.12384</v>
      </c>
      <c r="C124">
        <f t="shared" si="5"/>
        <v>1.5930000000000041E-3</v>
      </c>
      <c r="F124">
        <v>9.8000000000000007</v>
      </c>
      <c r="G124">
        <v>0</v>
      </c>
      <c r="H124">
        <v>1.12384</v>
      </c>
      <c r="I124">
        <v>2.2627000000000001E-2</v>
      </c>
      <c r="J124">
        <v>3.4470000000000001E-2</v>
      </c>
      <c r="K124">
        <v>5.7096000000000001E-2</v>
      </c>
      <c r="L124">
        <v>0</v>
      </c>
      <c r="M124">
        <v>0</v>
      </c>
      <c r="N124">
        <v>-0.13685700000000001</v>
      </c>
      <c r="O124">
        <v>0</v>
      </c>
      <c r="P124">
        <v>0</v>
      </c>
      <c r="Q124">
        <v>8.3148</v>
      </c>
      <c r="R124">
        <v>5.3100000000000001E-2</v>
      </c>
      <c r="T124">
        <v>9.8000000000000007</v>
      </c>
      <c r="U124">
        <v>0</v>
      </c>
      <c r="V124">
        <v>1.12384</v>
      </c>
      <c r="W124">
        <v>2.2627000000000001E-2</v>
      </c>
      <c r="X124">
        <v>3.2877000000000003E-2</v>
      </c>
      <c r="Y124">
        <v>5.5502999999999997E-2</v>
      </c>
      <c r="Z124">
        <v>0</v>
      </c>
      <c r="AA124">
        <v>0</v>
      </c>
      <c r="AB124">
        <v>-0.13667000000000001</v>
      </c>
      <c r="AC124">
        <v>0</v>
      </c>
      <c r="AD124">
        <v>0</v>
      </c>
      <c r="AE124">
        <v>8.3148</v>
      </c>
      <c r="AF124">
        <v>5.3100000000000001E-2</v>
      </c>
    </row>
    <row r="125" spans="1:32" x14ac:dyDescent="0.2">
      <c r="A125">
        <f t="shared" si="3"/>
        <v>8.2803000000000004</v>
      </c>
      <c r="B125">
        <f t="shared" si="4"/>
        <v>1.1332059999999999</v>
      </c>
      <c r="C125">
        <f t="shared" si="5"/>
        <v>1.6050000000000023E-3</v>
      </c>
      <c r="F125">
        <v>9.9</v>
      </c>
      <c r="G125">
        <v>0</v>
      </c>
      <c r="H125">
        <v>1.1332059999999999</v>
      </c>
      <c r="I125">
        <v>2.3001000000000001E-2</v>
      </c>
      <c r="J125">
        <v>3.5358000000000001E-2</v>
      </c>
      <c r="K125">
        <v>5.8359000000000001E-2</v>
      </c>
      <c r="L125">
        <v>0</v>
      </c>
      <c r="M125">
        <v>0</v>
      </c>
      <c r="N125">
        <v>-0.137542</v>
      </c>
      <c r="O125">
        <v>0</v>
      </c>
      <c r="P125">
        <v>0</v>
      </c>
      <c r="Q125">
        <v>8.2803000000000004</v>
      </c>
      <c r="R125">
        <v>5.3100000000000001E-2</v>
      </c>
      <c r="T125">
        <v>9.9</v>
      </c>
      <c r="U125">
        <v>0</v>
      </c>
      <c r="V125">
        <v>1.1332059999999999</v>
      </c>
      <c r="W125">
        <v>2.3001000000000001E-2</v>
      </c>
      <c r="X125">
        <v>3.3752999999999998E-2</v>
      </c>
      <c r="Y125">
        <v>5.6753999999999999E-2</v>
      </c>
      <c r="Z125">
        <v>0</v>
      </c>
      <c r="AA125">
        <v>0</v>
      </c>
      <c r="AB125">
        <v>-0.13734499999999999</v>
      </c>
      <c r="AC125">
        <v>0</v>
      </c>
      <c r="AD125">
        <v>0</v>
      </c>
      <c r="AE125">
        <v>8.2803000000000004</v>
      </c>
      <c r="AF125">
        <v>5.3100000000000001E-2</v>
      </c>
    </row>
    <row r="126" spans="1:32" x14ac:dyDescent="0.2">
      <c r="A126">
        <f t="shared" si="3"/>
        <v>8.2462999999999997</v>
      </c>
      <c r="B126">
        <f t="shared" si="4"/>
        <v>1.1425670000000001</v>
      </c>
      <c r="C126">
        <f t="shared" si="5"/>
        <v>1.6159999999999994E-3</v>
      </c>
      <c r="F126">
        <v>10</v>
      </c>
      <c r="G126">
        <v>0</v>
      </c>
      <c r="H126">
        <v>1.1425670000000001</v>
      </c>
      <c r="I126">
        <v>2.3377999999999999E-2</v>
      </c>
      <c r="J126">
        <v>3.6256999999999998E-2</v>
      </c>
      <c r="K126">
        <v>5.9635000000000001E-2</v>
      </c>
      <c r="L126">
        <v>0</v>
      </c>
      <c r="M126">
        <v>0</v>
      </c>
      <c r="N126">
        <v>-0.13822599999999999</v>
      </c>
      <c r="O126">
        <v>0</v>
      </c>
      <c r="P126">
        <v>0</v>
      </c>
      <c r="Q126">
        <v>8.2462999999999997</v>
      </c>
      <c r="R126">
        <v>5.2999999999999999E-2</v>
      </c>
      <c r="T126">
        <v>10</v>
      </c>
      <c r="U126">
        <v>0</v>
      </c>
      <c r="V126">
        <v>1.1425670000000001</v>
      </c>
      <c r="W126">
        <v>2.3377999999999999E-2</v>
      </c>
      <c r="X126">
        <v>3.4639999999999997E-2</v>
      </c>
      <c r="Y126">
        <v>5.8019000000000001E-2</v>
      </c>
      <c r="Z126">
        <v>0</v>
      </c>
      <c r="AA126">
        <v>0</v>
      </c>
      <c r="AB126">
        <v>-0.13802</v>
      </c>
      <c r="AC126">
        <v>0</v>
      </c>
      <c r="AD126">
        <v>0</v>
      </c>
      <c r="AE126">
        <v>8.2462999999999997</v>
      </c>
      <c r="AF126">
        <v>5.2999999999999999E-2</v>
      </c>
    </row>
    <row r="127" spans="1:32" x14ac:dyDescent="0.2">
      <c r="A127">
        <f t="shared" si="3"/>
        <v>8.2127999999999997</v>
      </c>
      <c r="B127">
        <f t="shared" si="4"/>
        <v>1.1519219999999999</v>
      </c>
      <c r="C127">
        <f t="shared" si="5"/>
        <v>1.6330000000000025E-3</v>
      </c>
      <c r="F127">
        <v>10.1</v>
      </c>
      <c r="G127">
        <v>0</v>
      </c>
      <c r="H127">
        <v>1.1519219999999999</v>
      </c>
      <c r="I127">
        <v>2.3758000000000001E-2</v>
      </c>
      <c r="J127">
        <v>3.7172999999999998E-2</v>
      </c>
      <c r="K127">
        <v>6.0930999999999999E-2</v>
      </c>
      <c r="L127">
        <v>0</v>
      </c>
      <c r="M127">
        <v>0</v>
      </c>
      <c r="N127">
        <v>-0.13891000000000001</v>
      </c>
      <c r="O127">
        <v>0</v>
      </c>
      <c r="P127">
        <v>0</v>
      </c>
      <c r="Q127">
        <v>8.2127999999999997</v>
      </c>
      <c r="R127">
        <v>5.2999999999999999E-2</v>
      </c>
      <c r="T127">
        <v>10.1</v>
      </c>
      <c r="U127">
        <v>0</v>
      </c>
      <c r="V127">
        <v>1.1519219999999999</v>
      </c>
      <c r="W127">
        <v>2.3758000000000001E-2</v>
      </c>
      <c r="X127">
        <v>3.5540000000000002E-2</v>
      </c>
      <c r="Y127">
        <v>5.9297999999999997E-2</v>
      </c>
      <c r="Z127">
        <v>0</v>
      </c>
      <c r="AA127">
        <v>0</v>
      </c>
      <c r="AB127">
        <v>-0.13869300000000001</v>
      </c>
      <c r="AC127">
        <v>0</v>
      </c>
      <c r="AD127">
        <v>0</v>
      </c>
      <c r="AE127">
        <v>8.2127999999999997</v>
      </c>
      <c r="AF127">
        <v>5.2999999999999999E-2</v>
      </c>
    </row>
    <row r="128" spans="1:32" x14ac:dyDescent="0.2">
      <c r="A128">
        <f t="shared" si="3"/>
        <v>8.1797000000000004</v>
      </c>
      <c r="B128">
        <f t="shared" si="4"/>
        <v>1.1612720000000001</v>
      </c>
      <c r="C128">
        <f t="shared" si="5"/>
        <v>1.6550000000000037E-3</v>
      </c>
      <c r="F128">
        <v>10.199999999999999</v>
      </c>
      <c r="G128">
        <v>0</v>
      </c>
      <c r="H128">
        <v>1.1612720000000001</v>
      </c>
      <c r="I128">
        <v>2.4140999999999999E-2</v>
      </c>
      <c r="J128">
        <v>3.8116999999999998E-2</v>
      </c>
      <c r="K128">
        <v>6.2258000000000001E-2</v>
      </c>
      <c r="L128">
        <v>0</v>
      </c>
      <c r="M128">
        <v>0</v>
      </c>
      <c r="N128">
        <v>-0.13959299999999999</v>
      </c>
      <c r="O128">
        <v>0</v>
      </c>
      <c r="P128">
        <v>0</v>
      </c>
      <c r="Q128">
        <v>8.1797000000000004</v>
      </c>
      <c r="R128">
        <v>5.2900000000000003E-2</v>
      </c>
      <c r="T128">
        <v>10.199999999999999</v>
      </c>
      <c r="U128">
        <v>0</v>
      </c>
      <c r="V128">
        <v>1.1612720000000001</v>
      </c>
      <c r="W128">
        <v>2.4140999999999999E-2</v>
      </c>
      <c r="X128">
        <v>3.6463000000000002E-2</v>
      </c>
      <c r="Y128">
        <v>6.0602999999999997E-2</v>
      </c>
      <c r="Z128">
        <v>0</v>
      </c>
      <c r="AA128">
        <v>0</v>
      </c>
      <c r="AB128">
        <v>-0.13936699999999999</v>
      </c>
      <c r="AC128">
        <v>0</v>
      </c>
      <c r="AD128">
        <v>0</v>
      </c>
      <c r="AE128">
        <v>8.1797000000000004</v>
      </c>
      <c r="AF128">
        <v>5.2900000000000003E-2</v>
      </c>
    </row>
    <row r="129" spans="1:32" x14ac:dyDescent="0.2">
      <c r="A129">
        <f t="shared" si="3"/>
        <v>8.1469000000000005</v>
      </c>
      <c r="B129">
        <f t="shared" si="4"/>
        <v>1.1706160000000001</v>
      </c>
      <c r="C129">
        <f t="shared" si="5"/>
        <v>1.6859999999999931E-3</v>
      </c>
      <c r="F129">
        <v>10.3</v>
      </c>
      <c r="G129">
        <v>0</v>
      </c>
      <c r="H129">
        <v>1.1706160000000001</v>
      </c>
      <c r="I129">
        <v>2.4525999999999999E-2</v>
      </c>
      <c r="J129">
        <v>3.9107999999999997E-2</v>
      </c>
      <c r="K129">
        <v>6.3633999999999996E-2</v>
      </c>
      <c r="L129">
        <v>0</v>
      </c>
      <c r="M129">
        <v>0</v>
      </c>
      <c r="N129">
        <v>-0.14027600000000001</v>
      </c>
      <c r="O129">
        <v>0</v>
      </c>
      <c r="P129">
        <v>0</v>
      </c>
      <c r="Q129">
        <v>8.1469000000000005</v>
      </c>
      <c r="R129">
        <v>5.28E-2</v>
      </c>
      <c r="T129">
        <v>10.3</v>
      </c>
      <c r="U129">
        <v>0</v>
      </c>
      <c r="V129">
        <v>1.1706160000000001</v>
      </c>
      <c r="W129">
        <v>2.4525999999999999E-2</v>
      </c>
      <c r="X129">
        <v>3.7421999999999997E-2</v>
      </c>
      <c r="Y129">
        <v>6.1948000000000003E-2</v>
      </c>
      <c r="Z129">
        <v>0</v>
      </c>
      <c r="AA129">
        <v>0</v>
      </c>
      <c r="AB129">
        <v>-0.14004</v>
      </c>
      <c r="AC129">
        <v>0</v>
      </c>
      <c r="AD129">
        <v>0</v>
      </c>
      <c r="AE129">
        <v>8.1469000000000005</v>
      </c>
      <c r="AF129">
        <v>5.28E-2</v>
      </c>
    </row>
    <row r="130" spans="1:32" x14ac:dyDescent="0.2">
      <c r="A130">
        <f t="shared" si="3"/>
        <v>8.1145999999999994</v>
      </c>
      <c r="B130">
        <f t="shared" si="4"/>
        <v>1.1799550000000001</v>
      </c>
      <c r="C130">
        <f t="shared" si="5"/>
        <v>1.7110000000000042E-3</v>
      </c>
      <c r="F130">
        <v>10.4</v>
      </c>
      <c r="G130">
        <v>0</v>
      </c>
      <c r="H130">
        <v>1.1799550000000001</v>
      </c>
      <c r="I130">
        <v>2.4913999999999999E-2</v>
      </c>
      <c r="J130">
        <v>4.0194000000000001E-2</v>
      </c>
      <c r="K130">
        <v>6.5107999999999999E-2</v>
      </c>
      <c r="L130">
        <v>0</v>
      </c>
      <c r="M130">
        <v>0</v>
      </c>
      <c r="N130">
        <v>-0.14096</v>
      </c>
      <c r="O130">
        <v>0</v>
      </c>
      <c r="P130">
        <v>0</v>
      </c>
      <c r="Q130">
        <v>8.1145999999999994</v>
      </c>
      <c r="R130">
        <v>5.28E-2</v>
      </c>
      <c r="T130">
        <v>10.4</v>
      </c>
      <c r="U130">
        <v>0</v>
      </c>
      <c r="V130">
        <v>1.1799550000000001</v>
      </c>
      <c r="W130">
        <v>2.4913999999999999E-2</v>
      </c>
      <c r="X130">
        <v>3.8483000000000003E-2</v>
      </c>
      <c r="Y130">
        <v>6.3396999999999995E-2</v>
      </c>
      <c r="Z130">
        <v>0</v>
      </c>
      <c r="AA130">
        <v>0</v>
      </c>
      <c r="AB130">
        <v>-0.140713</v>
      </c>
      <c r="AC130">
        <v>0</v>
      </c>
      <c r="AD130">
        <v>0</v>
      </c>
      <c r="AE130">
        <v>8.1145999999999994</v>
      </c>
      <c r="AF130">
        <v>5.28E-2</v>
      </c>
    </row>
    <row r="131" spans="1:32" x14ac:dyDescent="0.2">
      <c r="A131">
        <f t="shared" si="3"/>
        <v>8.0827000000000009</v>
      </c>
      <c r="B131">
        <f t="shared" si="4"/>
        <v>1.1892879999999999</v>
      </c>
      <c r="C131">
        <f t="shared" si="5"/>
        <v>1.7550000000000066E-3</v>
      </c>
      <c r="F131">
        <v>10.5</v>
      </c>
      <c r="G131">
        <v>0</v>
      </c>
      <c r="H131">
        <v>1.1892879999999999</v>
      </c>
      <c r="I131">
        <v>2.5305000000000001E-2</v>
      </c>
      <c r="J131">
        <v>4.1443000000000001E-2</v>
      </c>
      <c r="K131">
        <v>6.6748000000000002E-2</v>
      </c>
      <c r="L131">
        <v>0</v>
      </c>
      <c r="M131">
        <v>0</v>
      </c>
      <c r="N131">
        <v>-0.14164499999999999</v>
      </c>
      <c r="O131">
        <v>0</v>
      </c>
      <c r="P131">
        <v>0</v>
      </c>
      <c r="Q131">
        <v>8.0827000000000009</v>
      </c>
      <c r="R131">
        <v>5.2699999999999997E-2</v>
      </c>
      <c r="T131">
        <v>10.5</v>
      </c>
      <c r="U131">
        <v>0</v>
      </c>
      <c r="V131">
        <v>1.1892879999999999</v>
      </c>
      <c r="W131">
        <v>2.5305000000000001E-2</v>
      </c>
      <c r="X131">
        <v>3.9688000000000001E-2</v>
      </c>
      <c r="Y131">
        <v>6.4992999999999995E-2</v>
      </c>
      <c r="Z131">
        <v>0</v>
      </c>
      <c r="AA131">
        <v>0</v>
      </c>
      <c r="AB131">
        <v>-0.14138800000000001</v>
      </c>
      <c r="AC131">
        <v>0</v>
      </c>
      <c r="AD131">
        <v>0</v>
      </c>
      <c r="AE131">
        <v>8.0827000000000009</v>
      </c>
      <c r="AF131">
        <v>5.2699999999999997E-2</v>
      </c>
    </row>
    <row r="132" spans="1:32" x14ac:dyDescent="0.2">
      <c r="A132">
        <f t="shared" si="3"/>
        <v>8.0511999999999997</v>
      </c>
      <c r="B132">
        <f t="shared" si="4"/>
        <v>1.1986159999999999</v>
      </c>
      <c r="C132">
        <f t="shared" si="5"/>
        <v>1.8129999999999952E-3</v>
      </c>
      <c r="F132">
        <v>10.6</v>
      </c>
      <c r="G132">
        <v>0</v>
      </c>
      <c r="H132">
        <v>1.1986159999999999</v>
      </c>
      <c r="I132">
        <v>2.5697999999999999E-2</v>
      </c>
      <c r="J132">
        <v>4.2851E-2</v>
      </c>
      <c r="K132">
        <v>6.8548999999999999E-2</v>
      </c>
      <c r="L132">
        <v>0</v>
      </c>
      <c r="M132">
        <v>0</v>
      </c>
      <c r="N132">
        <v>-0.14233100000000001</v>
      </c>
      <c r="O132">
        <v>0</v>
      </c>
      <c r="P132">
        <v>0</v>
      </c>
      <c r="Q132">
        <v>8.0511999999999997</v>
      </c>
      <c r="R132">
        <v>5.2699999999999997E-2</v>
      </c>
      <c r="T132">
        <v>10.6</v>
      </c>
      <c r="U132">
        <v>0</v>
      </c>
      <c r="V132">
        <v>1.1986159999999999</v>
      </c>
      <c r="W132">
        <v>2.5697999999999999E-2</v>
      </c>
      <c r="X132">
        <v>4.1037999999999998E-2</v>
      </c>
      <c r="Y132">
        <v>6.6736000000000004E-2</v>
      </c>
      <c r="Z132">
        <v>0</v>
      </c>
      <c r="AA132">
        <v>0</v>
      </c>
      <c r="AB132">
        <v>-0.14206299999999999</v>
      </c>
      <c r="AC132">
        <v>0</v>
      </c>
      <c r="AD132">
        <v>0</v>
      </c>
      <c r="AE132">
        <v>8.0511999999999997</v>
      </c>
      <c r="AF132">
        <v>5.2699999999999997E-2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22"/>
  <sheetViews>
    <sheetView topLeftCell="A99" workbookViewId="0">
      <selection activeCell="E125" sqref="E125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58</v>
      </c>
      <c r="F1" s="3" t="s">
        <v>59</v>
      </c>
      <c r="G1" s="3" t="s">
        <v>4</v>
      </c>
      <c r="H1" s="3" t="s">
        <v>60</v>
      </c>
    </row>
    <row r="2" spans="1:11" x14ac:dyDescent="0.2">
      <c r="A2">
        <f>WingXFLR5!A8</f>
        <v>-1.8</v>
      </c>
      <c r="B2">
        <f>A2*PI()/180</f>
        <v>-3.1415926535897934E-2</v>
      </c>
      <c r="C2">
        <f>WingXFLR5!L8</f>
        <v>76.553600000000003</v>
      </c>
      <c r="D2">
        <f t="shared" ref="D2:D33" si="0">0.5*1.225*C2^2</f>
        <v>3589.5278746880003</v>
      </c>
      <c r="E2">
        <f t="shared" ref="E2:E33" si="1">$J$12*1.802*10^-5*(1.225*C2)^-1</f>
        <v>9.6077807455381942E-2</v>
      </c>
      <c r="F2">
        <f>1.225*C2/(1.802*10^-5)</f>
        <v>5204115.4273029976</v>
      </c>
      <c r="G2">
        <f>2*0.664*$J$8^-0.5 * F2^-0.5</f>
        <v>5.6356291262152781E-4</v>
      </c>
      <c r="H2">
        <f>G2*D2*$J$3</f>
        <v>0.42321690322957695</v>
      </c>
      <c r="I2" t="s">
        <v>61</v>
      </c>
    </row>
    <row r="3" spans="1:11" x14ac:dyDescent="0.2">
      <c r="A3">
        <f>WingXFLR5!A9</f>
        <v>-1.7</v>
      </c>
      <c r="B3">
        <f t="shared" ref="B3:B66" si="2">A3*PI()/180</f>
        <v>-2.9670597283903602E-2</v>
      </c>
      <c r="C3">
        <f>WingXFLR5!L9</f>
        <v>58.205199999999998</v>
      </c>
      <c r="D3">
        <f t="shared" si="0"/>
        <v>2075.0552505619999</v>
      </c>
      <c r="E3">
        <f t="shared" si="1"/>
        <v>0.12636503337874153</v>
      </c>
      <c r="F3">
        <f t="shared" ref="F3:F33" si="3">1.225*C3/(1.802*10^-5)</f>
        <v>3956790.788013319</v>
      </c>
      <c r="G3">
        <f t="shared" ref="G3:G66" si="4">2*0.664*$J$8^-0.5 * F3^-0.5</f>
        <v>6.463151279833977E-4</v>
      </c>
      <c r="H3">
        <f t="shared" ref="H3:H66" si="5">G3*D3*$J$3</f>
        <v>0.2805803521382827</v>
      </c>
      <c r="I3" t="s">
        <v>78</v>
      </c>
      <c r="J3">
        <f>(2*SUM(J4:J6))/(1000^2)</f>
        <v>0.20921039999999999</v>
      </c>
      <c r="K3" t="s">
        <v>11</v>
      </c>
    </row>
    <row r="4" spans="1:11" x14ac:dyDescent="0.2">
      <c r="A4">
        <f>WingXFLR5!A10</f>
        <v>-1.6</v>
      </c>
      <c r="B4">
        <f t="shared" si="2"/>
        <v>-2.7925268031909273E-2</v>
      </c>
      <c r="C4">
        <f>WingXFLR5!L10</f>
        <v>48.811900000000001</v>
      </c>
      <c r="D4">
        <f t="shared" si="0"/>
        <v>1459.3434687361253</v>
      </c>
      <c r="E4">
        <f t="shared" si="1"/>
        <v>0.15068255980234999</v>
      </c>
      <c r="F4">
        <f t="shared" si="3"/>
        <v>3318234.0455049947</v>
      </c>
      <c r="G4">
        <f t="shared" si="4"/>
        <v>7.0576864124863802E-4</v>
      </c>
      <c r="H4">
        <f t="shared" si="5"/>
        <v>0.21547810446592086</v>
      </c>
      <c r="I4" t="s">
        <v>105</v>
      </c>
      <c r="J4">
        <v>78068.2</v>
      </c>
      <c r="K4" t="s">
        <v>108</v>
      </c>
    </row>
    <row r="5" spans="1:11" x14ac:dyDescent="0.2">
      <c r="A5">
        <f>WingXFLR5!A11</f>
        <v>-1.5</v>
      </c>
      <c r="B5">
        <f t="shared" si="2"/>
        <v>-2.6179938779914941E-2</v>
      </c>
      <c r="C5">
        <f>WingXFLR5!L11</f>
        <v>42.865000000000002</v>
      </c>
      <c r="D5">
        <f t="shared" si="0"/>
        <v>1125.4125378125002</v>
      </c>
      <c r="E5">
        <f t="shared" si="1"/>
        <v>0.1715875898942337</v>
      </c>
      <c r="F5">
        <f t="shared" si="3"/>
        <v>2913963.6514983354</v>
      </c>
      <c r="G5">
        <f t="shared" si="4"/>
        <v>7.5313668122799562E-4</v>
      </c>
      <c r="H5">
        <f t="shared" si="5"/>
        <v>0.17732453074493182</v>
      </c>
      <c r="I5" t="s">
        <v>106</v>
      </c>
      <c r="J5">
        <v>21543</v>
      </c>
      <c r="K5" t="s">
        <v>108</v>
      </c>
    </row>
    <row r="6" spans="1:11" x14ac:dyDescent="0.2">
      <c r="A6">
        <f>WingXFLR5!A12</f>
        <v>-1.4</v>
      </c>
      <c r="B6">
        <f t="shared" si="2"/>
        <v>-2.4434609527920613E-2</v>
      </c>
      <c r="C6">
        <f>WingXFLR5!L12</f>
        <v>38.668599999999998</v>
      </c>
      <c r="D6">
        <f t="shared" si="0"/>
        <v>915.84713340049996</v>
      </c>
      <c r="E6">
        <f t="shared" si="1"/>
        <v>0.19020864579571867</v>
      </c>
      <c r="F6">
        <f t="shared" si="3"/>
        <v>2628692.2863485017</v>
      </c>
      <c r="G6">
        <f t="shared" si="4"/>
        <v>7.9295034051624557E-4</v>
      </c>
      <c r="H6">
        <f t="shared" si="5"/>
        <v>0.15193304788550713</v>
      </c>
      <c r="I6" t="s">
        <v>107</v>
      </c>
      <c r="J6">
        <v>4994</v>
      </c>
      <c r="K6" t="s">
        <v>108</v>
      </c>
    </row>
    <row r="7" spans="1:11" x14ac:dyDescent="0.2">
      <c r="A7">
        <f>WingXFLR5!A13</f>
        <v>-1.3</v>
      </c>
      <c r="B7">
        <f t="shared" si="2"/>
        <v>-2.2689280275926284E-2</v>
      </c>
      <c r="C7">
        <f>WingXFLR5!L13</f>
        <v>35.503999999999998</v>
      </c>
      <c r="D7">
        <f t="shared" si="0"/>
        <v>772.07708479999997</v>
      </c>
      <c r="E7">
        <f t="shared" si="1"/>
        <v>0.20716263071249233</v>
      </c>
      <c r="F7">
        <f t="shared" si="3"/>
        <v>2413562.7081021089</v>
      </c>
      <c r="G7">
        <f>2*0.664*$J$8^-0.5 * F7^-0.5</f>
        <v>8.2753538268862678E-4</v>
      </c>
      <c r="H7">
        <f t="shared" si="5"/>
        <v>0.13366894012020095</v>
      </c>
      <c r="I7" t="s">
        <v>62</v>
      </c>
    </row>
    <row r="8" spans="1:11" x14ac:dyDescent="0.2">
      <c r="A8">
        <f>WingXFLR5!A14</f>
        <v>-1.2</v>
      </c>
      <c r="B8">
        <f t="shared" si="2"/>
        <v>-2.0943951023931952E-2</v>
      </c>
      <c r="C8">
        <f>WingXFLR5!L14</f>
        <v>33.0077</v>
      </c>
      <c r="D8">
        <f t="shared" si="0"/>
        <v>667.32380881512506</v>
      </c>
      <c r="E8">
        <f t="shared" si="1"/>
        <v>0.22282988638458079</v>
      </c>
      <c r="F8">
        <f t="shared" si="3"/>
        <v>2243864.1786903441</v>
      </c>
      <c r="G8">
        <f t="shared" si="4"/>
        <v>8.5825745122118853E-4</v>
      </c>
      <c r="H8">
        <f t="shared" si="5"/>
        <v>0.11982225051703697</v>
      </c>
      <c r="I8" t="s">
        <v>63</v>
      </c>
      <c r="J8">
        <v>1.0669999999999999</v>
      </c>
      <c r="K8" t="s">
        <v>8</v>
      </c>
    </row>
    <row r="9" spans="1:11" x14ac:dyDescent="0.2">
      <c r="A9">
        <f>WingXFLR5!A15</f>
        <v>-1.1000000000000001</v>
      </c>
      <c r="B9">
        <f t="shared" si="2"/>
        <v>-1.9198621771937627E-2</v>
      </c>
      <c r="C9">
        <f>WingXFLR5!L15</f>
        <v>30.973400000000002</v>
      </c>
      <c r="D9">
        <f t="shared" si="0"/>
        <v>587.60279838050008</v>
      </c>
      <c r="E9">
        <f t="shared" si="1"/>
        <v>0.23746511654569169</v>
      </c>
      <c r="F9">
        <f t="shared" si="3"/>
        <v>2105572.4195338516</v>
      </c>
      <c r="G9">
        <f t="shared" si="4"/>
        <v>8.8599398545617224E-4</v>
      </c>
      <c r="H9">
        <f t="shared" si="5"/>
        <v>0.1089175588267994</v>
      </c>
      <c r="I9" t="s">
        <v>77</v>
      </c>
      <c r="J9">
        <f>J3/J8</f>
        <v>0.19607347703842548</v>
      </c>
      <c r="K9" t="s">
        <v>8</v>
      </c>
    </row>
    <row r="10" spans="1:11" x14ac:dyDescent="0.2">
      <c r="A10">
        <f>WingXFLR5!A16</f>
        <v>-1</v>
      </c>
      <c r="B10">
        <f t="shared" si="2"/>
        <v>-1.7453292519943295E-2</v>
      </c>
      <c r="C10">
        <f>WingXFLR5!L16</f>
        <v>29.274100000000001</v>
      </c>
      <c r="D10">
        <f t="shared" si="0"/>
        <v>524.89592012112507</v>
      </c>
      <c r="E10">
        <f t="shared" si="1"/>
        <v>0.25124946764601908</v>
      </c>
      <c r="F10">
        <f t="shared" si="3"/>
        <v>1990053.9678135407</v>
      </c>
      <c r="G10">
        <f t="shared" si="4"/>
        <v>9.1134630746256653E-4</v>
      </c>
      <c r="H10">
        <f t="shared" si="5"/>
        <v>0.1000782967044421</v>
      </c>
    </row>
    <row r="11" spans="1:11" x14ac:dyDescent="0.2">
      <c r="A11">
        <f>WingXFLR5!A17</f>
        <v>-0.9</v>
      </c>
      <c r="B11">
        <f t="shared" si="2"/>
        <v>-1.5707963267948967E-2</v>
      </c>
      <c r="C11">
        <f>WingXFLR5!L17</f>
        <v>27.827000000000002</v>
      </c>
      <c r="D11">
        <f t="shared" si="0"/>
        <v>474.28443151250008</v>
      </c>
      <c r="E11">
        <f t="shared" si="1"/>
        <v>0.26431530674583414</v>
      </c>
      <c r="F11">
        <f t="shared" si="3"/>
        <v>1891680.0776914542</v>
      </c>
      <c r="G11">
        <f t="shared" si="4"/>
        <v>9.3474256682088083E-4</v>
      </c>
      <c r="H11">
        <f t="shared" si="5"/>
        <v>9.275005144666286E-2</v>
      </c>
    </row>
    <row r="12" spans="1:11" x14ac:dyDescent="0.2">
      <c r="A12">
        <f>WingXFLR5!A18</f>
        <v>-0.8</v>
      </c>
      <c r="B12">
        <f t="shared" si="2"/>
        <v>-1.3962634015954637E-2</v>
      </c>
      <c r="C12">
        <f>WingXFLR5!L18</f>
        <v>26.575299999999999</v>
      </c>
      <c r="D12">
        <f t="shared" si="0"/>
        <v>432.57602418012505</v>
      </c>
      <c r="E12">
        <f t="shared" si="1"/>
        <v>0.2767645912112498</v>
      </c>
      <c r="F12">
        <f t="shared" si="3"/>
        <v>1806589.4839067704</v>
      </c>
      <c r="G12">
        <f t="shared" si="4"/>
        <v>9.5650253721835782E-4</v>
      </c>
      <c r="H12">
        <f t="shared" si="5"/>
        <v>8.6562908633243105E-2</v>
      </c>
      <c r="I12" t="s">
        <v>64</v>
      </c>
      <c r="J12">
        <f>5*10^5</f>
        <v>500000</v>
      </c>
    </row>
    <row r="13" spans="1:11" x14ac:dyDescent="0.2">
      <c r="A13">
        <f>WingXFLR5!A19</f>
        <v>-0.7</v>
      </c>
      <c r="B13">
        <f t="shared" si="2"/>
        <v>-1.2217304763960306E-2</v>
      </c>
      <c r="C13">
        <f>WingXFLR5!L19</f>
        <v>25.4787</v>
      </c>
      <c r="D13">
        <f t="shared" si="0"/>
        <v>397.61304413512505</v>
      </c>
      <c r="E13">
        <f t="shared" si="1"/>
        <v>0.28867650393529992</v>
      </c>
      <c r="F13">
        <f t="shared" si="3"/>
        <v>1732042.5915649279</v>
      </c>
      <c r="G13">
        <f t="shared" si="4"/>
        <v>9.7686957083247786E-4</v>
      </c>
      <c r="H13">
        <f t="shared" si="5"/>
        <v>8.1260684254397669E-2</v>
      </c>
    </row>
    <row r="14" spans="1:11" x14ac:dyDescent="0.2">
      <c r="A14">
        <f>WingXFLR5!A20</f>
        <v>-0.6</v>
      </c>
      <c r="B14">
        <f t="shared" si="2"/>
        <v>-1.0471975511965976E-2</v>
      </c>
      <c r="C14">
        <f>WingXFLR5!L20</f>
        <v>24.5075</v>
      </c>
      <c r="D14">
        <f t="shared" si="0"/>
        <v>367.87825320312504</v>
      </c>
      <c r="E14">
        <f t="shared" si="1"/>
        <v>0.3001163742044814</v>
      </c>
      <c r="F14">
        <f t="shared" si="3"/>
        <v>1666020.3940066593</v>
      </c>
      <c r="G14">
        <f t="shared" si="4"/>
        <v>9.9603754373920272E-4</v>
      </c>
      <c r="H14">
        <f t="shared" si="5"/>
        <v>7.6658990192622345E-2</v>
      </c>
      <c r="I14" t="s">
        <v>65</v>
      </c>
      <c r="J14" t="s">
        <v>66</v>
      </c>
    </row>
    <row r="15" spans="1:11" x14ac:dyDescent="0.2">
      <c r="A15">
        <f>WingXFLR5!A21</f>
        <v>-0.5</v>
      </c>
      <c r="B15">
        <f t="shared" si="2"/>
        <v>-8.7266462599716477E-3</v>
      </c>
      <c r="C15">
        <f>WingXFLR5!L21</f>
        <v>23.639600000000002</v>
      </c>
      <c r="D15">
        <f t="shared" si="0"/>
        <v>342.28379649800002</v>
      </c>
      <c r="E15">
        <f t="shared" si="1"/>
        <v>0.31113479250140974</v>
      </c>
      <c r="F15">
        <f t="shared" si="3"/>
        <v>1607020.5327413986</v>
      </c>
      <c r="G15">
        <f t="shared" si="4"/>
        <v>1.0141569061852672E-3</v>
      </c>
      <c r="H15">
        <f t="shared" si="5"/>
        <v>7.262309654536582E-2</v>
      </c>
      <c r="I15" t="s">
        <v>67</v>
      </c>
      <c r="J15">
        <v>1.2250000000000001</v>
      </c>
    </row>
    <row r="16" spans="1:11" x14ac:dyDescent="0.2">
      <c r="A16">
        <f>WingXFLR5!A22</f>
        <v>-0.4</v>
      </c>
      <c r="B16">
        <f t="shared" si="2"/>
        <v>-6.9813170079773184E-3</v>
      </c>
      <c r="C16">
        <f>WingXFLR5!L22</f>
        <v>22.857900000000001</v>
      </c>
      <c r="D16">
        <f t="shared" si="0"/>
        <v>320.02120035112506</v>
      </c>
      <c r="E16">
        <f t="shared" si="1"/>
        <v>0.3217750554870013</v>
      </c>
      <c r="F16">
        <f t="shared" si="3"/>
        <v>1553880.5493895672</v>
      </c>
      <c r="G16">
        <f t="shared" si="4"/>
        <v>1.0313523205491577E-3</v>
      </c>
      <c r="H16">
        <f t="shared" si="5"/>
        <v>6.9050856479316011E-2</v>
      </c>
    </row>
    <row r="17" spans="1:8" x14ac:dyDescent="0.2">
      <c r="A17">
        <f>WingXFLR5!A23</f>
        <v>-0.3</v>
      </c>
      <c r="B17">
        <f t="shared" si="2"/>
        <v>-5.2359877559829881E-3</v>
      </c>
      <c r="C17">
        <f>WingXFLR5!L23</f>
        <v>22.149000000000001</v>
      </c>
      <c r="D17">
        <f t="shared" si="0"/>
        <v>300.47914811250007</v>
      </c>
      <c r="E17">
        <f t="shared" si="1"/>
        <v>0.33207377492511292</v>
      </c>
      <c r="F17">
        <f t="shared" si="3"/>
        <v>1505689.5116537183</v>
      </c>
      <c r="G17">
        <f t="shared" si="4"/>
        <v>1.0477270406863786E-3</v>
      </c>
      <c r="H17">
        <f t="shared" si="5"/>
        <v>6.5863645040799432E-2</v>
      </c>
    </row>
    <row r="18" spans="1:8" x14ac:dyDescent="0.2">
      <c r="A18">
        <f>WingXFLR5!A24</f>
        <v>-0.2</v>
      </c>
      <c r="B18">
        <f t="shared" si="2"/>
        <v>-3.4906585039886592E-3</v>
      </c>
      <c r="C18">
        <f>WingXFLR5!L24</f>
        <v>21.502199999999998</v>
      </c>
      <c r="D18">
        <f t="shared" si="0"/>
        <v>283.18607046450001</v>
      </c>
      <c r="E18">
        <f t="shared" si="1"/>
        <v>0.34206276756872911</v>
      </c>
      <c r="F18">
        <f t="shared" si="3"/>
        <v>1461720.0332963374</v>
      </c>
      <c r="G18">
        <f t="shared" si="4"/>
        <v>1.063368437861047E-3</v>
      </c>
      <c r="H18">
        <f t="shared" si="5"/>
        <v>6.2999764028753596E-2</v>
      </c>
    </row>
    <row r="19" spans="1:8" x14ac:dyDescent="0.2">
      <c r="A19">
        <f>WingXFLR5!A25</f>
        <v>-0.1</v>
      </c>
      <c r="B19">
        <f t="shared" si="2"/>
        <v>-1.7453292519943296E-3</v>
      </c>
      <c r="C19">
        <f>WingXFLR5!L25</f>
        <v>20.908999999999999</v>
      </c>
      <c r="D19">
        <f t="shared" si="0"/>
        <v>267.77659711249999</v>
      </c>
      <c r="E19">
        <f t="shared" si="1"/>
        <v>0.35176727920112527</v>
      </c>
      <c r="F19">
        <f t="shared" si="3"/>
        <v>1421394.2841287458</v>
      </c>
      <c r="G19">
        <f t="shared" si="4"/>
        <v>1.0783471205135407E-3</v>
      </c>
      <c r="H19">
        <f t="shared" si="5"/>
        <v>6.0410783877531161E-2</v>
      </c>
    </row>
    <row r="20" spans="1:8" x14ac:dyDescent="0.2">
      <c r="A20">
        <f>WingXFLR5!A26</f>
        <v>0</v>
      </c>
      <c r="B20">
        <f t="shared" si="2"/>
        <v>0</v>
      </c>
      <c r="C20">
        <f>WingXFLR5!L26</f>
        <v>20.362400000000001</v>
      </c>
      <c r="D20">
        <f t="shared" si="0"/>
        <v>253.95924192800004</v>
      </c>
      <c r="E20">
        <f t="shared" si="1"/>
        <v>0.36120997725299214</v>
      </c>
      <c r="F20">
        <f t="shared" si="3"/>
        <v>1384236.4039955605</v>
      </c>
      <c r="G20">
        <f t="shared" si="4"/>
        <v>1.0927246296566137E-3</v>
      </c>
      <c r="H20">
        <f t="shared" si="5"/>
        <v>5.8057458965892469E-2</v>
      </c>
    </row>
    <row r="21" spans="1:8" x14ac:dyDescent="0.2">
      <c r="A21">
        <f>WingXFLR5!A27</f>
        <v>0.1</v>
      </c>
      <c r="B21">
        <f t="shared" si="2"/>
        <v>1.7453292519943296E-3</v>
      </c>
      <c r="C21">
        <f>WingXFLR5!L27</f>
        <v>19.8565</v>
      </c>
      <c r="D21">
        <f t="shared" si="0"/>
        <v>241.49686275312504</v>
      </c>
      <c r="E21">
        <f t="shared" si="1"/>
        <v>0.37041281398113096</v>
      </c>
      <c r="F21">
        <f t="shared" si="3"/>
        <v>1349845.3107658159</v>
      </c>
      <c r="G21">
        <f t="shared" si="4"/>
        <v>1.1065571895493653E-3</v>
      </c>
      <c r="H21">
        <f t="shared" si="5"/>
        <v>5.5907313965094997E-2</v>
      </c>
    </row>
    <row r="22" spans="1:8" x14ac:dyDescent="0.2">
      <c r="A22">
        <f>WingXFLR5!A28</f>
        <v>0.2</v>
      </c>
      <c r="B22">
        <f t="shared" si="2"/>
        <v>3.4906585039886592E-3</v>
      </c>
      <c r="C22">
        <f>WingXFLR5!L28</f>
        <v>19.386700000000001</v>
      </c>
      <c r="D22">
        <f t="shared" si="0"/>
        <v>230.20453384512507</v>
      </c>
      <c r="E22">
        <f t="shared" si="1"/>
        <v>0.37938906780505849</v>
      </c>
      <c r="F22">
        <f t="shared" si="3"/>
        <v>1317908.2963374029</v>
      </c>
      <c r="G22">
        <f t="shared" si="4"/>
        <v>1.1198845918548403E-3</v>
      </c>
      <c r="H22">
        <f t="shared" si="5"/>
        <v>5.3934966327704975E-2</v>
      </c>
    </row>
    <row r="23" spans="1:8" x14ac:dyDescent="0.2">
      <c r="A23">
        <f>WingXFLR5!A29</f>
        <v>0.3</v>
      </c>
      <c r="B23">
        <f t="shared" si="2"/>
        <v>5.2359877559829881E-3</v>
      </c>
      <c r="C23">
        <f>WingXFLR5!L29</f>
        <v>18.948699999999999</v>
      </c>
      <c r="D23">
        <f t="shared" si="0"/>
        <v>219.92010441012499</v>
      </c>
      <c r="E23">
        <f t="shared" si="1"/>
        <v>0.38815866211488537</v>
      </c>
      <c r="F23">
        <f t="shared" si="3"/>
        <v>1288133.0466148723</v>
      </c>
      <c r="G23">
        <f t="shared" si="4"/>
        <v>1.1327537387891518E-3</v>
      </c>
      <c r="H23">
        <f t="shared" si="5"/>
        <v>5.211751584907752E-2</v>
      </c>
    </row>
    <row r="24" spans="1:8" x14ac:dyDescent="0.2">
      <c r="A24">
        <f>WingXFLR5!A30</f>
        <v>0.4</v>
      </c>
      <c r="B24">
        <f t="shared" si="2"/>
        <v>6.9813170079773184E-3</v>
      </c>
      <c r="C24">
        <f>WingXFLR5!L30</f>
        <v>18.539100000000001</v>
      </c>
      <c r="D24">
        <f t="shared" si="0"/>
        <v>210.51516514612504</v>
      </c>
      <c r="E24">
        <f t="shared" si="1"/>
        <v>0.39673457939254481</v>
      </c>
      <c r="F24">
        <f t="shared" si="3"/>
        <v>1260288.4295227525</v>
      </c>
      <c r="G24">
        <f t="shared" si="4"/>
        <v>1.1451988171341917E-3</v>
      </c>
      <c r="H24">
        <f t="shared" si="5"/>
        <v>5.0436802679348865E-2</v>
      </c>
    </row>
    <row r="25" spans="1:8" x14ac:dyDescent="0.2">
      <c r="A25">
        <f>WingXFLR5!A31</f>
        <v>0.5</v>
      </c>
      <c r="B25">
        <f t="shared" si="2"/>
        <v>8.7266462599716477E-3</v>
      </c>
      <c r="C25">
        <f>WingXFLR5!L31</f>
        <v>18.155100000000001</v>
      </c>
      <c r="D25">
        <f t="shared" si="0"/>
        <v>201.88468930612504</v>
      </c>
      <c r="E25">
        <f t="shared" si="1"/>
        <v>0.40512594482081221</v>
      </c>
      <c r="F25">
        <f t="shared" si="3"/>
        <v>1234184.1009988901</v>
      </c>
      <c r="G25">
        <f t="shared" si="4"/>
        <v>1.1572465416435495E-3</v>
      </c>
      <c r="H25">
        <f t="shared" si="5"/>
        <v>4.8877900756082358E-2</v>
      </c>
    </row>
    <row r="26" spans="1:8" x14ac:dyDescent="0.2">
      <c r="A26">
        <f>WingXFLR5!A32</f>
        <v>0.6</v>
      </c>
      <c r="B26">
        <f t="shared" si="2"/>
        <v>1.0471975511965976E-2</v>
      </c>
      <c r="C26">
        <f>WingXFLR5!L32</f>
        <v>17.794</v>
      </c>
      <c r="D26">
        <f t="shared" si="0"/>
        <v>193.93369205000002</v>
      </c>
      <c r="E26">
        <f t="shared" si="1"/>
        <v>0.41334731037520106</v>
      </c>
      <c r="F26">
        <f t="shared" si="3"/>
        <v>1209636.5149833518</v>
      </c>
      <c r="G26">
        <f t="shared" si="4"/>
        <v>1.1689297751182055E-3</v>
      </c>
      <c r="H26">
        <f t="shared" si="5"/>
        <v>4.7426923810516955E-2</v>
      </c>
    </row>
    <row r="27" spans="1:8" x14ac:dyDescent="0.2">
      <c r="A27">
        <f>WingXFLR5!A33</f>
        <v>0.7</v>
      </c>
      <c r="B27">
        <f t="shared" si="2"/>
        <v>1.2217304763960306E-2</v>
      </c>
      <c r="C27">
        <f>WingXFLR5!L33</f>
        <v>17.453700000000001</v>
      </c>
      <c r="D27">
        <f t="shared" si="0"/>
        <v>186.58688176012504</v>
      </c>
      <c r="E27">
        <f t="shared" si="1"/>
        <v>0.42140646629748002</v>
      </c>
      <c r="F27">
        <f t="shared" si="3"/>
        <v>1186502.9134295229</v>
      </c>
      <c r="G27">
        <f t="shared" si="4"/>
        <v>1.1802702512145719E-3</v>
      </c>
      <c r="H27">
        <f t="shared" si="5"/>
        <v>4.6072930581746656E-2</v>
      </c>
    </row>
    <row r="28" spans="1:8" x14ac:dyDescent="0.2">
      <c r="A28">
        <f>WingXFLR5!A34</f>
        <v>0.8</v>
      </c>
      <c r="B28">
        <f t="shared" si="2"/>
        <v>1.3962634015954637E-2</v>
      </c>
      <c r="C28">
        <f>WingXFLR5!L34</f>
        <v>17.132200000000001</v>
      </c>
      <c r="D28">
        <f t="shared" si="0"/>
        <v>179.77626956450004</v>
      </c>
      <c r="E28">
        <f t="shared" si="1"/>
        <v>0.4293145095677337</v>
      </c>
      <c r="F28">
        <f t="shared" si="3"/>
        <v>1164647.3362930079</v>
      </c>
      <c r="G28">
        <f t="shared" si="4"/>
        <v>1.1912931551558124E-3</v>
      </c>
      <c r="H28">
        <f t="shared" si="5"/>
        <v>4.4805804609619734E-2</v>
      </c>
    </row>
    <row r="29" spans="1:8" x14ac:dyDescent="0.2">
      <c r="A29">
        <f>WingXFLR5!A35</f>
        <v>0.9</v>
      </c>
      <c r="B29">
        <f t="shared" si="2"/>
        <v>1.5707963267948967E-2</v>
      </c>
      <c r="C29">
        <f>WingXFLR5!L35</f>
        <v>16.8279</v>
      </c>
      <c r="D29">
        <f t="shared" si="0"/>
        <v>173.44665877612502</v>
      </c>
      <c r="E29">
        <f t="shared" si="1"/>
        <v>0.4370778315069811</v>
      </c>
      <c r="F29">
        <f t="shared" si="3"/>
        <v>1143961.0155382908</v>
      </c>
      <c r="G29">
        <f t="shared" si="4"/>
        <v>1.2020160122566909E-3</v>
      </c>
      <c r="H29">
        <f t="shared" si="5"/>
        <v>4.36173685574568E-2</v>
      </c>
    </row>
    <row r="30" spans="1:8" x14ac:dyDescent="0.2">
      <c r="A30">
        <f>WingXFLR5!A36</f>
        <v>1</v>
      </c>
      <c r="B30">
        <f t="shared" si="2"/>
        <v>1.7453292519943295E-2</v>
      </c>
      <c r="C30">
        <f>WingXFLR5!L36</f>
        <v>16.539200000000001</v>
      </c>
      <c r="D30">
        <f t="shared" si="0"/>
        <v>167.54639619200003</v>
      </c>
      <c r="E30">
        <f t="shared" si="1"/>
        <v>0.44470724344686119</v>
      </c>
      <c r="F30">
        <f t="shared" si="3"/>
        <v>1124335.1831298559</v>
      </c>
      <c r="G30">
        <f t="shared" si="4"/>
        <v>1.2124615216085924E-3</v>
      </c>
      <c r="H30">
        <f t="shared" si="5"/>
        <v>4.2499745124302032E-2</v>
      </c>
    </row>
    <row r="31" spans="1:8" x14ac:dyDescent="0.2">
      <c r="A31">
        <f>WingXFLR5!A37</f>
        <v>1.1000000000000001</v>
      </c>
      <c r="B31">
        <f t="shared" si="2"/>
        <v>1.9198621771937627E-2</v>
      </c>
      <c r="C31">
        <f>WingXFLR5!L37</f>
        <v>16.265000000000001</v>
      </c>
      <c r="D31">
        <f t="shared" si="0"/>
        <v>162.03701281250002</v>
      </c>
      <c r="E31">
        <f t="shared" si="1"/>
        <v>0.45220424474739174</v>
      </c>
      <c r="F31">
        <f t="shared" si="3"/>
        <v>1105695.0610432853</v>
      </c>
      <c r="G31">
        <f t="shared" si="4"/>
        <v>1.222638818668788E-3</v>
      </c>
      <c r="H31">
        <f t="shared" si="5"/>
        <v>4.1447245983371267E-2</v>
      </c>
    </row>
    <row r="32" spans="1:8" x14ac:dyDescent="0.2">
      <c r="A32">
        <f>WingXFLR5!A38</f>
        <v>1.2</v>
      </c>
      <c r="B32">
        <f t="shared" si="2"/>
        <v>2.0943951023931952E-2</v>
      </c>
      <c r="C32">
        <f>WingXFLR5!L38</f>
        <v>16.004000000000001</v>
      </c>
      <c r="D32">
        <f t="shared" si="0"/>
        <v>156.87840980000004</v>
      </c>
      <c r="E32">
        <f t="shared" si="1"/>
        <v>0.45957898280531906</v>
      </c>
      <c r="F32">
        <f t="shared" si="3"/>
        <v>1087952.2752497226</v>
      </c>
      <c r="G32">
        <f t="shared" si="4"/>
        <v>1.232568154887131E-3</v>
      </c>
      <c r="H32">
        <f t="shared" si="5"/>
        <v>4.0453620055817666E-2</v>
      </c>
    </row>
    <row r="33" spans="1:8" x14ac:dyDescent="0.2">
      <c r="A33">
        <f>WingXFLR5!A39</f>
        <v>1.3</v>
      </c>
      <c r="B33">
        <f t="shared" si="2"/>
        <v>2.2689280275926284E-2</v>
      </c>
      <c r="C33">
        <f>WingXFLR5!L39</f>
        <v>15.7552</v>
      </c>
      <c r="D33">
        <f t="shared" si="0"/>
        <v>152.03862531200002</v>
      </c>
      <c r="E33">
        <f t="shared" si="1"/>
        <v>0.46683647562813085</v>
      </c>
      <c r="F33">
        <f t="shared" si="3"/>
        <v>1071038.8457269701</v>
      </c>
      <c r="G33">
        <f t="shared" si="4"/>
        <v>1.2422621526560235E-3</v>
      </c>
      <c r="H33">
        <f t="shared" si="5"/>
        <v>3.951395109611712E-2</v>
      </c>
    </row>
    <row r="34" spans="1:8" x14ac:dyDescent="0.2">
      <c r="A34">
        <f>WingXFLR5!A40</f>
        <v>1.4</v>
      </c>
      <c r="B34">
        <f t="shared" si="2"/>
        <v>2.4434609527920613E-2</v>
      </c>
      <c r="C34">
        <f>WingXFLR5!L40</f>
        <v>15.5177</v>
      </c>
      <c r="D34">
        <f t="shared" ref="D34:D65" si="6">0.5*1.225*C34^2</f>
        <v>147.489395640125</v>
      </c>
      <c r="E34">
        <f t="shared" ref="E34:E65" si="7">$J$12*1.802*10^-5*(1.225*C34)^-1</f>
        <v>0.47398145606735065</v>
      </c>
      <c r="F34">
        <f t="shared" ref="F34:F65" si="8">1.225*C34/(1.802*10^-5)</f>
        <v>1054893.5904550501</v>
      </c>
      <c r="G34">
        <f t="shared" si="4"/>
        <v>1.2517325292092424E-3</v>
      </c>
      <c r="H34">
        <f t="shared" si="5"/>
        <v>3.8623853789855944E-2</v>
      </c>
    </row>
    <row r="35" spans="1:8" x14ac:dyDescent="0.2">
      <c r="A35">
        <f>WingXFLR5!A41</f>
        <v>1.5</v>
      </c>
      <c r="B35">
        <f t="shared" si="2"/>
        <v>2.6179938779914941E-2</v>
      </c>
      <c r="C35">
        <f>WingXFLR5!L41</f>
        <v>15.290699999999999</v>
      </c>
      <c r="D35">
        <f t="shared" si="6"/>
        <v>143.205872725125</v>
      </c>
      <c r="E35">
        <f t="shared" si="7"/>
        <v>0.4810180070772645</v>
      </c>
      <c r="F35">
        <f t="shared" si="8"/>
        <v>1039462.1254162042</v>
      </c>
      <c r="G35">
        <f t="shared" si="4"/>
        <v>1.2609896746950903E-3</v>
      </c>
      <c r="H35">
        <f t="shared" si="5"/>
        <v>3.7779449783266895E-2</v>
      </c>
    </row>
    <row r="36" spans="1:8" x14ac:dyDescent="0.2">
      <c r="A36">
        <f>WingXFLR5!A42</f>
        <v>1.6</v>
      </c>
      <c r="B36">
        <f t="shared" si="2"/>
        <v>2.7925268031909273E-2</v>
      </c>
      <c r="C36">
        <f>WingXFLR5!L42</f>
        <v>15.073399999999999</v>
      </c>
      <c r="D36">
        <f t="shared" si="6"/>
        <v>139.16452488049998</v>
      </c>
      <c r="E36">
        <f t="shared" si="7"/>
        <v>0.48795242220178109</v>
      </c>
      <c r="F36">
        <f t="shared" si="8"/>
        <v>1024690.0665926748</v>
      </c>
      <c r="G36">
        <f t="shared" si="4"/>
        <v>1.2700464422330693E-3</v>
      </c>
      <c r="H36">
        <f t="shared" si="5"/>
        <v>3.6976977863495582E-2</v>
      </c>
    </row>
    <row r="37" spans="1:8" x14ac:dyDescent="0.2">
      <c r="A37">
        <f>WingXFLR5!A43</f>
        <v>1.7</v>
      </c>
      <c r="B37">
        <f t="shared" si="2"/>
        <v>2.9670597283903602E-2</v>
      </c>
      <c r="C37">
        <f>WingXFLR5!L43</f>
        <v>14.8651</v>
      </c>
      <c r="D37">
        <f t="shared" si="6"/>
        <v>135.344858781125</v>
      </c>
      <c r="E37">
        <f t="shared" si="7"/>
        <v>0.49478994697757339</v>
      </c>
      <c r="F37">
        <f t="shared" si="8"/>
        <v>1010529.8279689235</v>
      </c>
      <c r="G37">
        <f t="shared" si="4"/>
        <v>1.2789138680953283E-3</v>
      </c>
      <c r="H37">
        <f t="shared" si="5"/>
        <v>3.6213152191261734E-2</v>
      </c>
    </row>
    <row r="38" spans="1:8" x14ac:dyDescent="0.2">
      <c r="A38">
        <f>WingXFLR5!A44</f>
        <v>1.8</v>
      </c>
      <c r="B38">
        <f t="shared" si="2"/>
        <v>3.1415926535897934E-2</v>
      </c>
      <c r="C38">
        <f>WingXFLR5!L44</f>
        <v>14.6653</v>
      </c>
      <c r="D38">
        <f t="shared" si="6"/>
        <v>131.73100225512502</v>
      </c>
      <c r="E38">
        <f t="shared" si="7"/>
        <v>0.50153096362272354</v>
      </c>
      <c r="F38">
        <f t="shared" si="8"/>
        <v>996947.41953385132</v>
      </c>
      <c r="G38">
        <f t="shared" si="4"/>
        <v>1.2875963548076689E-3</v>
      </c>
      <c r="H38">
        <f t="shared" si="5"/>
        <v>3.5485506170431981E-2</v>
      </c>
    </row>
    <row r="39" spans="1:8" x14ac:dyDescent="0.2">
      <c r="A39">
        <f>WingXFLR5!A45</f>
        <v>1.9</v>
      </c>
      <c r="B39">
        <f t="shared" si="2"/>
        <v>3.3161255787892259E-2</v>
      </c>
      <c r="C39">
        <f>WingXFLR5!L45</f>
        <v>14.4733</v>
      </c>
      <c r="D39">
        <f t="shared" si="6"/>
        <v>128.30430289512501</v>
      </c>
      <c r="E39">
        <f t="shared" si="7"/>
        <v>0.50818417643635716</v>
      </c>
      <c r="F39">
        <f t="shared" si="8"/>
        <v>983895.25527192024</v>
      </c>
      <c r="G39">
        <f t="shared" si="4"/>
        <v>1.296108719143356E-3</v>
      </c>
      <c r="H39">
        <f t="shared" si="5"/>
        <v>3.4790920815294495E-2</v>
      </c>
    </row>
    <row r="40" spans="1:8" x14ac:dyDescent="0.2">
      <c r="A40">
        <f>WingXFLR5!A46</f>
        <v>2</v>
      </c>
      <c r="B40">
        <f t="shared" si="2"/>
        <v>3.4906585039886591E-2</v>
      </c>
      <c r="C40">
        <f>WingXFLR5!L46</f>
        <v>14.2887</v>
      </c>
      <c r="D40">
        <f t="shared" si="6"/>
        <v>125.05225546012501</v>
      </c>
      <c r="E40">
        <f t="shared" si="7"/>
        <v>0.51474956019906126</v>
      </c>
      <c r="F40">
        <f t="shared" si="8"/>
        <v>971346.14317425096</v>
      </c>
      <c r="G40">
        <f t="shared" si="4"/>
        <v>1.304454259610268E-3</v>
      </c>
      <c r="H40">
        <f t="shared" si="5"/>
        <v>3.412743547645955E-2</v>
      </c>
    </row>
    <row r="41" spans="1:8" x14ac:dyDescent="0.2">
      <c r="A41">
        <f>WingXFLR5!A47</f>
        <v>2.1</v>
      </c>
      <c r="B41">
        <f t="shared" si="2"/>
        <v>3.6651914291880923E-2</v>
      </c>
      <c r="C41">
        <f>WingXFLR5!L47</f>
        <v>14.1111</v>
      </c>
      <c r="D41">
        <f t="shared" si="6"/>
        <v>121.96292521612503</v>
      </c>
      <c r="E41">
        <f t="shared" si="7"/>
        <v>0.52122811409573511</v>
      </c>
      <c r="F41">
        <f t="shared" si="8"/>
        <v>959272.89123196446</v>
      </c>
      <c r="G41">
        <f t="shared" si="4"/>
        <v>1.3126374162861297E-3</v>
      </c>
      <c r="H41">
        <f t="shared" si="5"/>
        <v>3.3493141287061774E-2</v>
      </c>
    </row>
    <row r="42" spans="1:8" x14ac:dyDescent="0.2">
      <c r="A42">
        <f>WingXFLR5!A48</f>
        <v>2.2000000000000002</v>
      </c>
      <c r="B42">
        <f t="shared" si="2"/>
        <v>3.8397243543875255E-2</v>
      </c>
      <c r="C42">
        <f>WingXFLR5!L48</f>
        <v>13.9399</v>
      </c>
      <c r="D42">
        <f t="shared" si="6"/>
        <v>119.02149735612501</v>
      </c>
      <c r="E42">
        <f t="shared" si="7"/>
        <v>0.5276294694234771</v>
      </c>
      <c r="F42">
        <f t="shared" si="8"/>
        <v>947634.71143174241</v>
      </c>
      <c r="G42">
        <f t="shared" si="4"/>
        <v>1.3206732614653941E-3</v>
      </c>
      <c r="H42">
        <f t="shared" si="5"/>
        <v>3.2885470863756136E-2</v>
      </c>
    </row>
    <row r="43" spans="1:8" x14ac:dyDescent="0.2">
      <c r="A43">
        <f>WingXFLR5!A49</f>
        <v>2.2999999999999998</v>
      </c>
      <c r="B43">
        <f t="shared" si="2"/>
        <v>4.0142572795869573E-2</v>
      </c>
      <c r="C43">
        <f>WingXFLR5!L49</f>
        <v>13.774800000000001</v>
      </c>
      <c r="D43">
        <f t="shared" si="6"/>
        <v>116.21888296200002</v>
      </c>
      <c r="E43">
        <f t="shared" si="7"/>
        <v>0.53395345419289764</v>
      </c>
      <c r="F43">
        <f t="shared" si="8"/>
        <v>936411.20976692566</v>
      </c>
      <c r="G43">
        <f t="shared" si="4"/>
        <v>1.3285642542301944E-3</v>
      </c>
      <c r="H43">
        <f t="shared" si="5"/>
        <v>3.2302975651055145E-2</v>
      </c>
    </row>
    <row r="44" spans="1:8" x14ac:dyDescent="0.2">
      <c r="A44">
        <f>WingXFLR5!A50</f>
        <v>2.4</v>
      </c>
      <c r="B44">
        <f t="shared" si="2"/>
        <v>4.1887902047863905E-2</v>
      </c>
      <c r="C44">
        <f>WingXFLR5!L50</f>
        <v>13.615500000000001</v>
      </c>
      <c r="D44">
        <f t="shared" si="6"/>
        <v>113.54637715312502</v>
      </c>
      <c r="E44">
        <f t="shared" si="7"/>
        <v>0.54020065666456074</v>
      </c>
      <c r="F44">
        <f t="shared" si="8"/>
        <v>925581.9922308547</v>
      </c>
      <c r="G44">
        <f t="shared" si="4"/>
        <v>1.3363136882653655E-3</v>
      </c>
      <c r="H44">
        <f t="shared" si="5"/>
        <v>3.1744242555736685E-2</v>
      </c>
    </row>
    <row r="45" spans="1:8" x14ac:dyDescent="0.2">
      <c r="A45">
        <f>WingXFLR5!A51</f>
        <v>2.5</v>
      </c>
      <c r="B45">
        <f t="shared" si="2"/>
        <v>4.3633231299858237E-2</v>
      </c>
      <c r="C45">
        <f>WingXFLR5!L51</f>
        <v>13.4617</v>
      </c>
      <c r="D45">
        <f t="shared" si="6"/>
        <v>110.99563722012502</v>
      </c>
      <c r="E45">
        <f t="shared" si="7"/>
        <v>0.54637245227692843</v>
      </c>
      <c r="F45">
        <f t="shared" si="8"/>
        <v>915126.66481687024</v>
      </c>
      <c r="G45">
        <f t="shared" si="4"/>
        <v>1.3439257039732895E-3</v>
      </c>
      <c r="H45">
        <f t="shared" si="5"/>
        <v>3.1207892331637909E-2</v>
      </c>
    </row>
    <row r="46" spans="1:8" x14ac:dyDescent="0.2">
      <c r="A46">
        <f>WingXFLR5!A52</f>
        <v>2.6</v>
      </c>
      <c r="B46">
        <f t="shared" si="2"/>
        <v>4.5378560551852569E-2</v>
      </c>
      <c r="C46">
        <f>WingXFLR5!L52</f>
        <v>13.312900000000001</v>
      </c>
      <c r="D46">
        <f t="shared" si="6"/>
        <v>108.55540017612502</v>
      </c>
      <c r="E46">
        <f t="shared" si="7"/>
        <v>0.55247932763081875</v>
      </c>
      <c r="F46">
        <f t="shared" si="8"/>
        <v>905011.23751387361</v>
      </c>
      <c r="G46">
        <f t="shared" si="4"/>
        <v>1.3514154491132988E-3</v>
      </c>
      <c r="H46">
        <f t="shared" si="5"/>
        <v>3.0691886385285916E-2</v>
      </c>
    </row>
    <row r="47" spans="1:8" x14ac:dyDescent="0.2">
      <c r="A47">
        <f>WingXFLR5!A53</f>
        <v>2.7</v>
      </c>
      <c r="B47">
        <f t="shared" si="2"/>
        <v>4.7123889803846894E-2</v>
      </c>
      <c r="C47">
        <f>WingXFLR5!L53</f>
        <v>13.1691</v>
      </c>
      <c r="D47">
        <f t="shared" si="6"/>
        <v>106.222931821125</v>
      </c>
      <c r="E47">
        <f t="shared" si="7"/>
        <v>0.55851212617538992</v>
      </c>
      <c r="F47">
        <f t="shared" si="8"/>
        <v>895235.7103218647</v>
      </c>
      <c r="G47">
        <f t="shared" si="4"/>
        <v>1.3587738073942038E-3</v>
      </c>
      <c r="H47">
        <f t="shared" si="5"/>
        <v>3.0195951588212137E-2</v>
      </c>
    </row>
    <row r="48" spans="1:8" x14ac:dyDescent="0.2">
      <c r="A48">
        <f>WingXFLR5!A54</f>
        <v>2.8</v>
      </c>
      <c r="B48">
        <f t="shared" si="2"/>
        <v>4.8869219055841226E-2</v>
      </c>
      <c r="C48">
        <f>WingXFLR5!L54</f>
        <v>13.0298</v>
      </c>
      <c r="D48">
        <f t="shared" si="6"/>
        <v>103.98760892450001</v>
      </c>
      <c r="E48">
        <f t="shared" si="7"/>
        <v>0.56448311108507632</v>
      </c>
      <c r="F48">
        <f t="shared" si="8"/>
        <v>885766.0932297447</v>
      </c>
      <c r="G48">
        <f t="shared" si="4"/>
        <v>1.3660177402550096E-3</v>
      </c>
      <c r="H48">
        <f t="shared" si="5"/>
        <v>2.9718111070996051E-2</v>
      </c>
    </row>
    <row r="49" spans="1:8" x14ac:dyDescent="0.2">
      <c r="A49">
        <f>WingXFLR5!A55</f>
        <v>2.9</v>
      </c>
      <c r="B49">
        <f t="shared" si="2"/>
        <v>5.0614548307835558E-2</v>
      </c>
      <c r="C49">
        <f>WingXFLR5!L55</f>
        <v>12.8948</v>
      </c>
      <c r="D49">
        <f t="shared" si="6"/>
        <v>101.84396856200001</v>
      </c>
      <c r="E49">
        <f t="shared" si="7"/>
        <v>0.5703928747104513</v>
      </c>
      <c r="F49">
        <f t="shared" si="8"/>
        <v>876588.79023307445</v>
      </c>
      <c r="G49">
        <f t="shared" si="4"/>
        <v>1.3731497716273544E-3</v>
      </c>
      <c r="H49">
        <f t="shared" si="5"/>
        <v>2.925745144752466E-2</v>
      </c>
    </row>
    <row r="50" spans="1:8" x14ac:dyDescent="0.2">
      <c r="A50">
        <f>WingXFLR5!A56</f>
        <v>3</v>
      </c>
      <c r="B50">
        <f t="shared" si="2"/>
        <v>5.2359877559829883E-2</v>
      </c>
      <c r="C50">
        <f>WingXFLR5!L56</f>
        <v>12.764099999999999</v>
      </c>
      <c r="D50">
        <f t="shared" si="6"/>
        <v>99.789877396124993</v>
      </c>
      <c r="E50">
        <f t="shared" si="7"/>
        <v>0.57623350183846322</v>
      </c>
      <c r="F50">
        <f t="shared" si="8"/>
        <v>867703.80133185349</v>
      </c>
      <c r="G50">
        <f t="shared" si="4"/>
        <v>1.380162157259222E-3</v>
      </c>
      <c r="H50">
        <f t="shared" si="5"/>
        <v>2.8813755999172366E-2</v>
      </c>
    </row>
    <row r="51" spans="1:8" x14ac:dyDescent="0.2">
      <c r="A51">
        <f>WingXFLR5!A57</f>
        <v>3.1</v>
      </c>
      <c r="B51">
        <f t="shared" si="2"/>
        <v>5.4105206811824215E-2</v>
      </c>
      <c r="C51">
        <f>WingXFLR5!L57</f>
        <v>12.6372</v>
      </c>
      <c r="D51">
        <f t="shared" si="6"/>
        <v>97.815529601999998</v>
      </c>
      <c r="E51">
        <f t="shared" si="7"/>
        <v>0.58201991270347286</v>
      </c>
      <c r="F51">
        <f t="shared" si="8"/>
        <v>859077.13651498349</v>
      </c>
      <c r="G51">
        <f t="shared" si="4"/>
        <v>1.3870744909147028E-3</v>
      </c>
      <c r="H51">
        <f t="shared" si="5"/>
        <v>2.8385128549000334E-2</v>
      </c>
    </row>
    <row r="52" spans="1:8" x14ac:dyDescent="0.2">
      <c r="A52">
        <f>WingXFLR5!A58</f>
        <v>3.2</v>
      </c>
      <c r="B52">
        <f t="shared" si="2"/>
        <v>5.5850536063818547E-2</v>
      </c>
      <c r="C52">
        <f>WingXFLR5!L58</f>
        <v>12.514099999999999</v>
      </c>
      <c r="D52">
        <f t="shared" si="6"/>
        <v>95.919153021124984</v>
      </c>
      <c r="E52">
        <f t="shared" si="7"/>
        <v>0.58774518669471465</v>
      </c>
      <c r="F52">
        <f t="shared" si="8"/>
        <v>850708.79578246397</v>
      </c>
      <c r="G52">
        <f t="shared" si="4"/>
        <v>1.3938800547374801E-3</v>
      </c>
      <c r="H52">
        <f t="shared" si="5"/>
        <v>2.7971387437775844E-2</v>
      </c>
    </row>
    <row r="53" spans="1:8" x14ac:dyDescent="0.2">
      <c r="A53">
        <f>WingXFLR5!A59</f>
        <v>3.3</v>
      </c>
      <c r="B53">
        <f t="shared" si="2"/>
        <v>5.7595865315812872E-2</v>
      </c>
      <c r="C53">
        <f>WingXFLR5!L59</f>
        <v>12.394500000000001</v>
      </c>
      <c r="D53">
        <f t="shared" si="6"/>
        <v>94.094473528125022</v>
      </c>
      <c r="E53">
        <f t="shared" si="7"/>
        <v>0.59341659936393787</v>
      </c>
      <c r="F53">
        <f t="shared" si="8"/>
        <v>842578.38512763602</v>
      </c>
      <c r="G53">
        <f t="shared" si="4"/>
        <v>1.400588991093784E-3</v>
      </c>
      <c r="H53">
        <f t="shared" si="5"/>
        <v>2.7571354031628005E-2</v>
      </c>
    </row>
    <row r="54" spans="1:8" x14ac:dyDescent="0.2">
      <c r="A54">
        <f>WingXFLR5!A60</f>
        <v>3.4</v>
      </c>
      <c r="B54">
        <f t="shared" si="2"/>
        <v>5.9341194567807204E-2</v>
      </c>
      <c r="C54">
        <f>WingXFLR5!L60</f>
        <v>12.2783</v>
      </c>
      <c r="D54">
        <f t="shared" si="6"/>
        <v>92.338448670125004</v>
      </c>
      <c r="E54">
        <f t="shared" si="7"/>
        <v>0.59903260555747351</v>
      </c>
      <c r="F54">
        <f t="shared" si="8"/>
        <v>834679.10654827976</v>
      </c>
      <c r="G54">
        <f t="shared" si="4"/>
        <v>1.4072008671424121E-3</v>
      </c>
      <c r="H54">
        <f t="shared" si="5"/>
        <v>2.7184536825145912E-2</v>
      </c>
    </row>
    <row r="55" spans="1:8" x14ac:dyDescent="0.2">
      <c r="A55">
        <f>WingXFLR5!A61</f>
        <v>3.5</v>
      </c>
      <c r="B55">
        <f t="shared" si="2"/>
        <v>6.1086523819801536E-2</v>
      </c>
      <c r="C55">
        <f>WingXFLR5!L61</f>
        <v>12.1654</v>
      </c>
      <c r="D55">
        <f t="shared" si="6"/>
        <v>90.648136260499996</v>
      </c>
      <c r="E55">
        <f t="shared" si="7"/>
        <v>0.60459187867364217</v>
      </c>
      <c r="F55">
        <f t="shared" si="8"/>
        <v>827004.16204217542</v>
      </c>
      <c r="G55">
        <f t="shared" si="4"/>
        <v>1.4137154937273731E-3</v>
      </c>
      <c r="H55">
        <f t="shared" si="5"/>
        <v>2.681045391613537E-2</v>
      </c>
    </row>
    <row r="56" spans="1:8" x14ac:dyDescent="0.2">
      <c r="A56">
        <f>WingXFLR5!A62</f>
        <v>3.6</v>
      </c>
      <c r="B56">
        <f t="shared" si="2"/>
        <v>6.2831853071795868E-2</v>
      </c>
      <c r="C56">
        <f>WingXFLR5!L62</f>
        <v>12.0555</v>
      </c>
      <c r="D56">
        <f t="shared" si="6"/>
        <v>89.017736653125013</v>
      </c>
      <c r="E56">
        <f t="shared" si="7"/>
        <v>0.61010344165039421</v>
      </c>
      <c r="F56">
        <f t="shared" si="8"/>
        <v>819533.15760266385</v>
      </c>
      <c r="G56">
        <f t="shared" si="4"/>
        <v>1.4201447106323216E-3</v>
      </c>
      <c r="H56">
        <f t="shared" si="5"/>
        <v>2.6447974544300677E-2</v>
      </c>
    </row>
    <row r="57" spans="1:8" x14ac:dyDescent="0.2">
      <c r="A57">
        <f>WingXFLR5!A63</f>
        <v>3.7</v>
      </c>
      <c r="B57">
        <f t="shared" si="2"/>
        <v>6.4577182323790186E-2</v>
      </c>
      <c r="C57">
        <f>WingXFLR5!L63</f>
        <v>11.948600000000001</v>
      </c>
      <c r="D57">
        <f t="shared" si="6"/>
        <v>87.446038200500013</v>
      </c>
      <c r="E57">
        <f t="shared" si="7"/>
        <v>0.6155618265584526</v>
      </c>
      <c r="F57">
        <f t="shared" si="8"/>
        <v>812266.09322974482</v>
      </c>
      <c r="G57">
        <f t="shared" si="4"/>
        <v>1.4264833370986752E-3</v>
      </c>
      <c r="H57">
        <f t="shared" si="5"/>
        <v>2.6096971487724364E-2</v>
      </c>
    </row>
    <row r="58" spans="1:8" x14ac:dyDescent="0.2">
      <c r="A58">
        <f>WingXFLR5!A64</f>
        <v>3.8</v>
      </c>
      <c r="B58">
        <f t="shared" si="2"/>
        <v>6.6322511575784518E-2</v>
      </c>
      <c r="C58">
        <f>WingXFLR5!L64</f>
        <v>11.8445</v>
      </c>
      <c r="D58">
        <f t="shared" si="6"/>
        <v>85.928960403125004</v>
      </c>
      <c r="E58">
        <f t="shared" si="7"/>
        <v>0.62097193134504003</v>
      </c>
      <c r="F58">
        <f t="shared" si="8"/>
        <v>805189.37291897903</v>
      </c>
      <c r="G58">
        <f t="shared" si="4"/>
        <v>1.4327382258929198E-3</v>
      </c>
      <c r="H58">
        <f t="shared" si="5"/>
        <v>2.5756667736487899E-2</v>
      </c>
    </row>
    <row r="59" spans="1:8" x14ac:dyDescent="0.2">
      <c r="A59">
        <f>WingXFLR5!A65</f>
        <v>3.9</v>
      </c>
      <c r="B59">
        <f t="shared" si="2"/>
        <v>6.806784082777885E-2</v>
      </c>
      <c r="C59">
        <f>WingXFLR5!L65</f>
        <v>11.7432</v>
      </c>
      <c r="D59">
        <f t="shared" si="6"/>
        <v>84.465432071999999</v>
      </c>
      <c r="E59">
        <f t="shared" si="7"/>
        <v>0.62632860215412556</v>
      </c>
      <c r="F59">
        <f t="shared" si="8"/>
        <v>798302.99667036638</v>
      </c>
      <c r="G59">
        <f t="shared" si="4"/>
        <v>1.4389045489003347E-3</v>
      </c>
      <c r="H59">
        <f t="shared" si="5"/>
        <v>2.5426949667454454E-2</v>
      </c>
    </row>
    <row r="60" spans="1:8" x14ac:dyDescent="0.2">
      <c r="A60">
        <f>WingXFLR5!A66</f>
        <v>4</v>
      </c>
      <c r="B60">
        <f t="shared" si="2"/>
        <v>6.9813170079773182E-2</v>
      </c>
      <c r="C60">
        <f>WingXFLR5!L66</f>
        <v>11.644399999999999</v>
      </c>
      <c r="D60">
        <f t="shared" si="6"/>
        <v>83.050131457999981</v>
      </c>
      <c r="E60">
        <f t="shared" si="7"/>
        <v>0.63164285328710168</v>
      </c>
      <c r="F60">
        <f t="shared" si="8"/>
        <v>791586.57047724747</v>
      </c>
      <c r="G60">
        <f t="shared" si="4"/>
        <v>1.444996038605869E-3</v>
      </c>
      <c r="H60">
        <f t="shared" si="5"/>
        <v>2.5106735687310398E-2</v>
      </c>
    </row>
    <row r="61" spans="1:8" x14ac:dyDescent="0.2">
      <c r="A61">
        <f>WingXFLR5!A67</f>
        <v>4.0999999999999996</v>
      </c>
      <c r="B61">
        <f t="shared" si="2"/>
        <v>7.15584993317675E-2</v>
      </c>
      <c r="C61">
        <f>WingXFLR5!L67</f>
        <v>11.548</v>
      </c>
      <c r="D61">
        <f t="shared" si="6"/>
        <v>81.680736199999998</v>
      </c>
      <c r="E61">
        <f t="shared" si="7"/>
        <v>0.63691565992521026</v>
      </c>
      <c r="F61">
        <f t="shared" si="8"/>
        <v>785033.29633740301</v>
      </c>
      <c r="G61">
        <f t="shared" si="4"/>
        <v>1.4510147483056308E-3</v>
      </c>
      <c r="H61">
        <f t="shared" si="5"/>
        <v>2.4795606749725949E-2</v>
      </c>
    </row>
    <row r="62" spans="1:8" x14ac:dyDescent="0.2">
      <c r="A62">
        <f>WingXFLR5!A68</f>
        <v>4.2</v>
      </c>
      <c r="B62">
        <f t="shared" si="2"/>
        <v>7.3303828583761846E-2</v>
      </c>
      <c r="C62">
        <f>WingXFLR5!L68</f>
        <v>11.4541</v>
      </c>
      <c r="D62">
        <f t="shared" si="6"/>
        <v>80.357799171125009</v>
      </c>
      <c r="E62">
        <f t="shared" si="7"/>
        <v>0.64213705492498996</v>
      </c>
      <c r="F62">
        <f t="shared" si="8"/>
        <v>778649.97225305228</v>
      </c>
      <c r="G62">
        <f t="shared" si="4"/>
        <v>1.4569502727379471E-3</v>
      </c>
      <c r="H62">
        <f t="shared" si="5"/>
        <v>2.4493792408154233E-2</v>
      </c>
    </row>
    <row r="63" spans="1:8" x14ac:dyDescent="0.2">
      <c r="A63">
        <f>WingXFLR5!A69</f>
        <v>4.3</v>
      </c>
      <c r="B63">
        <f t="shared" si="2"/>
        <v>7.5049157835756164E-2</v>
      </c>
      <c r="C63">
        <f>WingXFLR5!L69</f>
        <v>11.362399999999999</v>
      </c>
      <c r="D63">
        <f t="shared" si="6"/>
        <v>79.076281927999986</v>
      </c>
      <c r="E63">
        <f t="shared" si="7"/>
        <v>0.64731940794342102</v>
      </c>
      <c r="F63">
        <f t="shared" si="8"/>
        <v>772416.20421753603</v>
      </c>
      <c r="G63">
        <f t="shared" si="4"/>
        <v>1.4628176011016432E-3</v>
      </c>
      <c r="H63">
        <f t="shared" si="5"/>
        <v>2.4200240846944363E-2</v>
      </c>
    </row>
    <row r="64" spans="1:8" x14ac:dyDescent="0.2">
      <c r="A64">
        <f>WingXFLR5!A70</f>
        <v>4.4000000000000004</v>
      </c>
      <c r="B64">
        <f t="shared" si="2"/>
        <v>7.679448708775051E-2</v>
      </c>
      <c r="C64">
        <f>WingXFLR5!L70</f>
        <v>11.273</v>
      </c>
      <c r="D64">
        <f t="shared" si="6"/>
        <v>77.836824012500003</v>
      </c>
      <c r="E64">
        <f t="shared" si="7"/>
        <v>0.65245294427537714</v>
      </c>
      <c r="F64">
        <f t="shared" si="8"/>
        <v>766338.79023307445</v>
      </c>
      <c r="G64">
        <f t="shared" si="4"/>
        <v>1.4686065498525518E-3</v>
      </c>
      <c r="H64">
        <f t="shared" si="5"/>
        <v>2.3915190114252242E-2</v>
      </c>
    </row>
    <row r="65" spans="1:8" x14ac:dyDescent="0.2">
      <c r="A65">
        <f>WingXFLR5!A71</f>
        <v>4.5</v>
      </c>
      <c r="B65">
        <f t="shared" si="2"/>
        <v>7.8539816339744828E-2</v>
      </c>
      <c r="C65">
        <f>WingXFLR5!L71</f>
        <v>11.185600000000001</v>
      </c>
      <c r="D65">
        <f t="shared" si="6"/>
        <v>76.634559008000025</v>
      </c>
      <c r="E65">
        <f t="shared" si="7"/>
        <v>0.65755096202406016</v>
      </c>
      <c r="F65">
        <f t="shared" si="8"/>
        <v>760397.33629300783</v>
      </c>
      <c r="G65">
        <f t="shared" si="4"/>
        <v>1.4743329505674243E-3</v>
      </c>
      <c r="H65">
        <f t="shared" si="5"/>
        <v>2.3637606812615609E-2</v>
      </c>
    </row>
    <row r="66" spans="1:8" x14ac:dyDescent="0.2">
      <c r="A66">
        <f>WingXFLR5!A72</f>
        <v>4.5999999999999996</v>
      </c>
      <c r="B66">
        <f t="shared" si="2"/>
        <v>8.0285145591739146E-2</v>
      </c>
      <c r="C66">
        <f>WingXFLR5!L72</f>
        <v>11.100300000000001</v>
      </c>
      <c r="D66">
        <f t="shared" ref="D66:D97" si="9">0.5*1.225*C66^2</f>
        <v>75.470204305125023</v>
      </c>
      <c r="E66">
        <f t="shared" ref="E66:E97" si="10">$J$12*1.802*10^-5*(1.225*C66)^-1</f>
        <v>0.66260389726550883</v>
      </c>
      <c r="F66">
        <f t="shared" ref="F66:F97" si="11">1.225*C66/(1.802*10^-5)</f>
        <v>754598.64039955614</v>
      </c>
      <c r="G66">
        <f t="shared" si="4"/>
        <v>1.479986848364205E-3</v>
      </c>
      <c r="H66">
        <f t="shared" si="5"/>
        <v>2.3367736760348493E-2</v>
      </c>
    </row>
    <row r="67" spans="1:8" x14ac:dyDescent="0.2">
      <c r="A67">
        <f>WingXFLR5!A73</f>
        <v>4.7</v>
      </c>
      <c r="B67">
        <f t="shared" ref="B67:B115" si="12">A67*PI()/180</f>
        <v>8.2030474843733492E-2</v>
      </c>
      <c r="C67">
        <f>WingXFLR5!L73</f>
        <v>11.0169</v>
      </c>
      <c r="D67">
        <f t="shared" si="9"/>
        <v>74.340402436125004</v>
      </c>
      <c r="E67">
        <f t="shared" si="10"/>
        <v>0.66761993308610668</v>
      </c>
      <c r="F67">
        <f t="shared" si="11"/>
        <v>748929.10654827964</v>
      </c>
      <c r="G67">
        <f t="shared" ref="G67:G115" si="13">2*0.664*$J$8^-0.5 * F67^-0.5</f>
        <v>1.485578175525733E-3</v>
      </c>
      <c r="H67">
        <f t="shared" ref="H67:H115" si="14">G67*D67*$J$3</f>
        <v>2.3104878454621371E-2</v>
      </c>
    </row>
    <row r="68" spans="1:8" x14ac:dyDescent="0.2">
      <c r="A68">
        <f>WingXFLR5!A74</f>
        <v>4.8</v>
      </c>
      <c r="B68">
        <f t="shared" si="12"/>
        <v>8.377580409572781E-2</v>
      </c>
      <c r="C68">
        <f>WingXFLR5!L74</f>
        <v>10.9354</v>
      </c>
      <c r="D68">
        <f t="shared" si="9"/>
        <v>73.244571060500007</v>
      </c>
      <c r="E68">
        <f t="shared" si="10"/>
        <v>0.67259561066045392</v>
      </c>
      <c r="F68">
        <f t="shared" si="11"/>
        <v>743388.73473917868</v>
      </c>
      <c r="G68">
        <f t="shared" si="13"/>
        <v>1.4911038019322612E-3</v>
      </c>
      <c r="H68">
        <f t="shared" si="14"/>
        <v>2.2848967891617715E-2</v>
      </c>
    </row>
    <row r="69" spans="1:8" x14ac:dyDescent="0.2">
      <c r="A69">
        <f>WingXFLR5!A75</f>
        <v>4.9000000000000004</v>
      </c>
      <c r="B69">
        <f t="shared" si="12"/>
        <v>8.5521133347722156E-2</v>
      </c>
      <c r="C69">
        <f>WingXFLR5!L75</f>
        <v>10.855700000000001</v>
      </c>
      <c r="D69">
        <f t="shared" si="9"/>
        <v>72.180811275125009</v>
      </c>
      <c r="E69">
        <f t="shared" si="10"/>
        <v>0.67753364967863217</v>
      </c>
      <c r="F69">
        <f t="shared" si="11"/>
        <v>737970.72697003337</v>
      </c>
      <c r="G69">
        <f t="shared" si="13"/>
        <v>1.4965674590176402E-3</v>
      </c>
      <c r="H69">
        <f t="shared" si="14"/>
        <v>2.2599629878426241E-2</v>
      </c>
    </row>
    <row r="70" spans="1:8" x14ac:dyDescent="0.2">
      <c r="A70">
        <f>WingXFLR5!A76</f>
        <v>5</v>
      </c>
      <c r="B70">
        <f t="shared" si="12"/>
        <v>8.7266462599716474E-2</v>
      </c>
      <c r="C70">
        <f>WingXFLR5!L76</f>
        <v>10.777699999999999</v>
      </c>
      <c r="D70">
        <f t="shared" si="9"/>
        <v>71.147275590124991</v>
      </c>
      <c r="E70">
        <f t="shared" si="10"/>
        <v>0.68243707292059785</v>
      </c>
      <c r="F70">
        <f t="shared" si="11"/>
        <v>732668.28523862374</v>
      </c>
      <c r="G70">
        <f t="shared" si="13"/>
        <v>1.5019731494682954E-3</v>
      </c>
      <c r="H70">
        <f t="shared" si="14"/>
        <v>2.2356494814199275E-2</v>
      </c>
    </row>
    <row r="71" spans="1:8" x14ac:dyDescent="0.2">
      <c r="A71">
        <f>WingXFLR5!A77</f>
        <v>5.0999999999999996</v>
      </c>
      <c r="B71">
        <f t="shared" si="12"/>
        <v>8.9011791851710792E-2</v>
      </c>
      <c r="C71">
        <f>WingXFLR5!L77</f>
        <v>10.701499999999999</v>
      </c>
      <c r="D71">
        <f t="shared" si="9"/>
        <v>70.144787628125002</v>
      </c>
      <c r="E71">
        <f t="shared" si="10"/>
        <v>0.68729636413739459</v>
      </c>
      <c r="F71">
        <f t="shared" si="11"/>
        <v>727488.20754716988</v>
      </c>
      <c r="G71">
        <f t="shared" si="13"/>
        <v>1.5073110619232576E-3</v>
      </c>
      <c r="H71">
        <f t="shared" si="14"/>
        <v>2.2119818589593908E-2</v>
      </c>
    </row>
    <row r="72" spans="1:8" x14ac:dyDescent="0.2">
      <c r="A72">
        <f>WingXFLR5!A78</f>
        <v>5.2</v>
      </c>
      <c r="B72">
        <f t="shared" si="12"/>
        <v>9.0757121103705138E-2</v>
      </c>
      <c r="C72">
        <f>WingXFLR5!L78</f>
        <v>10.626799999999999</v>
      </c>
      <c r="D72">
        <f t="shared" si="9"/>
        <v>69.168937921999998</v>
      </c>
      <c r="E72">
        <f t="shared" si="10"/>
        <v>0.6921276433937148</v>
      </c>
      <c r="F72">
        <f t="shared" si="11"/>
        <v>722410.09988901217</v>
      </c>
      <c r="G72">
        <f t="shared" si="13"/>
        <v>1.5125995287239439E-3</v>
      </c>
      <c r="H72">
        <f t="shared" si="14"/>
        <v>2.1888617786329782E-2</v>
      </c>
    </row>
    <row r="73" spans="1:8" x14ac:dyDescent="0.2">
      <c r="A73">
        <f>WingXFLR5!A79</f>
        <v>5.3</v>
      </c>
      <c r="B73">
        <f t="shared" si="12"/>
        <v>9.2502450355699456E-2</v>
      </c>
      <c r="C73">
        <f>WingXFLR5!L79</f>
        <v>10.553699999999999</v>
      </c>
      <c r="D73">
        <f t="shared" si="9"/>
        <v>68.220607510124992</v>
      </c>
      <c r="E73">
        <f t="shared" si="10"/>
        <v>0.69692165219935454</v>
      </c>
      <c r="F73">
        <f t="shared" si="11"/>
        <v>717440.76026637072</v>
      </c>
      <c r="G73">
        <f t="shared" si="13"/>
        <v>1.5178289846857877E-3</v>
      </c>
      <c r="H73">
        <f t="shared" si="14"/>
        <v>2.1663154359360632E-2</v>
      </c>
    </row>
    <row r="74" spans="1:8" x14ac:dyDescent="0.2">
      <c r="A74">
        <f>WingXFLR5!A80</f>
        <v>5.4</v>
      </c>
      <c r="B74">
        <f t="shared" si="12"/>
        <v>9.4247779607693788E-2</v>
      </c>
      <c r="C74">
        <f>WingXFLR5!L80</f>
        <v>10.482100000000001</v>
      </c>
      <c r="D74">
        <f t="shared" si="9"/>
        <v>67.298082501125009</v>
      </c>
      <c r="E74">
        <f t="shared" si="10"/>
        <v>0.70168210957883692</v>
      </c>
      <c r="F74">
        <f t="shared" si="11"/>
        <v>712573.39067702566</v>
      </c>
      <c r="G74">
        <f t="shared" si="13"/>
        <v>1.5230040737622187E-3</v>
      </c>
      <c r="H74">
        <f t="shared" si="14"/>
        <v>2.1443073046770945E-2</v>
      </c>
    </row>
    <row r="75" spans="1:8" x14ac:dyDescent="0.2">
      <c r="A75">
        <f>WingXFLR5!A81</f>
        <v>5.5</v>
      </c>
      <c r="B75">
        <f t="shared" si="12"/>
        <v>9.599310885968812E-2</v>
      </c>
      <c r="C75">
        <f>WingXFLR5!L81</f>
        <v>10.412000000000001</v>
      </c>
      <c r="D75">
        <f t="shared" si="9"/>
        <v>66.400968200000023</v>
      </c>
      <c r="E75">
        <f t="shared" si="10"/>
        <v>0.70640626592550204</v>
      </c>
      <c r="F75">
        <f t="shared" si="11"/>
        <v>707807.99112097675</v>
      </c>
      <c r="G75">
        <f t="shared" si="13"/>
        <v>1.5281223742845513E-3</v>
      </c>
      <c r="H75">
        <f t="shared" si="14"/>
        <v>2.1228329319350588E-2</v>
      </c>
    </row>
    <row r="76" spans="1:8" x14ac:dyDescent="0.2">
      <c r="A76">
        <f>WingXFLR5!A82</f>
        <v>5.6</v>
      </c>
      <c r="B76">
        <f t="shared" si="12"/>
        <v>9.7738438111682452E-2</v>
      </c>
      <c r="C76">
        <f>WingXFLR5!L82</f>
        <v>10.343299999999999</v>
      </c>
      <c r="D76">
        <f t="shared" si="9"/>
        <v>65.527611120125002</v>
      </c>
      <c r="E76">
        <f t="shared" si="10"/>
        <v>0.71109820278018887</v>
      </c>
      <c r="F76">
        <f t="shared" si="11"/>
        <v>703137.76359600446</v>
      </c>
      <c r="G76">
        <f t="shared" si="13"/>
        <v>1.5331888550752289E-3</v>
      </c>
      <c r="H76">
        <f t="shared" si="14"/>
        <v>2.1018574530563303E-2</v>
      </c>
    </row>
    <row r="77" spans="1:8" x14ac:dyDescent="0.2">
      <c r="A77">
        <f>WingXFLR5!A83</f>
        <v>5.7</v>
      </c>
      <c r="B77">
        <f t="shared" si="12"/>
        <v>9.9483767363676798E-2</v>
      </c>
      <c r="C77">
        <f>WingXFLR5!L83</f>
        <v>10.276</v>
      </c>
      <c r="D77">
        <f t="shared" si="9"/>
        <v>64.677657800000006</v>
      </c>
      <c r="E77">
        <f t="shared" si="10"/>
        <v>0.71575535624915598</v>
      </c>
      <c r="F77">
        <f t="shared" si="11"/>
        <v>698562.70810210879</v>
      </c>
      <c r="G77">
        <f t="shared" si="13"/>
        <v>1.538201273201815E-3</v>
      </c>
      <c r="H77">
        <f t="shared" si="14"/>
        <v>2.0813768533888426E-2</v>
      </c>
    </row>
    <row r="78" spans="1:8" x14ac:dyDescent="0.2">
      <c r="A78">
        <f>WingXFLR5!A84</f>
        <v>5.8</v>
      </c>
      <c r="B78">
        <f t="shared" si="12"/>
        <v>0.10122909661567112</v>
      </c>
      <c r="C78">
        <f>WingXFLR5!L84</f>
        <v>10.210000000000001</v>
      </c>
      <c r="D78">
        <f t="shared" si="9"/>
        <v>63.849511250000013</v>
      </c>
      <c r="E78">
        <f t="shared" si="10"/>
        <v>0.7203821783365647</v>
      </c>
      <c r="F78">
        <f t="shared" si="11"/>
        <v>694076.02663707011</v>
      </c>
      <c r="G78">
        <f t="shared" si="13"/>
        <v>1.543164923907873E-3</v>
      </c>
      <c r="H78">
        <f t="shared" si="14"/>
        <v>2.0613568950085277E-2</v>
      </c>
    </row>
    <row r="79" spans="1:8" x14ac:dyDescent="0.2">
      <c r="A79">
        <f>WingXFLR5!A85</f>
        <v>5.9</v>
      </c>
      <c r="B79">
        <f t="shared" si="12"/>
        <v>0.10297442586766545</v>
      </c>
      <c r="C79">
        <f>WingXFLR5!L85</f>
        <v>10.145200000000001</v>
      </c>
      <c r="D79">
        <f t="shared" si="9"/>
        <v>63.041613362000014</v>
      </c>
      <c r="E79">
        <f t="shared" si="10"/>
        <v>0.72498344446795793</v>
      </c>
      <c r="F79">
        <f t="shared" si="11"/>
        <v>689670.92119866831</v>
      </c>
      <c r="G79">
        <f t="shared" si="13"/>
        <v>1.5480853748707209E-3</v>
      </c>
      <c r="H79">
        <f t="shared" si="14"/>
        <v>2.041763786312626E-2</v>
      </c>
    </row>
    <row r="80" spans="1:8" x14ac:dyDescent="0.2">
      <c r="A80">
        <f>WingXFLR5!A86</f>
        <v>6</v>
      </c>
      <c r="B80">
        <f t="shared" si="12"/>
        <v>0.10471975511965977</v>
      </c>
      <c r="C80">
        <f>WingXFLR5!L86</f>
        <v>10.0817</v>
      </c>
      <c r="D80">
        <f t="shared" si="9"/>
        <v>62.254913370125003</v>
      </c>
      <c r="E80">
        <f t="shared" si="10"/>
        <v>0.72954978235975354</v>
      </c>
      <c r="F80">
        <f t="shared" si="11"/>
        <v>685354.18978912325</v>
      </c>
      <c r="G80">
        <f t="shared" si="13"/>
        <v>1.5529530616123039E-3</v>
      </c>
      <c r="H80">
        <f t="shared" si="14"/>
        <v>2.0226243541405998E-2</v>
      </c>
    </row>
    <row r="81" spans="1:8" x14ac:dyDescent="0.2">
      <c r="A81">
        <f>WingXFLR5!A87</f>
        <v>6.1</v>
      </c>
      <c r="B81">
        <f t="shared" si="12"/>
        <v>0.10646508437165408</v>
      </c>
      <c r="C81">
        <f>WingXFLR5!L87</f>
        <v>10.019399999999999</v>
      </c>
      <c r="D81">
        <f t="shared" si="9"/>
        <v>61.487880520499992</v>
      </c>
      <c r="E81">
        <f t="shared" si="10"/>
        <v>0.73408607709207419</v>
      </c>
      <c r="F81">
        <f t="shared" si="11"/>
        <v>681119.0344062153</v>
      </c>
      <c r="G81">
        <f t="shared" si="13"/>
        <v>1.55777366198448E-3</v>
      </c>
      <c r="H81">
        <f t="shared" si="14"/>
        <v>2.0039050964321039E-2</v>
      </c>
    </row>
    <row r="82" spans="1:8" x14ac:dyDescent="0.2">
      <c r="A82">
        <f>WingXFLR5!A88</f>
        <v>6.2</v>
      </c>
      <c r="B82">
        <f t="shared" si="12"/>
        <v>0.10821041362364843</v>
      </c>
      <c r="C82">
        <f>WingXFLR5!L88</f>
        <v>9.9582999999999995</v>
      </c>
      <c r="D82">
        <f t="shared" si="9"/>
        <v>60.740240070125004</v>
      </c>
      <c r="E82">
        <f t="shared" si="10"/>
        <v>0.738590124902476</v>
      </c>
      <c r="F82">
        <f t="shared" si="11"/>
        <v>676965.45504994446</v>
      </c>
      <c r="G82">
        <f t="shared" si="13"/>
        <v>1.5625452806700823E-3</v>
      </c>
      <c r="H82">
        <f t="shared" si="14"/>
        <v>1.9856028405481941E-2</v>
      </c>
    </row>
    <row r="83" spans="1:8" x14ac:dyDescent="0.2">
      <c r="A83">
        <f>WingXFLR5!A89</f>
        <v>6.3</v>
      </c>
      <c r="B83">
        <f t="shared" si="12"/>
        <v>0.10995574287564275</v>
      </c>
      <c r="C83">
        <f>WingXFLR5!L89</f>
        <v>9.8983000000000008</v>
      </c>
      <c r="D83">
        <f t="shared" si="9"/>
        <v>60.010510020125011</v>
      </c>
      <c r="E83">
        <f t="shared" si="10"/>
        <v>0.74306719748000427</v>
      </c>
      <c r="F83">
        <f t="shared" si="11"/>
        <v>672886.65371809108</v>
      </c>
      <c r="G83">
        <f t="shared" si="13"/>
        <v>1.5672739245710225E-3</v>
      </c>
      <c r="H83">
        <f t="shared" si="14"/>
        <v>1.967684641069227E-2</v>
      </c>
    </row>
    <row r="84" spans="1:8" x14ac:dyDescent="0.2">
      <c r="A84">
        <f>WingXFLR5!A90</f>
        <v>6.4</v>
      </c>
      <c r="B84">
        <f t="shared" si="12"/>
        <v>0.11170107212763709</v>
      </c>
      <c r="C84">
        <f>WingXFLR5!L90</f>
        <v>9.8393999999999995</v>
      </c>
      <c r="D84">
        <f t="shared" si="9"/>
        <v>59.298447820500002</v>
      </c>
      <c r="E84">
        <f t="shared" si="10"/>
        <v>0.74751529979636233</v>
      </c>
      <c r="F84">
        <f t="shared" si="11"/>
        <v>668882.63041065482</v>
      </c>
      <c r="G84">
        <f t="shared" si="13"/>
        <v>1.5719578838255222E-3</v>
      </c>
      <c r="H84">
        <f t="shared" si="14"/>
        <v>1.9501476837961256E-2</v>
      </c>
    </row>
    <row r="85" spans="1:8" x14ac:dyDescent="0.2">
      <c r="A85">
        <f>WingXFLR5!A91</f>
        <v>6.5</v>
      </c>
      <c r="B85">
        <f t="shared" si="12"/>
        <v>0.11344640137963143</v>
      </c>
      <c r="C85">
        <f>WingXFLR5!L91</f>
        <v>9.7814999999999994</v>
      </c>
      <c r="D85">
        <f t="shared" si="9"/>
        <v>58.602617128124997</v>
      </c>
      <c r="E85">
        <f t="shared" si="10"/>
        <v>0.75194009516089844</v>
      </c>
      <c r="F85">
        <f t="shared" si="11"/>
        <v>664946.58712541615</v>
      </c>
      <c r="G85">
        <f t="shared" si="13"/>
        <v>1.5766034938801703E-3</v>
      </c>
      <c r="H85">
        <f t="shared" si="14"/>
        <v>1.9329595507505726E-2</v>
      </c>
    </row>
    <row r="86" spans="1:8" x14ac:dyDescent="0.2">
      <c r="A86">
        <f>WingXFLR5!A92</f>
        <v>6.6</v>
      </c>
      <c r="B86">
        <f t="shared" si="12"/>
        <v>0.11519173063162574</v>
      </c>
      <c r="C86">
        <f>WingXFLR5!L92</f>
        <v>9.7247000000000003</v>
      </c>
      <c r="D86">
        <f t="shared" si="9"/>
        <v>57.923996430125008</v>
      </c>
      <c r="E86">
        <f t="shared" si="10"/>
        <v>0.75633202472223582</v>
      </c>
      <c r="F86">
        <f t="shared" si="11"/>
        <v>661085.32186459494</v>
      </c>
      <c r="G86">
        <f t="shared" si="13"/>
        <v>1.5812011008254517E-3</v>
      </c>
      <c r="H86">
        <f t="shared" si="14"/>
        <v>1.9161473194228215E-2</v>
      </c>
    </row>
    <row r="87" spans="1:8" x14ac:dyDescent="0.2">
      <c r="A87">
        <f>WingXFLR5!A93</f>
        <v>6.7</v>
      </c>
      <c r="B87">
        <f t="shared" si="12"/>
        <v>0.11693705988362009</v>
      </c>
      <c r="C87">
        <f>WingXFLR5!L93</f>
        <v>9.6689000000000007</v>
      </c>
      <c r="D87">
        <f t="shared" si="9"/>
        <v>57.261171666125016</v>
      </c>
      <c r="E87">
        <f t="shared" si="10"/>
        <v>0.76069687770235783</v>
      </c>
      <c r="F87">
        <f t="shared" si="11"/>
        <v>657292.0366259712</v>
      </c>
      <c r="G87">
        <f t="shared" si="13"/>
        <v>1.5857571563408718E-3</v>
      </c>
      <c r="H87">
        <f t="shared" si="14"/>
        <v>1.8996788171356971E-2</v>
      </c>
    </row>
    <row r="88" spans="1:8" x14ac:dyDescent="0.2">
      <c r="A88">
        <f>WingXFLR5!A94</f>
        <v>6.8</v>
      </c>
      <c r="B88">
        <f t="shared" si="12"/>
        <v>0.11868238913561441</v>
      </c>
      <c r="C88">
        <f>WingXFLR5!L94</f>
        <v>9.6140000000000008</v>
      </c>
      <c r="D88">
        <f t="shared" si="9"/>
        <v>56.612760050000013</v>
      </c>
      <c r="E88">
        <f t="shared" si="10"/>
        <v>0.76504077811694682</v>
      </c>
      <c r="F88">
        <f t="shared" si="11"/>
        <v>653559.9334073253</v>
      </c>
      <c r="G88">
        <f t="shared" si="13"/>
        <v>1.5902783825161011E-3</v>
      </c>
      <c r="H88">
        <f t="shared" si="14"/>
        <v>1.8835222454956637E-2</v>
      </c>
    </row>
    <row r="89" spans="1:8" x14ac:dyDescent="0.2">
      <c r="A89">
        <f>WingXFLR5!A95</f>
        <v>6.9</v>
      </c>
      <c r="B89">
        <f t="shared" si="12"/>
        <v>0.12042771838760874</v>
      </c>
      <c r="C89">
        <f>WingXFLR5!L95</f>
        <v>9.5601000000000003</v>
      </c>
      <c r="D89">
        <f t="shared" si="9"/>
        <v>55.979751106125008</v>
      </c>
      <c r="E89">
        <f t="shared" si="10"/>
        <v>0.76935409052377346</v>
      </c>
      <c r="F89">
        <f t="shared" si="11"/>
        <v>649895.81021087687</v>
      </c>
      <c r="G89">
        <f t="shared" si="13"/>
        <v>1.5947550892005272E-3</v>
      </c>
      <c r="H89">
        <f t="shared" si="14"/>
        <v>1.8677047778572993E-2</v>
      </c>
    </row>
    <row r="90" spans="1:8" x14ac:dyDescent="0.2">
      <c r="A90">
        <f>WingXFLR5!A96</f>
        <v>7</v>
      </c>
      <c r="B90">
        <f t="shared" si="12"/>
        <v>0.12217304763960307</v>
      </c>
      <c r="C90">
        <f>WingXFLR5!L96</f>
        <v>9.5071999999999992</v>
      </c>
      <c r="D90">
        <f t="shared" si="9"/>
        <v>55.361946752000001</v>
      </c>
      <c r="E90">
        <f t="shared" si="10"/>
        <v>0.77363493360993019</v>
      </c>
      <c r="F90">
        <f t="shared" si="11"/>
        <v>646299.66703662591</v>
      </c>
      <c r="G90">
        <f t="shared" si="13"/>
        <v>1.5991857058370613E-3</v>
      </c>
      <c r="H90">
        <f t="shared" si="14"/>
        <v>1.8522240644391293E-2</v>
      </c>
    </row>
    <row r="91" spans="1:8" x14ac:dyDescent="0.2">
      <c r="A91">
        <f>WingXFLR5!A97</f>
        <v>7.1</v>
      </c>
      <c r="B91">
        <f t="shared" si="12"/>
        <v>0.12391837689159739</v>
      </c>
      <c r="C91">
        <f>WingXFLR5!L97</f>
        <v>9.4550999999999998</v>
      </c>
      <c r="D91">
        <f t="shared" si="9"/>
        <v>54.756836056125003</v>
      </c>
      <c r="E91">
        <f t="shared" si="10"/>
        <v>0.77789785838503311</v>
      </c>
      <c r="F91">
        <f t="shared" si="11"/>
        <v>642757.90788013325</v>
      </c>
      <c r="G91">
        <f t="shared" si="13"/>
        <v>1.6035856125099009E-3</v>
      </c>
      <c r="H91">
        <f t="shared" si="14"/>
        <v>1.8370195018160465E-2</v>
      </c>
    </row>
    <row r="92" spans="1:8" x14ac:dyDescent="0.2">
      <c r="A92">
        <f>WingXFLR5!A98</f>
        <v>7.2</v>
      </c>
      <c r="B92">
        <f t="shared" si="12"/>
        <v>0.12566370614359174</v>
      </c>
      <c r="C92">
        <f>WingXFLR5!L98</f>
        <v>9.4039000000000001</v>
      </c>
      <c r="D92">
        <f t="shared" si="9"/>
        <v>54.165417816125007</v>
      </c>
      <c r="E92">
        <f t="shared" si="10"/>
        <v>0.78213316186011406</v>
      </c>
      <c r="F92">
        <f t="shared" si="11"/>
        <v>639277.33074361831</v>
      </c>
      <c r="G92">
        <f t="shared" si="13"/>
        <v>1.6079450874244036E-3</v>
      </c>
      <c r="H92">
        <f t="shared" si="14"/>
        <v>1.8221183446196245E-2</v>
      </c>
    </row>
    <row r="93" spans="1:8" x14ac:dyDescent="0.2">
      <c r="A93">
        <f>WingXFLR5!A99</f>
        <v>7.3</v>
      </c>
      <c r="B93">
        <f t="shared" si="12"/>
        <v>0.12740903539558604</v>
      </c>
      <c r="C93">
        <f>WingXFLR5!L99</f>
        <v>9.3535000000000004</v>
      </c>
      <c r="D93">
        <f t="shared" si="9"/>
        <v>53.586376878125009</v>
      </c>
      <c r="E93">
        <f t="shared" si="10"/>
        <v>0.78634757479193096</v>
      </c>
      <c r="F93">
        <f t="shared" si="11"/>
        <v>635851.13762486132</v>
      </c>
      <c r="G93">
        <f t="shared" si="13"/>
        <v>1.6122713587045662E-3</v>
      </c>
      <c r="H93">
        <f t="shared" si="14"/>
        <v>1.8074895829636364E-2</v>
      </c>
    </row>
    <row r="94" spans="1:8" x14ac:dyDescent="0.2">
      <c r="A94">
        <f>WingXFLR5!A100</f>
        <v>7.4</v>
      </c>
      <c r="B94">
        <f t="shared" si="12"/>
        <v>0.12915436464758037</v>
      </c>
      <c r="C94">
        <f>WingXFLR5!L100</f>
        <v>9.3039000000000005</v>
      </c>
      <c r="D94">
        <f t="shared" si="9"/>
        <v>53.019565066125011</v>
      </c>
      <c r="E94">
        <f t="shared" si="10"/>
        <v>0.79053967054851482</v>
      </c>
      <c r="F94">
        <f t="shared" si="11"/>
        <v>632479.32852386241</v>
      </c>
      <c r="G94">
        <f t="shared" si="13"/>
        <v>1.6165632342814262E-3</v>
      </c>
      <c r="H94">
        <f t="shared" si="14"/>
        <v>1.7931314507453684E-2</v>
      </c>
    </row>
    <row r="95" spans="1:8" x14ac:dyDescent="0.2">
      <c r="A95">
        <f>WingXFLR5!A101</f>
        <v>7.5</v>
      </c>
      <c r="B95">
        <f t="shared" si="12"/>
        <v>0.1308996938995747</v>
      </c>
      <c r="C95">
        <f>WingXFLR5!L101</f>
        <v>9.2552000000000003</v>
      </c>
      <c r="D95">
        <f t="shared" si="9"/>
        <v>52.465970312000003</v>
      </c>
      <c r="E95">
        <f t="shared" si="10"/>
        <v>0.79469941663241495</v>
      </c>
      <c r="F95">
        <f t="shared" si="11"/>
        <v>629168.70144284132</v>
      </c>
      <c r="G95">
        <f t="shared" si="13"/>
        <v>1.6208107566493433E-3</v>
      </c>
      <c r="H95">
        <f t="shared" si="14"/>
        <v>1.7790710360166512E-2</v>
      </c>
    </row>
    <row r="96" spans="1:8" x14ac:dyDescent="0.2">
      <c r="A96">
        <f>WingXFLR5!A102</f>
        <v>7.6</v>
      </c>
      <c r="B96">
        <f t="shared" si="12"/>
        <v>0.13264502315156904</v>
      </c>
      <c r="C96">
        <f>WingXFLR5!L102</f>
        <v>9.2072000000000003</v>
      </c>
      <c r="D96">
        <f t="shared" si="9"/>
        <v>51.923175752000006</v>
      </c>
      <c r="E96">
        <f t="shared" si="10"/>
        <v>0.79884243209839334</v>
      </c>
      <c r="F96">
        <f t="shared" si="11"/>
        <v>625905.66037735855</v>
      </c>
      <c r="G96">
        <f t="shared" si="13"/>
        <v>1.6250301600660517E-3</v>
      </c>
      <c r="H96">
        <f t="shared" si="14"/>
        <v>1.7652488723390113E-2</v>
      </c>
    </row>
    <row r="97" spans="1:8" x14ac:dyDescent="0.2">
      <c r="A97">
        <f>WingXFLR5!A103</f>
        <v>7.7</v>
      </c>
      <c r="B97">
        <f t="shared" si="12"/>
        <v>0.1343903524035634</v>
      </c>
      <c r="C97">
        <f>WingXFLR5!L103</f>
        <v>9.16</v>
      </c>
      <c r="D97">
        <f t="shared" si="9"/>
        <v>51.39218000000001</v>
      </c>
      <c r="E97">
        <f t="shared" si="10"/>
        <v>0.80295873808038498</v>
      </c>
      <c r="F97">
        <f t="shared" si="11"/>
        <v>622697.00332963385</v>
      </c>
      <c r="G97">
        <f t="shared" si="13"/>
        <v>1.6292115394217883E-3</v>
      </c>
      <c r="H97">
        <f t="shared" si="14"/>
        <v>1.7516921657995111E-2</v>
      </c>
    </row>
    <row r="98" spans="1:8" x14ac:dyDescent="0.2">
      <c r="A98">
        <f>WingXFLR5!A104</f>
        <v>7.8</v>
      </c>
      <c r="B98">
        <f t="shared" si="12"/>
        <v>0.1361356816555577</v>
      </c>
      <c r="C98">
        <f>WingXFLR5!L104</f>
        <v>9.1135000000000002</v>
      </c>
      <c r="D98">
        <f t="shared" ref="D98:D115" si="15">0.5*1.225*C98^2</f>
        <v>50.871727878125</v>
      </c>
      <c r="E98">
        <f t="shared" ref="E98:E115" si="16">$J$12*1.802*10^-5*(1.225*C98)^-1</f>
        <v>0.80705569109741893</v>
      </c>
      <c r="F98">
        <f t="shared" ref="F98:F115" si="17">1.225*C98/(1.802*10^-5)</f>
        <v>619535.93229744735</v>
      </c>
      <c r="G98">
        <f t="shared" si="13"/>
        <v>1.6333626310166955E-3</v>
      </c>
      <c r="H98">
        <f t="shared" si="14"/>
        <v>1.7383706224341246E-2</v>
      </c>
    </row>
    <row r="99" spans="1:8" x14ac:dyDescent="0.2">
      <c r="A99">
        <f>WingXFLR5!A105</f>
        <v>7.9</v>
      </c>
      <c r="B99">
        <f t="shared" si="12"/>
        <v>0.13788101090755203</v>
      </c>
      <c r="C99">
        <f>WingXFLR5!L105</f>
        <v>9.0678000000000001</v>
      </c>
      <c r="D99">
        <f t="shared" si="15"/>
        <v>50.362810564500002</v>
      </c>
      <c r="E99">
        <f t="shared" si="16"/>
        <v>0.81112309940849237</v>
      </c>
      <c r="F99">
        <f t="shared" si="17"/>
        <v>616429.24528301891</v>
      </c>
      <c r="G99">
        <f t="shared" si="13"/>
        <v>1.637473377819878E-3</v>
      </c>
      <c r="H99">
        <f t="shared" si="14"/>
        <v>1.725311337712112E-2</v>
      </c>
    </row>
    <row r="100" spans="1:8" x14ac:dyDescent="0.2">
      <c r="A100">
        <f>WingXFLR5!A106</f>
        <v>8</v>
      </c>
      <c r="B100">
        <f t="shared" si="12"/>
        <v>0.13962634015954636</v>
      </c>
      <c r="C100">
        <f>WingXFLR5!L106</f>
        <v>9.0227000000000004</v>
      </c>
      <c r="D100">
        <f t="shared" si="15"/>
        <v>49.863083115125008</v>
      </c>
      <c r="E100">
        <f t="shared" si="16"/>
        <v>0.81517750128191413</v>
      </c>
      <c r="F100">
        <f t="shared" si="17"/>
        <v>613363.34628190903</v>
      </c>
      <c r="G100">
        <f t="shared" si="13"/>
        <v>1.6415607349484188E-3</v>
      </c>
      <c r="H100">
        <f t="shared" si="14"/>
        <v>1.7124557317317518E-2</v>
      </c>
    </row>
    <row r="101" spans="1:8" x14ac:dyDescent="0.2">
      <c r="A101">
        <f>WingXFLR5!A107</f>
        <v>8.1</v>
      </c>
      <c r="B101">
        <f t="shared" si="12"/>
        <v>0.14137166941154067</v>
      </c>
      <c r="C101">
        <f>WingXFLR5!L107</f>
        <v>8.9784000000000006</v>
      </c>
      <c r="D101">
        <f t="shared" si="15"/>
        <v>49.374645768000015</v>
      </c>
      <c r="E101">
        <f t="shared" si="16"/>
        <v>0.81919963922484262</v>
      </c>
      <c r="F101">
        <f t="shared" si="17"/>
        <v>610351.83129855723</v>
      </c>
      <c r="G101">
        <f t="shared" si="13"/>
        <v>1.6456055346057937E-3</v>
      </c>
      <c r="H101">
        <f t="shared" si="14"/>
        <v>1.6998594032558056E-2</v>
      </c>
    </row>
    <row r="102" spans="1:8" x14ac:dyDescent="0.2">
      <c r="A102">
        <f>WingXFLR5!A108</f>
        <v>8.1999999999999993</v>
      </c>
      <c r="B102">
        <f t="shared" si="12"/>
        <v>0.143116998663535</v>
      </c>
      <c r="C102">
        <f>WingXFLR5!L108</f>
        <v>8.9346999999999994</v>
      </c>
      <c r="D102">
        <f t="shared" si="15"/>
        <v>48.895179255125001</v>
      </c>
      <c r="E102">
        <f t="shared" si="16"/>
        <v>0.82320637971239408</v>
      </c>
      <c r="F102">
        <f t="shared" si="17"/>
        <v>607381.10432852386</v>
      </c>
      <c r="G102">
        <f t="shared" si="13"/>
        <v>1.6496249893107201E-3</v>
      </c>
      <c r="H102">
        <f t="shared" si="14"/>
        <v>1.6874640889711592E-2</v>
      </c>
    </row>
    <row r="103" spans="1:8" x14ac:dyDescent="0.2">
      <c r="A103">
        <f>WingXFLR5!A109</f>
        <v>8.3000000000000007</v>
      </c>
      <c r="B103">
        <f t="shared" si="12"/>
        <v>0.14486232791552936</v>
      </c>
      <c r="C103">
        <f>WingXFLR5!L109</f>
        <v>8.8917000000000002</v>
      </c>
      <c r="D103">
        <f t="shared" si="15"/>
        <v>48.425676445125006</v>
      </c>
      <c r="E103">
        <f t="shared" si="16"/>
        <v>0.82718738158241134</v>
      </c>
      <c r="F103">
        <f t="shared" si="17"/>
        <v>604457.96337402891</v>
      </c>
      <c r="G103">
        <f t="shared" si="13"/>
        <v>1.6536089475383486E-3</v>
      </c>
      <c r="H103">
        <f t="shared" si="14"/>
        <v>1.6752968787336849E-2</v>
      </c>
    </row>
    <row r="104" spans="1:8" x14ac:dyDescent="0.2">
      <c r="A104">
        <f>WingXFLR5!A110</f>
        <v>8.4</v>
      </c>
      <c r="B104">
        <f t="shared" si="12"/>
        <v>0.14660765716752369</v>
      </c>
      <c r="C104">
        <f>WingXFLR5!L110</f>
        <v>8.8491999999999997</v>
      </c>
      <c r="D104">
        <f t="shared" si="15"/>
        <v>47.963858642000005</v>
      </c>
      <c r="E104">
        <f t="shared" si="16"/>
        <v>0.83116010948066799</v>
      </c>
      <c r="F104">
        <f t="shared" si="17"/>
        <v>601568.81243063265</v>
      </c>
      <c r="G104">
        <f t="shared" si="13"/>
        <v>1.6575750801211735E-3</v>
      </c>
      <c r="H104">
        <f t="shared" si="14"/>
        <v>1.6633000215582998E-2</v>
      </c>
    </row>
    <row r="105" spans="1:8" x14ac:dyDescent="0.2">
      <c r="A105">
        <f>WingXFLR5!A111</f>
        <v>8.5</v>
      </c>
      <c r="B105">
        <f t="shared" si="12"/>
        <v>0.14835298641951802</v>
      </c>
      <c r="C105">
        <f>WingXFLR5!L111</f>
        <v>8.8074999999999992</v>
      </c>
      <c r="D105">
        <f t="shared" si="15"/>
        <v>47.512884453124997</v>
      </c>
      <c r="E105">
        <f t="shared" si="16"/>
        <v>0.8350953211258958</v>
      </c>
      <c r="F105">
        <f t="shared" si="17"/>
        <v>598734.04550499446</v>
      </c>
      <c r="G105">
        <f t="shared" si="13"/>
        <v>1.6614944249408838E-3</v>
      </c>
      <c r="H105">
        <f t="shared" si="14"/>
        <v>1.6515569539440778E-2</v>
      </c>
    </row>
    <row r="106" spans="1:8" x14ac:dyDescent="0.2">
      <c r="A106">
        <f>WingXFLR5!A112</f>
        <v>8.6</v>
      </c>
      <c r="B106">
        <f t="shared" si="12"/>
        <v>0.15009831567151233</v>
      </c>
      <c r="C106">
        <f>WingXFLR5!L112</f>
        <v>8.7662999999999993</v>
      </c>
      <c r="D106">
        <f t="shared" si="15"/>
        <v>47.069409610124993</v>
      </c>
      <c r="E106">
        <f t="shared" si="16"/>
        <v>0.83902011576335833</v>
      </c>
      <c r="F106">
        <f t="shared" si="17"/>
        <v>595933.26859045506</v>
      </c>
      <c r="G106">
        <f t="shared" si="13"/>
        <v>1.6653942075717974E-3</v>
      </c>
      <c r="H106">
        <f t="shared" si="14"/>
        <v>1.6399819594065768E-2</v>
      </c>
    </row>
    <row r="107" spans="1:8" x14ac:dyDescent="0.2">
      <c r="A107">
        <f>WingXFLR5!A113</f>
        <v>8.6999999999999993</v>
      </c>
      <c r="B107">
        <f t="shared" si="12"/>
        <v>0.15184364492350666</v>
      </c>
      <c r="C107">
        <f>WingXFLR5!L113</f>
        <v>8.7256999999999998</v>
      </c>
      <c r="D107">
        <f t="shared" si="15"/>
        <v>46.634427300125004</v>
      </c>
      <c r="E107">
        <f t="shared" si="16"/>
        <v>0.84292401077464596</v>
      </c>
      <c r="F107">
        <f t="shared" si="17"/>
        <v>593173.27968923422</v>
      </c>
      <c r="G107">
        <f t="shared" si="13"/>
        <v>1.6692641856506027E-3</v>
      </c>
      <c r="H107">
        <f t="shared" si="14"/>
        <v>1.6286021101605819E-2</v>
      </c>
    </row>
    <row r="108" spans="1:8" x14ac:dyDescent="0.2">
      <c r="A108">
        <f>WingXFLR5!A114</f>
        <v>8.8000000000000007</v>
      </c>
      <c r="B108">
        <f t="shared" si="12"/>
        <v>0.15358897417550102</v>
      </c>
      <c r="C108">
        <f>WingXFLR5!L114</f>
        <v>8.6857000000000006</v>
      </c>
      <c r="D108">
        <f t="shared" si="15"/>
        <v>46.207848000125004</v>
      </c>
      <c r="E108">
        <f t="shared" si="16"/>
        <v>0.84680590405106404</v>
      </c>
      <c r="F108">
        <f t="shared" si="17"/>
        <v>590454.07880133193</v>
      </c>
      <c r="G108">
        <f t="shared" si="13"/>
        <v>1.6731034772331046E-3</v>
      </c>
      <c r="H108">
        <f t="shared" si="14"/>
        <v>1.6174162964922797E-2</v>
      </c>
    </row>
    <row r="109" spans="1:8" x14ac:dyDescent="0.2">
      <c r="A109">
        <f>WingXFLR5!A115</f>
        <v>8.9</v>
      </c>
      <c r="B109">
        <f t="shared" si="12"/>
        <v>0.15533430342749532</v>
      </c>
      <c r="C109">
        <f>WingXFLR5!L115</f>
        <v>8.6463000000000001</v>
      </c>
      <c r="D109">
        <f t="shared" si="15"/>
        <v>45.789583510124999</v>
      </c>
      <c r="E109">
        <f t="shared" si="16"/>
        <v>0.85066468209711976</v>
      </c>
      <c r="F109">
        <f t="shared" si="17"/>
        <v>587775.66592674807</v>
      </c>
      <c r="G109">
        <f t="shared" si="13"/>
        <v>1.6769111955757705E-3</v>
      </c>
      <c r="H109">
        <f t="shared" si="14"/>
        <v>1.6064234210560139E-2</v>
      </c>
    </row>
    <row r="110" spans="1:8" x14ac:dyDescent="0.2">
      <c r="A110">
        <f>WingXFLR5!A116</f>
        <v>9</v>
      </c>
      <c r="B110">
        <f t="shared" si="12"/>
        <v>0.15707963267948966</v>
      </c>
      <c r="C110">
        <f>WingXFLR5!L116</f>
        <v>8.6074000000000002</v>
      </c>
      <c r="D110">
        <f t="shared" si="15"/>
        <v>45.378492540500005</v>
      </c>
      <c r="E110">
        <f t="shared" si="16"/>
        <v>0.85450914803730826</v>
      </c>
      <c r="F110">
        <f t="shared" si="17"/>
        <v>585131.24306326313</v>
      </c>
      <c r="G110">
        <f t="shared" si="13"/>
        <v>1.680696212533156E-3</v>
      </c>
      <c r="H110">
        <f t="shared" si="14"/>
        <v>1.5955945927244333E-2</v>
      </c>
    </row>
    <row r="111" spans="1:8" x14ac:dyDescent="0.2">
      <c r="A111">
        <f>WingXFLR5!A117</f>
        <v>9.1</v>
      </c>
      <c r="B111">
        <f t="shared" si="12"/>
        <v>0.15882496193148399</v>
      </c>
      <c r="C111">
        <f>WingXFLR5!L117</f>
        <v>8.5690000000000008</v>
      </c>
      <c r="D111">
        <f t="shared" si="15"/>
        <v>44.974503612500015</v>
      </c>
      <c r="E111">
        <f t="shared" si="16"/>
        <v>0.85833843398486709</v>
      </c>
      <c r="F111">
        <f t="shared" si="17"/>
        <v>582520.81021087698</v>
      </c>
      <c r="G111">
        <f t="shared" si="13"/>
        <v>1.684457829539032E-3</v>
      </c>
      <c r="H111">
        <f t="shared" si="14"/>
        <v>1.5849289251156022E-2</v>
      </c>
    </row>
    <row r="112" spans="1:8" x14ac:dyDescent="0.2">
      <c r="A112">
        <f>WingXFLR5!A118</f>
        <v>9.1999999999999993</v>
      </c>
      <c r="B112">
        <f t="shared" si="12"/>
        <v>0.16057029118347829</v>
      </c>
      <c r="C112">
        <f>WingXFLR5!L118</f>
        <v>8.5312000000000001</v>
      </c>
      <c r="D112">
        <f t="shared" si="15"/>
        <v>44.578591232000001</v>
      </c>
      <c r="E112">
        <f t="shared" si="16"/>
        <v>0.8621415557971126</v>
      </c>
      <c r="F112">
        <f t="shared" si="17"/>
        <v>579951.16537180915</v>
      </c>
      <c r="G112">
        <f t="shared" si="13"/>
        <v>1.6881854488551126E-3</v>
      </c>
      <c r="H112">
        <f t="shared" si="14"/>
        <v>1.574453222897117E-2</v>
      </c>
    </row>
    <row r="113" spans="1:8" x14ac:dyDescent="0.2">
      <c r="A113">
        <f>WingXFLR5!A119</f>
        <v>9.3000000000000007</v>
      </c>
      <c r="B113">
        <f t="shared" si="12"/>
        <v>0.16231562043547265</v>
      </c>
      <c r="C113">
        <f>WingXFLR5!L119</f>
        <v>8.4939</v>
      </c>
      <c r="D113">
        <f t="shared" si="15"/>
        <v>44.189631541125003</v>
      </c>
      <c r="E113">
        <f t="shared" si="16"/>
        <v>0.86592755281040823</v>
      </c>
      <c r="F113">
        <f t="shared" si="17"/>
        <v>577415.51054384024</v>
      </c>
      <c r="G113">
        <f t="shared" si="13"/>
        <v>1.6918881259504509E-3</v>
      </c>
      <c r="H113">
        <f t="shared" si="14"/>
        <v>1.5641388122234992E-2</v>
      </c>
    </row>
    <row r="114" spans="1:8" x14ac:dyDescent="0.2">
      <c r="A114">
        <f>WingXFLR5!A120</f>
        <v>9.4</v>
      </c>
      <c r="B114">
        <f t="shared" si="12"/>
        <v>0.16406094968746698</v>
      </c>
      <c r="C114">
        <f>WingXFLR5!L120</f>
        <v>8.4571000000000005</v>
      </c>
      <c r="D114">
        <f t="shared" si="15"/>
        <v>43.807556001125008</v>
      </c>
      <c r="E114">
        <f t="shared" si="16"/>
        <v>0.86969552693196572</v>
      </c>
      <c r="F114">
        <f t="shared" si="17"/>
        <v>574913.84572697</v>
      </c>
      <c r="G114">
        <f t="shared" si="13"/>
        <v>1.6955651487629982E-3</v>
      </c>
      <c r="H114">
        <f t="shared" si="14"/>
        <v>1.5539848338589858E-2</v>
      </c>
    </row>
    <row r="115" spans="1:8" x14ac:dyDescent="0.2">
      <c r="A115">
        <f>WingXFLR5!A121</f>
        <v>9.5</v>
      </c>
      <c r="B115">
        <f t="shared" si="12"/>
        <v>0.16580627893946129</v>
      </c>
      <c r="C115">
        <f>WingXFLR5!L121</f>
        <v>8.4207999999999998</v>
      </c>
      <c r="D115">
        <f t="shared" si="15"/>
        <v>43.432296992000005</v>
      </c>
      <c r="E115">
        <f t="shared" si="16"/>
        <v>0.87344457068405934</v>
      </c>
      <c r="F115">
        <f t="shared" si="17"/>
        <v>572446.17092119867</v>
      </c>
      <c r="G115">
        <f t="shared" si="13"/>
        <v>1.6992158011246011E-3</v>
      </c>
      <c r="H115">
        <f t="shared" si="14"/>
        <v>1.5439904371397065E-2</v>
      </c>
    </row>
    <row r="116" spans="1:8" x14ac:dyDescent="0.2">
      <c r="A116">
        <f>WingXFLR5!A122</f>
        <v>9.6</v>
      </c>
      <c r="B116">
        <f t="shared" ref="B116:B117" si="18">A116*PI()/180</f>
        <v>0.16755160819145562</v>
      </c>
      <c r="C116">
        <f>WingXFLR5!L122</f>
        <v>8.3849999999999998</v>
      </c>
      <c r="D116">
        <f t="shared" ref="D116:D117" si="19">0.5*1.225*C116^2</f>
        <v>43.063787812499996</v>
      </c>
      <c r="E116">
        <f t="shared" ref="E116:E117" si="20">$J$12*1.802*10^-5*(1.225*C116)^-1</f>
        <v>0.87717376753921616</v>
      </c>
      <c r="F116">
        <f t="shared" ref="F116:F117" si="21">1.225*C116/(1.802*10^-5)</f>
        <v>570012.48612652614</v>
      </c>
      <c r="G116">
        <f t="shared" ref="G116:G117" si="22">2*0.664*$J$8^-0.5 * F116^-0.5</f>
        <v>1.7028393630212737E-3</v>
      </c>
      <c r="H116">
        <f t="shared" ref="H116:H117" si="23">G116*D116*$J$3</f>
        <v>1.5341547800672308E-2</v>
      </c>
    </row>
    <row r="117" spans="1:8" x14ac:dyDescent="0.2">
      <c r="A117">
        <f>WingXFLR5!A123</f>
        <v>9.6999999999999993</v>
      </c>
      <c r="B117">
        <f t="shared" si="18"/>
        <v>0.16929693744344995</v>
      </c>
      <c r="C117">
        <f>WingXFLR5!L123</f>
        <v>8.3496000000000006</v>
      </c>
      <c r="D117">
        <f t="shared" si="19"/>
        <v>42.700939848000004</v>
      </c>
      <c r="E117">
        <f t="shared" si="20"/>
        <v>0.88089274226505798</v>
      </c>
      <c r="F117">
        <f t="shared" si="21"/>
        <v>567605.99334073253</v>
      </c>
      <c r="G117">
        <f t="shared" si="22"/>
        <v>1.7064453294958388E-3</v>
      </c>
      <c r="H117">
        <f t="shared" si="23"/>
        <v>1.5244496426853967E-2</v>
      </c>
    </row>
    <row r="118" spans="1:8" x14ac:dyDescent="0.2">
      <c r="A118">
        <f>WingXFLR5!A124</f>
        <v>9.8000000000000007</v>
      </c>
      <c r="B118">
        <f t="shared" ref="B118:B122" si="24">A118*PI()/180</f>
        <v>0.17104226669544431</v>
      </c>
      <c r="C118">
        <f>WingXFLR5!L124</f>
        <v>8.3148</v>
      </c>
      <c r="D118">
        <f t="shared" ref="D118:D122" si="25">0.5*1.225*C118^2</f>
        <v>42.345738162000004</v>
      </c>
      <c r="E118">
        <f t="shared" ref="E118:E122" si="26">$J$12*1.802*10^-5*(1.225*C118)^-1</f>
        <v>0.88457954981675169</v>
      </c>
      <c r="F118">
        <f t="shared" ref="F118:F122" si="27">1.225*C118/(1.802*10^-5)</f>
        <v>565240.28856825759</v>
      </c>
      <c r="G118">
        <f t="shared" ref="G118:G122" si="28">2*0.664*$J$8^-0.5 * F118^-0.5</f>
        <v>1.7100126006123742E-3</v>
      </c>
      <c r="H118">
        <f t="shared" ref="H118:H122" si="29">G118*D118*$J$3</f>
        <v>1.5149290311728304E-2</v>
      </c>
    </row>
    <row r="119" spans="1:8" x14ac:dyDescent="0.2">
      <c r="A119">
        <f>WingXFLR5!A125</f>
        <v>9.9</v>
      </c>
      <c r="B119">
        <f t="shared" si="24"/>
        <v>0.17278759594743864</v>
      </c>
      <c r="C119">
        <f>WingXFLR5!L125</f>
        <v>8.2803000000000004</v>
      </c>
      <c r="D119">
        <f t="shared" si="25"/>
        <v>41.995062955125007</v>
      </c>
      <c r="E119">
        <f t="shared" si="26"/>
        <v>0.88826516440422776</v>
      </c>
      <c r="F119">
        <f t="shared" si="27"/>
        <v>562894.9778024418</v>
      </c>
      <c r="G119">
        <f t="shared" si="28"/>
        <v>1.7135712948056039E-3</v>
      </c>
      <c r="H119">
        <f t="shared" si="29"/>
        <v>1.5055101397160875E-2</v>
      </c>
    </row>
    <row r="120" spans="1:8" x14ac:dyDescent="0.2">
      <c r="A120">
        <f>WingXFLR5!A126</f>
        <v>10</v>
      </c>
      <c r="B120">
        <f t="shared" si="24"/>
        <v>0.17453292519943295</v>
      </c>
      <c r="C120">
        <f>WingXFLR5!L126</f>
        <v>8.2462999999999997</v>
      </c>
      <c r="D120">
        <f t="shared" si="25"/>
        <v>41.650896510125001</v>
      </c>
      <c r="E120">
        <f t="shared" si="26"/>
        <v>0.89192753608482922</v>
      </c>
      <c r="F120">
        <f t="shared" si="27"/>
        <v>560583.65704772482</v>
      </c>
      <c r="G120">
        <f t="shared" si="28"/>
        <v>1.7171002407360924E-3</v>
      </c>
      <c r="H120">
        <f t="shared" si="29"/>
        <v>1.4962469312736525E-2</v>
      </c>
    </row>
    <row r="121" spans="1:8" x14ac:dyDescent="0.2">
      <c r="A121">
        <f>WingXFLR5!A127</f>
        <v>10.1</v>
      </c>
      <c r="B121">
        <f t="shared" si="24"/>
        <v>0.17627825445142728</v>
      </c>
      <c r="C121">
        <f>WingXFLR5!L127</f>
        <v>8.2127999999999997</v>
      </c>
      <c r="D121">
        <f t="shared" si="25"/>
        <v>41.313176351999999</v>
      </c>
      <c r="E121">
        <f t="shared" si="26"/>
        <v>0.89556570728817553</v>
      </c>
      <c r="F121">
        <f t="shared" si="27"/>
        <v>558306.32630410651</v>
      </c>
      <c r="G121">
        <f t="shared" si="28"/>
        <v>1.7205987015826035E-3</v>
      </c>
      <c r="H121">
        <f t="shared" si="29"/>
        <v>1.4871386043059232E-2</v>
      </c>
    </row>
    <row r="122" spans="1:8" x14ac:dyDescent="0.2">
      <c r="A122">
        <f>WingXFLR5!A128</f>
        <v>10.199999999999999</v>
      </c>
      <c r="B122">
        <f t="shared" si="24"/>
        <v>0.17802358370342158</v>
      </c>
      <c r="C122">
        <f>WingXFLR5!L128</f>
        <v>8.1797000000000004</v>
      </c>
      <c r="D122">
        <f t="shared" si="25"/>
        <v>40.980838905125005</v>
      </c>
      <c r="E122">
        <f t="shared" si="26"/>
        <v>0.89918970632374384</v>
      </c>
      <c r="F122">
        <f t="shared" si="27"/>
        <v>556056.18756936735</v>
      </c>
      <c r="G122">
        <f t="shared" si="28"/>
        <v>1.7240764769258744E-3</v>
      </c>
      <c r="H122">
        <f t="shared" si="29"/>
        <v>1.4781572598168036E-2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32"/>
  <sheetViews>
    <sheetView workbookViewId="0">
      <selection activeCell="I17" sqref="I17"/>
    </sheetView>
  </sheetViews>
  <sheetFormatPr baseColWidth="10" defaultRowHeight="16" x14ac:dyDescent="0.2"/>
  <cols>
    <col min="1" max="1" width="17.1640625" bestFit="1" customWidth="1"/>
    <col min="2" max="2" width="23.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15" max="15" width="17.1640625" bestFit="1" customWidth="1"/>
    <col min="16" max="16" width="23.5" bestFit="1" customWidth="1"/>
    <col min="17" max="20" width="9.1640625" bestFit="1" customWidth="1"/>
    <col min="21" max="21" width="3.6640625" bestFit="1" customWidth="1"/>
    <col min="22" max="22" width="3.1640625" bestFit="1" customWidth="1"/>
    <col min="23" max="23" width="9.83203125" bestFit="1" customWidth="1"/>
    <col min="24" max="24" width="3.6640625" bestFit="1" customWidth="1"/>
    <col min="25" max="25" width="4.1640625" bestFit="1" customWidth="1"/>
    <col min="26" max="26" width="8.1640625" bestFit="1" customWidth="1"/>
    <col min="27" max="27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98</v>
      </c>
    </row>
    <row r="4" spans="1:13" x14ac:dyDescent="0.2">
      <c r="A4" t="s">
        <v>21</v>
      </c>
      <c r="B4" t="s">
        <v>99</v>
      </c>
    </row>
    <row r="5" spans="1:13" x14ac:dyDescent="0.2">
      <c r="A5" t="s">
        <v>22</v>
      </c>
      <c r="B5" t="s">
        <v>23</v>
      </c>
    </row>
    <row r="7" spans="1:13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">
      <c r="A8">
        <v>-1.8</v>
      </c>
      <c r="B8">
        <v>0</v>
      </c>
      <c r="C8">
        <v>1.3258000000000001E-2</v>
      </c>
      <c r="D8">
        <v>3.9999999999999998E-6</v>
      </c>
      <c r="E8">
        <v>6.9589999999999999E-3</v>
      </c>
      <c r="F8">
        <v>6.9629999999999996E-3</v>
      </c>
      <c r="G8">
        <v>0</v>
      </c>
      <c r="H8">
        <v>0</v>
      </c>
      <c r="I8">
        <v>-5.5641999999999997E-2</v>
      </c>
      <c r="J8">
        <v>0</v>
      </c>
      <c r="K8">
        <v>0</v>
      </c>
      <c r="L8">
        <v>76.553600000000003</v>
      </c>
      <c r="M8">
        <v>0.65939999999999999</v>
      </c>
    </row>
    <row r="9" spans="1:13" x14ac:dyDescent="0.2">
      <c r="A9">
        <v>-1.7</v>
      </c>
      <c r="B9">
        <v>0</v>
      </c>
      <c r="C9">
        <v>2.2934E-2</v>
      </c>
      <c r="D9">
        <v>1.1E-5</v>
      </c>
      <c r="E9">
        <v>7.3179999999999999E-3</v>
      </c>
      <c r="F9">
        <v>7.3289999999999996E-3</v>
      </c>
      <c r="G9">
        <v>0</v>
      </c>
      <c r="H9">
        <v>0</v>
      </c>
      <c r="I9">
        <v>-5.6353E-2</v>
      </c>
      <c r="J9">
        <v>0</v>
      </c>
      <c r="K9">
        <v>0</v>
      </c>
      <c r="L9">
        <v>58.205199999999998</v>
      </c>
      <c r="M9">
        <v>0.40050000000000002</v>
      </c>
    </row>
    <row r="10" spans="1:13" x14ac:dyDescent="0.2">
      <c r="A10">
        <v>-1.6</v>
      </c>
      <c r="B10">
        <v>0</v>
      </c>
      <c r="C10">
        <v>3.261E-2</v>
      </c>
      <c r="D10">
        <v>2.0000000000000002E-5</v>
      </c>
      <c r="E10">
        <v>7.5770000000000004E-3</v>
      </c>
      <c r="F10">
        <v>7.5979999999999997E-3</v>
      </c>
      <c r="G10">
        <v>0</v>
      </c>
      <c r="H10">
        <v>0</v>
      </c>
      <c r="I10">
        <v>-5.7063999999999997E-2</v>
      </c>
      <c r="J10">
        <v>0</v>
      </c>
      <c r="K10">
        <v>0</v>
      </c>
      <c r="L10">
        <v>48.811900000000001</v>
      </c>
      <c r="M10">
        <v>0.29530000000000001</v>
      </c>
    </row>
    <row r="11" spans="1:13" x14ac:dyDescent="0.2">
      <c r="A11">
        <v>-1.5</v>
      </c>
      <c r="B11">
        <v>0</v>
      </c>
      <c r="C11">
        <v>4.2285999999999997E-2</v>
      </c>
      <c r="D11">
        <v>3.4E-5</v>
      </c>
      <c r="E11">
        <v>7.7629999999999999E-3</v>
      </c>
      <c r="F11">
        <v>7.796E-3</v>
      </c>
      <c r="G11">
        <v>0</v>
      </c>
      <c r="H11">
        <v>0</v>
      </c>
      <c r="I11">
        <v>-5.7776000000000001E-2</v>
      </c>
      <c r="J11">
        <v>0</v>
      </c>
      <c r="K11">
        <v>0</v>
      </c>
      <c r="L11">
        <v>42.865000000000002</v>
      </c>
      <c r="M11">
        <v>0.2382</v>
      </c>
    </row>
    <row r="12" spans="1:13" x14ac:dyDescent="0.2">
      <c r="A12">
        <v>-1.4</v>
      </c>
      <c r="B12">
        <v>0</v>
      </c>
      <c r="C12">
        <v>5.1962000000000001E-2</v>
      </c>
      <c r="D12">
        <v>5.0000000000000002E-5</v>
      </c>
      <c r="E12">
        <v>7.9050000000000006E-3</v>
      </c>
      <c r="F12">
        <v>7.9550000000000003E-3</v>
      </c>
      <c r="G12">
        <v>0</v>
      </c>
      <c r="H12">
        <v>0</v>
      </c>
      <c r="I12">
        <v>-5.8486999999999997E-2</v>
      </c>
      <c r="J12">
        <v>0</v>
      </c>
      <c r="K12">
        <v>0</v>
      </c>
      <c r="L12">
        <v>38.668599999999998</v>
      </c>
      <c r="M12">
        <v>0.2024</v>
      </c>
    </row>
    <row r="13" spans="1:13" x14ac:dyDescent="0.2">
      <c r="A13">
        <v>-1.3</v>
      </c>
      <c r="B13">
        <v>0</v>
      </c>
      <c r="C13">
        <v>6.1637999999999998E-2</v>
      </c>
      <c r="D13">
        <v>7.1000000000000005E-5</v>
      </c>
      <c r="E13">
        <v>8.0269999999999994E-3</v>
      </c>
      <c r="F13">
        <v>8.0979999999999993E-3</v>
      </c>
      <c r="G13">
        <v>0</v>
      </c>
      <c r="H13">
        <v>0</v>
      </c>
      <c r="I13">
        <v>-5.9199000000000002E-2</v>
      </c>
      <c r="J13">
        <v>0</v>
      </c>
      <c r="K13">
        <v>0</v>
      </c>
      <c r="L13">
        <v>35.503999999999998</v>
      </c>
      <c r="M13">
        <v>0.17780000000000001</v>
      </c>
    </row>
    <row r="14" spans="1:13" x14ac:dyDescent="0.2">
      <c r="A14">
        <v>-1.2</v>
      </c>
      <c r="B14">
        <v>0</v>
      </c>
      <c r="C14">
        <v>7.1314000000000002E-2</v>
      </c>
      <c r="D14">
        <v>9.3999999999999994E-5</v>
      </c>
      <c r="E14">
        <v>8.1340000000000006E-3</v>
      </c>
      <c r="F14">
        <v>8.2279999999999992E-3</v>
      </c>
      <c r="G14">
        <v>0</v>
      </c>
      <c r="H14">
        <v>0</v>
      </c>
      <c r="I14">
        <v>-5.9910999999999999E-2</v>
      </c>
      <c r="J14">
        <v>0</v>
      </c>
      <c r="K14">
        <v>0</v>
      </c>
      <c r="L14">
        <v>33.0077</v>
      </c>
      <c r="M14">
        <v>0.15989999999999999</v>
      </c>
    </row>
    <row r="15" spans="1:13" x14ac:dyDescent="0.2">
      <c r="A15">
        <v>-1.1000000000000001</v>
      </c>
      <c r="B15">
        <v>0</v>
      </c>
      <c r="C15">
        <v>8.0989000000000005E-2</v>
      </c>
      <c r="D15">
        <v>1.21E-4</v>
      </c>
      <c r="E15">
        <v>8.2649999999999998E-3</v>
      </c>
      <c r="F15">
        <v>8.3859999999999994E-3</v>
      </c>
      <c r="G15">
        <v>0</v>
      </c>
      <c r="H15">
        <v>0</v>
      </c>
      <c r="I15">
        <v>-6.0623000000000003E-2</v>
      </c>
      <c r="J15">
        <v>0</v>
      </c>
      <c r="K15">
        <v>0</v>
      </c>
      <c r="L15">
        <v>30.973400000000002</v>
      </c>
      <c r="M15">
        <v>0.14630000000000001</v>
      </c>
    </row>
    <row r="16" spans="1:13" x14ac:dyDescent="0.2">
      <c r="A16">
        <v>-1</v>
      </c>
      <c r="B16">
        <v>0</v>
      </c>
      <c r="C16">
        <v>9.0663999999999995E-2</v>
      </c>
      <c r="D16">
        <v>1.5100000000000001E-4</v>
      </c>
      <c r="E16">
        <v>8.4150000000000006E-3</v>
      </c>
      <c r="F16">
        <v>8.5660000000000007E-3</v>
      </c>
      <c r="G16">
        <v>0</v>
      </c>
      <c r="H16">
        <v>0</v>
      </c>
      <c r="I16">
        <v>-6.1335000000000001E-2</v>
      </c>
      <c r="J16">
        <v>0</v>
      </c>
      <c r="K16">
        <v>0</v>
      </c>
      <c r="L16">
        <v>29.274100000000001</v>
      </c>
      <c r="M16">
        <v>0.1356</v>
      </c>
    </row>
    <row r="17" spans="1:13" x14ac:dyDescent="0.2">
      <c r="A17">
        <v>-0.9</v>
      </c>
      <c r="B17">
        <v>0</v>
      </c>
      <c r="C17">
        <v>0.100339</v>
      </c>
      <c r="D17">
        <v>1.85E-4</v>
      </c>
      <c r="E17">
        <v>8.548E-3</v>
      </c>
      <c r="F17">
        <v>8.7320000000000002E-3</v>
      </c>
      <c r="G17">
        <v>0</v>
      </c>
      <c r="H17">
        <v>0</v>
      </c>
      <c r="I17">
        <v>-6.2045999999999997E-2</v>
      </c>
      <c r="J17">
        <v>0</v>
      </c>
      <c r="K17">
        <v>0</v>
      </c>
      <c r="L17">
        <v>27.827000000000002</v>
      </c>
      <c r="M17">
        <v>0.12690000000000001</v>
      </c>
    </row>
    <row r="18" spans="1:13" x14ac:dyDescent="0.2">
      <c r="A18">
        <v>-0.8</v>
      </c>
      <c r="B18">
        <v>0</v>
      </c>
      <c r="C18">
        <v>0.110014</v>
      </c>
      <c r="D18">
        <v>2.2100000000000001E-4</v>
      </c>
      <c r="E18">
        <v>8.6739999999999994E-3</v>
      </c>
      <c r="F18">
        <v>8.8959999999999994E-3</v>
      </c>
      <c r="G18">
        <v>0</v>
      </c>
      <c r="H18">
        <v>0</v>
      </c>
      <c r="I18">
        <v>-6.2757999999999994E-2</v>
      </c>
      <c r="J18">
        <v>0</v>
      </c>
      <c r="K18">
        <v>0</v>
      </c>
      <c r="L18">
        <v>26.575299999999999</v>
      </c>
      <c r="M18">
        <v>0.1198</v>
      </c>
    </row>
    <row r="19" spans="1:13" x14ac:dyDescent="0.2">
      <c r="A19">
        <v>-0.7</v>
      </c>
      <c r="B19">
        <v>0</v>
      </c>
      <c r="C19">
        <v>0.119688</v>
      </c>
      <c r="D19">
        <v>2.6200000000000003E-4</v>
      </c>
      <c r="E19">
        <v>8.7950000000000007E-3</v>
      </c>
      <c r="F19">
        <v>9.0570000000000008E-3</v>
      </c>
      <c r="G19">
        <v>0</v>
      </c>
      <c r="H19">
        <v>0</v>
      </c>
      <c r="I19">
        <v>-6.3469999999999999E-2</v>
      </c>
      <c r="J19">
        <v>0</v>
      </c>
      <c r="K19">
        <v>0</v>
      </c>
      <c r="L19">
        <v>25.4787</v>
      </c>
      <c r="M19">
        <v>0.1138</v>
      </c>
    </row>
    <row r="20" spans="1:13" x14ac:dyDescent="0.2">
      <c r="A20">
        <v>-0.6</v>
      </c>
      <c r="B20">
        <v>0</v>
      </c>
      <c r="C20">
        <v>0.129361</v>
      </c>
      <c r="D20">
        <v>3.0499999999999999E-4</v>
      </c>
      <c r="E20">
        <v>8.966E-3</v>
      </c>
      <c r="F20">
        <v>9.2709999999999997E-3</v>
      </c>
      <c r="G20">
        <v>0</v>
      </c>
      <c r="H20">
        <v>0</v>
      </c>
      <c r="I20">
        <v>-6.4182000000000003E-2</v>
      </c>
      <c r="J20">
        <v>0</v>
      </c>
      <c r="K20">
        <v>0</v>
      </c>
      <c r="L20">
        <v>24.5075</v>
      </c>
      <c r="M20">
        <v>0.1087</v>
      </c>
    </row>
    <row r="21" spans="1:13" x14ac:dyDescent="0.2">
      <c r="A21">
        <v>-0.5</v>
      </c>
      <c r="B21">
        <v>0</v>
      </c>
      <c r="C21">
        <v>0.13903399999999999</v>
      </c>
      <c r="D21">
        <v>3.5300000000000002E-4</v>
      </c>
      <c r="E21">
        <v>9.1380000000000003E-3</v>
      </c>
      <c r="F21">
        <v>9.4909999999999994E-3</v>
      </c>
      <c r="G21">
        <v>0</v>
      </c>
      <c r="H21">
        <v>0</v>
      </c>
      <c r="I21">
        <v>-6.4893999999999993E-2</v>
      </c>
      <c r="J21">
        <v>0</v>
      </c>
      <c r="K21">
        <v>0</v>
      </c>
      <c r="L21">
        <v>23.639600000000002</v>
      </c>
      <c r="M21">
        <v>0.10440000000000001</v>
      </c>
    </row>
    <row r="22" spans="1:13" x14ac:dyDescent="0.2">
      <c r="A22">
        <v>-0.4</v>
      </c>
      <c r="B22">
        <v>0</v>
      </c>
      <c r="C22">
        <v>0.14870700000000001</v>
      </c>
      <c r="D22">
        <v>4.0299999999999998E-4</v>
      </c>
      <c r="E22">
        <v>9.3139999999999994E-3</v>
      </c>
      <c r="F22">
        <v>9.7169999999999999E-3</v>
      </c>
      <c r="G22">
        <v>0</v>
      </c>
      <c r="H22">
        <v>0</v>
      </c>
      <c r="I22">
        <v>-6.5605999999999998E-2</v>
      </c>
      <c r="J22">
        <v>0</v>
      </c>
      <c r="K22">
        <v>0</v>
      </c>
      <c r="L22">
        <v>22.857900000000001</v>
      </c>
      <c r="M22">
        <v>0.10059999999999999</v>
      </c>
    </row>
    <row r="23" spans="1:13" x14ac:dyDescent="0.2">
      <c r="A23">
        <v>-0.3</v>
      </c>
      <c r="B23">
        <v>0</v>
      </c>
      <c r="C23">
        <v>0.15837899999999999</v>
      </c>
      <c r="D23">
        <v>4.57E-4</v>
      </c>
      <c r="E23">
        <v>9.4999999999999998E-3</v>
      </c>
      <c r="F23">
        <v>9.9570000000000006E-3</v>
      </c>
      <c r="G23">
        <v>0</v>
      </c>
      <c r="H23">
        <v>0</v>
      </c>
      <c r="I23">
        <v>-6.6318000000000002E-2</v>
      </c>
      <c r="J23">
        <v>0</v>
      </c>
      <c r="K23">
        <v>0</v>
      </c>
      <c r="L23">
        <v>22.149000000000001</v>
      </c>
      <c r="M23">
        <v>9.7199999999999995E-2</v>
      </c>
    </row>
    <row r="24" spans="1:13" x14ac:dyDescent="0.2">
      <c r="A24">
        <v>-0.2</v>
      </c>
      <c r="B24">
        <v>0</v>
      </c>
      <c r="C24">
        <v>0.16805</v>
      </c>
      <c r="D24">
        <v>5.1400000000000003E-4</v>
      </c>
      <c r="E24">
        <v>9.6900000000000007E-3</v>
      </c>
      <c r="F24">
        <v>1.0204E-2</v>
      </c>
      <c r="G24">
        <v>0</v>
      </c>
      <c r="H24">
        <v>0</v>
      </c>
      <c r="I24">
        <v>-6.7030000000000006E-2</v>
      </c>
      <c r="J24">
        <v>0</v>
      </c>
      <c r="K24">
        <v>0</v>
      </c>
      <c r="L24">
        <v>21.502199999999998</v>
      </c>
      <c r="M24">
        <v>9.4299999999999995E-2</v>
      </c>
    </row>
    <row r="25" spans="1:13" x14ac:dyDescent="0.2">
      <c r="A25">
        <v>-0.1</v>
      </c>
      <c r="B25">
        <v>0</v>
      </c>
      <c r="C25">
        <v>0.17772099999999999</v>
      </c>
      <c r="D25">
        <v>5.7499999999999999E-4</v>
      </c>
      <c r="E25">
        <v>9.8790000000000006E-3</v>
      </c>
      <c r="F25">
        <v>1.0454E-2</v>
      </c>
      <c r="G25">
        <v>0</v>
      </c>
      <c r="H25">
        <v>0</v>
      </c>
      <c r="I25">
        <v>-6.7741999999999997E-2</v>
      </c>
      <c r="J25">
        <v>0</v>
      </c>
      <c r="K25">
        <v>0</v>
      </c>
      <c r="L25">
        <v>20.908999999999999</v>
      </c>
      <c r="M25">
        <v>9.1600000000000001E-2</v>
      </c>
    </row>
    <row r="26" spans="1:13" x14ac:dyDescent="0.2">
      <c r="A26">
        <v>0</v>
      </c>
      <c r="B26">
        <v>0</v>
      </c>
      <c r="C26">
        <v>0.18739</v>
      </c>
      <c r="D26">
        <v>6.38E-4</v>
      </c>
      <c r="E26">
        <v>1.0067E-2</v>
      </c>
      <c r="F26">
        <v>1.0704999999999999E-2</v>
      </c>
      <c r="G26">
        <v>0</v>
      </c>
      <c r="H26">
        <v>0</v>
      </c>
      <c r="I26">
        <v>-6.8454000000000001E-2</v>
      </c>
      <c r="J26">
        <v>0</v>
      </c>
      <c r="K26">
        <v>0</v>
      </c>
      <c r="L26">
        <v>20.362400000000001</v>
      </c>
      <c r="M26">
        <v>8.9300000000000004E-2</v>
      </c>
    </row>
    <row r="27" spans="1:13" x14ac:dyDescent="0.2">
      <c r="A27">
        <v>0.1</v>
      </c>
      <c r="B27">
        <v>0</v>
      </c>
      <c r="C27">
        <v>0.19705900000000001</v>
      </c>
      <c r="D27">
        <v>7.0600000000000003E-4</v>
      </c>
      <c r="E27">
        <v>1.0246999999999999E-2</v>
      </c>
      <c r="F27">
        <v>1.0952E-2</v>
      </c>
      <c r="G27">
        <v>0</v>
      </c>
      <c r="H27">
        <v>0</v>
      </c>
      <c r="I27">
        <v>-6.9166000000000005E-2</v>
      </c>
      <c r="J27">
        <v>0</v>
      </c>
      <c r="K27">
        <v>0</v>
      </c>
      <c r="L27">
        <v>19.8565</v>
      </c>
      <c r="M27">
        <v>8.7099999999999997E-2</v>
      </c>
    </row>
    <row r="28" spans="1:13" x14ac:dyDescent="0.2">
      <c r="A28">
        <v>0.2</v>
      </c>
      <c r="B28">
        <v>0</v>
      </c>
      <c r="C28">
        <v>0.20672699999999999</v>
      </c>
      <c r="D28">
        <v>7.76E-4</v>
      </c>
      <c r="E28">
        <v>1.0418999999999999E-2</v>
      </c>
      <c r="F28">
        <v>1.1195E-2</v>
      </c>
      <c r="G28">
        <v>0</v>
      </c>
      <c r="H28">
        <v>0</v>
      </c>
      <c r="I28">
        <v>-6.9876999999999995E-2</v>
      </c>
      <c r="J28">
        <v>0</v>
      </c>
      <c r="K28">
        <v>0</v>
      </c>
      <c r="L28">
        <v>19.386700000000001</v>
      </c>
      <c r="M28">
        <v>8.5199999999999998E-2</v>
      </c>
    </row>
    <row r="29" spans="1:13" x14ac:dyDescent="0.2">
      <c r="A29">
        <v>0.3</v>
      </c>
      <c r="B29">
        <v>0</v>
      </c>
      <c r="C29">
        <v>0.216395</v>
      </c>
      <c r="D29">
        <v>8.4999999999999995E-4</v>
      </c>
      <c r="E29">
        <v>1.0586E-2</v>
      </c>
      <c r="F29">
        <v>1.1436E-2</v>
      </c>
      <c r="G29">
        <v>0</v>
      </c>
      <c r="H29">
        <v>0</v>
      </c>
      <c r="I29">
        <v>-7.0588999999999999E-2</v>
      </c>
      <c r="J29">
        <v>0</v>
      </c>
      <c r="K29">
        <v>0</v>
      </c>
      <c r="L29">
        <v>18.948699999999999</v>
      </c>
      <c r="M29">
        <v>8.3400000000000002E-2</v>
      </c>
    </row>
    <row r="30" spans="1:13" x14ac:dyDescent="0.2">
      <c r="A30">
        <v>0.4</v>
      </c>
      <c r="B30">
        <v>0</v>
      </c>
      <c r="C30">
        <v>0.22606100000000001</v>
      </c>
      <c r="D30">
        <v>9.2800000000000001E-4</v>
      </c>
      <c r="E30">
        <v>1.0746E-2</v>
      </c>
      <c r="F30">
        <v>1.1674E-2</v>
      </c>
      <c r="G30">
        <v>0</v>
      </c>
      <c r="H30">
        <v>0</v>
      </c>
      <c r="I30">
        <v>-7.1301000000000003E-2</v>
      </c>
      <c r="J30">
        <v>0</v>
      </c>
      <c r="K30">
        <v>0</v>
      </c>
      <c r="L30">
        <v>18.539100000000001</v>
      </c>
      <c r="M30">
        <v>8.1799999999999998E-2</v>
      </c>
    </row>
    <row r="31" spans="1:13" x14ac:dyDescent="0.2">
      <c r="A31">
        <v>0.5</v>
      </c>
      <c r="B31">
        <v>0</v>
      </c>
      <c r="C31">
        <v>0.23572599999999999</v>
      </c>
      <c r="D31">
        <v>1.008E-3</v>
      </c>
      <c r="E31">
        <v>1.0897E-2</v>
      </c>
      <c r="F31">
        <v>1.1905000000000001E-2</v>
      </c>
      <c r="G31">
        <v>0</v>
      </c>
      <c r="H31">
        <v>0</v>
      </c>
      <c r="I31">
        <v>-7.2012000000000007E-2</v>
      </c>
      <c r="J31">
        <v>0</v>
      </c>
      <c r="K31">
        <v>0</v>
      </c>
      <c r="L31">
        <v>18.155100000000001</v>
      </c>
      <c r="M31">
        <v>8.0399999999999999E-2</v>
      </c>
    </row>
    <row r="32" spans="1:13" x14ac:dyDescent="0.2">
      <c r="A32">
        <v>0.6</v>
      </c>
      <c r="B32">
        <v>0</v>
      </c>
      <c r="C32">
        <v>0.24539</v>
      </c>
      <c r="D32">
        <v>1.093E-3</v>
      </c>
      <c r="E32">
        <v>1.1039999999999999E-2</v>
      </c>
      <c r="F32">
        <v>1.2133E-2</v>
      </c>
      <c r="G32">
        <v>0</v>
      </c>
      <c r="H32">
        <v>0</v>
      </c>
      <c r="I32">
        <v>-7.2723999999999997E-2</v>
      </c>
      <c r="J32">
        <v>0</v>
      </c>
      <c r="K32">
        <v>0</v>
      </c>
      <c r="L32">
        <v>17.794</v>
      </c>
      <c r="M32">
        <v>7.9000000000000001E-2</v>
      </c>
    </row>
    <row r="33" spans="1:13" x14ac:dyDescent="0.2">
      <c r="A33">
        <v>0.7</v>
      </c>
      <c r="B33">
        <v>0</v>
      </c>
      <c r="C33">
        <v>0.255054</v>
      </c>
      <c r="D33">
        <v>1.1800000000000001E-3</v>
      </c>
      <c r="E33">
        <v>1.1178E-2</v>
      </c>
      <c r="F33">
        <v>1.2357999999999999E-2</v>
      </c>
      <c r="G33">
        <v>0</v>
      </c>
      <c r="H33">
        <v>0</v>
      </c>
      <c r="I33">
        <v>-7.3435E-2</v>
      </c>
      <c r="J33">
        <v>0</v>
      </c>
      <c r="K33">
        <v>0</v>
      </c>
      <c r="L33">
        <v>17.453700000000001</v>
      </c>
      <c r="M33">
        <v>7.7700000000000005E-2</v>
      </c>
    </row>
    <row r="34" spans="1:13" x14ac:dyDescent="0.2">
      <c r="A34">
        <v>0.8</v>
      </c>
      <c r="B34">
        <v>0</v>
      </c>
      <c r="C34">
        <v>0.26471600000000001</v>
      </c>
      <c r="D34">
        <v>1.271E-3</v>
      </c>
      <c r="E34">
        <v>1.1306999999999999E-2</v>
      </c>
      <c r="F34">
        <v>1.2577E-2</v>
      </c>
      <c r="G34">
        <v>0</v>
      </c>
      <c r="H34">
        <v>0</v>
      </c>
      <c r="I34">
        <v>-7.4146000000000004E-2</v>
      </c>
      <c r="J34">
        <v>0</v>
      </c>
      <c r="K34">
        <v>0</v>
      </c>
      <c r="L34">
        <v>17.132200000000001</v>
      </c>
      <c r="M34">
        <v>7.6600000000000001E-2</v>
      </c>
    </row>
    <row r="35" spans="1:13" x14ac:dyDescent="0.2">
      <c r="A35">
        <v>0.9</v>
      </c>
      <c r="B35">
        <v>0</v>
      </c>
      <c r="C35">
        <v>0.27437699999999998</v>
      </c>
      <c r="D35">
        <v>1.3649999999999999E-3</v>
      </c>
      <c r="E35">
        <v>1.1428000000000001E-2</v>
      </c>
      <c r="F35">
        <v>1.2793000000000001E-2</v>
      </c>
      <c r="G35">
        <v>0</v>
      </c>
      <c r="H35">
        <v>0</v>
      </c>
      <c r="I35">
        <v>-7.4857000000000007E-2</v>
      </c>
      <c r="J35">
        <v>0</v>
      </c>
      <c r="K35">
        <v>0</v>
      </c>
      <c r="L35">
        <v>16.8279</v>
      </c>
      <c r="M35">
        <v>7.5499999999999998E-2</v>
      </c>
    </row>
    <row r="36" spans="1:13" x14ac:dyDescent="0.2">
      <c r="A36">
        <v>1</v>
      </c>
      <c r="B36">
        <v>0</v>
      </c>
      <c r="C36">
        <v>0.28403600000000001</v>
      </c>
      <c r="D36">
        <v>1.4630000000000001E-3</v>
      </c>
      <c r="E36">
        <v>1.1538E-2</v>
      </c>
      <c r="F36">
        <v>1.3001E-2</v>
      </c>
      <c r="G36">
        <v>0</v>
      </c>
      <c r="H36">
        <v>0</v>
      </c>
      <c r="I36">
        <v>-7.5567999999999996E-2</v>
      </c>
      <c r="J36">
        <v>0</v>
      </c>
      <c r="K36">
        <v>0</v>
      </c>
      <c r="L36">
        <v>16.539200000000001</v>
      </c>
      <c r="M36">
        <v>7.4499999999999997E-2</v>
      </c>
    </row>
    <row r="37" spans="1:13" x14ac:dyDescent="0.2">
      <c r="A37">
        <v>1.1000000000000001</v>
      </c>
      <c r="B37">
        <v>0</v>
      </c>
      <c r="C37">
        <v>0.29369499999999998</v>
      </c>
      <c r="D37">
        <v>1.5629999999999999E-3</v>
      </c>
      <c r="E37">
        <v>1.1644E-2</v>
      </c>
      <c r="F37">
        <v>1.3207E-2</v>
      </c>
      <c r="G37">
        <v>0</v>
      </c>
      <c r="H37">
        <v>0</v>
      </c>
      <c r="I37">
        <v>-7.6277999999999999E-2</v>
      </c>
      <c r="J37">
        <v>0</v>
      </c>
      <c r="K37">
        <v>0</v>
      </c>
      <c r="L37">
        <v>16.265000000000001</v>
      </c>
      <c r="M37">
        <v>7.3499999999999996E-2</v>
      </c>
    </row>
    <row r="38" spans="1:13" x14ac:dyDescent="0.2">
      <c r="A38">
        <v>1.2</v>
      </c>
      <c r="B38">
        <v>0</v>
      </c>
      <c r="C38">
        <v>0.30335200000000001</v>
      </c>
      <c r="D38">
        <v>1.668E-3</v>
      </c>
      <c r="E38">
        <v>1.174E-2</v>
      </c>
      <c r="F38">
        <v>1.3407000000000001E-2</v>
      </c>
      <c r="G38">
        <v>0</v>
      </c>
      <c r="H38">
        <v>0</v>
      </c>
      <c r="I38">
        <v>-7.6989000000000002E-2</v>
      </c>
      <c r="J38">
        <v>0</v>
      </c>
      <c r="K38">
        <v>0</v>
      </c>
      <c r="L38">
        <v>16.004000000000001</v>
      </c>
      <c r="M38">
        <v>7.2700000000000001E-2</v>
      </c>
    </row>
    <row r="39" spans="1:13" x14ac:dyDescent="0.2">
      <c r="A39">
        <v>1.3</v>
      </c>
      <c r="B39">
        <v>0</v>
      </c>
      <c r="C39">
        <v>0.31300699999999998</v>
      </c>
      <c r="D39">
        <v>1.7750000000000001E-3</v>
      </c>
      <c r="E39">
        <v>1.1827000000000001E-2</v>
      </c>
      <c r="F39">
        <v>1.3602E-2</v>
      </c>
      <c r="G39">
        <v>0</v>
      </c>
      <c r="H39">
        <v>0</v>
      </c>
      <c r="I39">
        <v>-7.7699000000000004E-2</v>
      </c>
      <c r="J39">
        <v>0</v>
      </c>
      <c r="K39">
        <v>0</v>
      </c>
      <c r="L39">
        <v>15.7552</v>
      </c>
      <c r="M39">
        <v>7.1800000000000003E-2</v>
      </c>
    </row>
    <row r="40" spans="1:13" x14ac:dyDescent="0.2">
      <c r="A40">
        <v>1.4</v>
      </c>
      <c r="B40">
        <v>0</v>
      </c>
      <c r="C40">
        <v>0.322662</v>
      </c>
      <c r="D40">
        <v>1.8860000000000001E-3</v>
      </c>
      <c r="E40">
        <v>1.1913E-2</v>
      </c>
      <c r="F40">
        <v>1.3799000000000001E-2</v>
      </c>
      <c r="G40">
        <v>0</v>
      </c>
      <c r="H40">
        <v>0</v>
      </c>
      <c r="I40">
        <v>-7.8409000000000006E-2</v>
      </c>
      <c r="J40">
        <v>0</v>
      </c>
      <c r="K40">
        <v>0</v>
      </c>
      <c r="L40">
        <v>15.5177</v>
      </c>
      <c r="M40">
        <v>7.1099999999999997E-2</v>
      </c>
    </row>
    <row r="41" spans="1:13" x14ac:dyDescent="0.2">
      <c r="A41">
        <v>1.5</v>
      </c>
      <c r="B41">
        <v>0</v>
      </c>
      <c r="C41">
        <v>0.332314</v>
      </c>
      <c r="D41">
        <v>2E-3</v>
      </c>
      <c r="E41">
        <v>1.1991E-2</v>
      </c>
      <c r="F41">
        <v>1.3991E-2</v>
      </c>
      <c r="G41">
        <v>0</v>
      </c>
      <c r="H41">
        <v>0</v>
      </c>
      <c r="I41">
        <v>-7.9118999999999995E-2</v>
      </c>
      <c r="J41">
        <v>0</v>
      </c>
      <c r="K41">
        <v>0</v>
      </c>
      <c r="L41">
        <v>15.290699999999999</v>
      </c>
      <c r="M41">
        <v>7.0300000000000001E-2</v>
      </c>
    </row>
    <row r="42" spans="1:13" x14ac:dyDescent="0.2">
      <c r="A42">
        <v>1.6</v>
      </c>
      <c r="B42">
        <v>0</v>
      </c>
      <c r="C42">
        <v>0.34196599999999999</v>
      </c>
      <c r="D42">
        <v>2.1180000000000001E-3</v>
      </c>
      <c r="E42">
        <v>1.2056000000000001E-2</v>
      </c>
      <c r="F42">
        <v>1.4174000000000001E-2</v>
      </c>
      <c r="G42">
        <v>0</v>
      </c>
      <c r="H42">
        <v>0</v>
      </c>
      <c r="I42">
        <v>-7.9827999999999996E-2</v>
      </c>
      <c r="J42">
        <v>0</v>
      </c>
      <c r="K42">
        <v>0</v>
      </c>
      <c r="L42">
        <v>15.073399999999999</v>
      </c>
      <c r="M42">
        <v>6.9599999999999995E-2</v>
      </c>
    </row>
    <row r="43" spans="1:13" x14ac:dyDescent="0.2">
      <c r="A43">
        <v>1.7</v>
      </c>
      <c r="B43">
        <v>0</v>
      </c>
      <c r="C43">
        <v>0.35161500000000001</v>
      </c>
      <c r="D43">
        <v>2.2390000000000001E-3</v>
      </c>
      <c r="E43">
        <v>1.2116E-2</v>
      </c>
      <c r="F43">
        <v>1.4355E-2</v>
      </c>
      <c r="G43">
        <v>0</v>
      </c>
      <c r="H43">
        <v>0</v>
      </c>
      <c r="I43">
        <v>-8.0537999999999998E-2</v>
      </c>
      <c r="J43">
        <v>0</v>
      </c>
      <c r="K43">
        <v>0</v>
      </c>
      <c r="L43">
        <v>14.8651</v>
      </c>
      <c r="M43">
        <v>6.9000000000000006E-2</v>
      </c>
    </row>
    <row r="44" spans="1:13" x14ac:dyDescent="0.2">
      <c r="A44">
        <v>1.8</v>
      </c>
      <c r="B44">
        <v>0</v>
      </c>
      <c r="C44">
        <v>0.36126399999999997</v>
      </c>
      <c r="D44">
        <v>2.3630000000000001E-3</v>
      </c>
      <c r="E44">
        <v>1.217E-2</v>
      </c>
      <c r="F44">
        <v>1.4533000000000001E-2</v>
      </c>
      <c r="G44">
        <v>0</v>
      </c>
      <c r="H44">
        <v>0</v>
      </c>
      <c r="I44">
        <v>-8.1247E-2</v>
      </c>
      <c r="J44">
        <v>0</v>
      </c>
      <c r="K44">
        <v>0</v>
      </c>
      <c r="L44">
        <v>14.6653</v>
      </c>
      <c r="M44">
        <v>6.8400000000000002E-2</v>
      </c>
    </row>
    <row r="45" spans="1:13" x14ac:dyDescent="0.2">
      <c r="A45">
        <v>1.9</v>
      </c>
      <c r="B45">
        <v>0</v>
      </c>
      <c r="C45">
        <v>0.37091000000000002</v>
      </c>
      <c r="D45">
        <v>2.49E-3</v>
      </c>
      <c r="E45">
        <v>1.2222E-2</v>
      </c>
      <c r="F45">
        <v>1.4711999999999999E-2</v>
      </c>
      <c r="G45">
        <v>0</v>
      </c>
      <c r="H45">
        <v>0</v>
      </c>
      <c r="I45">
        <v>-8.1956000000000001E-2</v>
      </c>
      <c r="J45">
        <v>0</v>
      </c>
      <c r="K45">
        <v>0</v>
      </c>
      <c r="L45">
        <v>14.4733</v>
      </c>
      <c r="M45">
        <v>6.7799999999999999E-2</v>
      </c>
    </row>
    <row r="46" spans="1:13" x14ac:dyDescent="0.2">
      <c r="A46">
        <v>2</v>
      </c>
      <c r="B46">
        <v>0</v>
      </c>
      <c r="C46">
        <v>0.38055499999999998</v>
      </c>
      <c r="D46">
        <v>2.6210000000000001E-3</v>
      </c>
      <c r="E46">
        <v>1.2298999999999999E-2</v>
      </c>
      <c r="F46">
        <v>1.4921E-2</v>
      </c>
      <c r="G46">
        <v>0</v>
      </c>
      <c r="H46">
        <v>0</v>
      </c>
      <c r="I46">
        <v>-8.2664000000000001E-2</v>
      </c>
      <c r="J46">
        <v>0</v>
      </c>
      <c r="K46">
        <v>0</v>
      </c>
      <c r="L46">
        <v>14.2887</v>
      </c>
      <c r="M46">
        <v>6.7199999999999996E-2</v>
      </c>
    </row>
    <row r="47" spans="1:13" x14ac:dyDescent="0.2">
      <c r="A47">
        <v>2.1</v>
      </c>
      <c r="B47">
        <v>0</v>
      </c>
      <c r="C47">
        <v>0.39019799999999999</v>
      </c>
      <c r="D47">
        <v>2.7550000000000001E-3</v>
      </c>
      <c r="E47">
        <v>1.238E-2</v>
      </c>
      <c r="F47">
        <v>1.5134999999999999E-2</v>
      </c>
      <c r="G47">
        <v>0</v>
      </c>
      <c r="H47">
        <v>0</v>
      </c>
      <c r="I47">
        <v>-8.3373000000000003E-2</v>
      </c>
      <c r="J47">
        <v>0</v>
      </c>
      <c r="K47">
        <v>0</v>
      </c>
      <c r="L47">
        <v>14.1111</v>
      </c>
      <c r="M47">
        <v>6.6699999999999995E-2</v>
      </c>
    </row>
    <row r="48" spans="1:13" x14ac:dyDescent="0.2">
      <c r="A48">
        <v>2.2000000000000002</v>
      </c>
      <c r="B48">
        <v>0</v>
      </c>
      <c r="C48">
        <v>0.399839</v>
      </c>
      <c r="D48">
        <v>2.8930000000000002E-3</v>
      </c>
      <c r="E48">
        <v>1.2459E-2</v>
      </c>
      <c r="F48">
        <v>1.5351999999999999E-2</v>
      </c>
      <c r="G48">
        <v>0</v>
      </c>
      <c r="H48">
        <v>0</v>
      </c>
      <c r="I48">
        <v>-8.4081000000000003E-2</v>
      </c>
      <c r="J48">
        <v>0</v>
      </c>
      <c r="K48">
        <v>0</v>
      </c>
      <c r="L48">
        <v>13.9399</v>
      </c>
      <c r="M48">
        <v>6.6199999999999995E-2</v>
      </c>
    </row>
    <row r="49" spans="1:13" x14ac:dyDescent="0.2">
      <c r="A49">
        <v>2.2999999999999998</v>
      </c>
      <c r="B49">
        <v>0</v>
      </c>
      <c r="C49">
        <v>0.40947899999999998</v>
      </c>
      <c r="D49">
        <v>3.0339999999999998E-3</v>
      </c>
      <c r="E49">
        <v>1.2539E-2</v>
      </c>
      <c r="F49">
        <v>1.5573E-2</v>
      </c>
      <c r="G49">
        <v>0</v>
      </c>
      <c r="H49">
        <v>0</v>
      </c>
      <c r="I49">
        <v>-8.4789000000000003E-2</v>
      </c>
      <c r="J49">
        <v>0</v>
      </c>
      <c r="K49">
        <v>0</v>
      </c>
      <c r="L49">
        <v>13.774800000000001</v>
      </c>
      <c r="M49">
        <v>6.5699999999999995E-2</v>
      </c>
    </row>
    <row r="50" spans="1:13" x14ac:dyDescent="0.2">
      <c r="A50">
        <v>2.4</v>
      </c>
      <c r="B50">
        <v>0</v>
      </c>
      <c r="C50">
        <v>0.41911599999999999</v>
      </c>
      <c r="D50">
        <v>3.1779999999999998E-3</v>
      </c>
      <c r="E50">
        <v>1.2626E-2</v>
      </c>
      <c r="F50">
        <v>1.5803999999999999E-2</v>
      </c>
      <c r="G50">
        <v>0</v>
      </c>
      <c r="H50">
        <v>0</v>
      </c>
      <c r="I50">
        <v>-8.5497000000000004E-2</v>
      </c>
      <c r="J50">
        <v>0</v>
      </c>
      <c r="K50">
        <v>0</v>
      </c>
      <c r="L50">
        <v>13.615500000000001</v>
      </c>
      <c r="M50">
        <v>6.5199999999999994E-2</v>
      </c>
    </row>
    <row r="51" spans="1:13" x14ac:dyDescent="0.2">
      <c r="A51">
        <v>2.5</v>
      </c>
      <c r="B51">
        <v>0</v>
      </c>
      <c r="C51">
        <v>0.42875200000000002</v>
      </c>
      <c r="D51">
        <v>3.3249999999999998E-3</v>
      </c>
      <c r="E51">
        <v>1.2723E-2</v>
      </c>
      <c r="F51">
        <v>1.6049000000000001E-2</v>
      </c>
      <c r="G51">
        <v>0</v>
      </c>
      <c r="H51">
        <v>0</v>
      </c>
      <c r="I51">
        <v>-8.6204000000000003E-2</v>
      </c>
      <c r="J51">
        <v>0</v>
      </c>
      <c r="K51">
        <v>0</v>
      </c>
      <c r="L51">
        <v>13.4617</v>
      </c>
      <c r="M51">
        <v>6.4799999999999996E-2</v>
      </c>
    </row>
    <row r="52" spans="1:13" x14ac:dyDescent="0.2">
      <c r="A52">
        <v>2.6</v>
      </c>
      <c r="B52">
        <v>0</v>
      </c>
      <c r="C52">
        <v>0.438386</v>
      </c>
      <c r="D52">
        <v>3.4759999999999999E-3</v>
      </c>
      <c r="E52">
        <v>1.282E-2</v>
      </c>
      <c r="F52">
        <v>1.6296000000000001E-2</v>
      </c>
      <c r="G52">
        <v>0</v>
      </c>
      <c r="H52">
        <v>0</v>
      </c>
      <c r="I52">
        <v>-8.6911000000000002E-2</v>
      </c>
      <c r="J52">
        <v>0</v>
      </c>
      <c r="K52">
        <v>0</v>
      </c>
      <c r="L52">
        <v>13.312900000000001</v>
      </c>
      <c r="M52">
        <v>6.4399999999999999E-2</v>
      </c>
    </row>
    <row r="53" spans="1:13" x14ac:dyDescent="0.2">
      <c r="A53">
        <v>2.7</v>
      </c>
      <c r="B53">
        <v>0</v>
      </c>
      <c r="C53">
        <v>0.448017</v>
      </c>
      <c r="D53">
        <v>3.63E-3</v>
      </c>
      <c r="E53">
        <v>1.2914E-2</v>
      </c>
      <c r="F53">
        <v>1.6544E-2</v>
      </c>
      <c r="G53">
        <v>0</v>
      </c>
      <c r="H53">
        <v>0</v>
      </c>
      <c r="I53">
        <v>-8.7618000000000001E-2</v>
      </c>
      <c r="J53">
        <v>0</v>
      </c>
      <c r="K53">
        <v>0</v>
      </c>
      <c r="L53">
        <v>13.1691</v>
      </c>
      <c r="M53">
        <v>6.4000000000000001E-2</v>
      </c>
    </row>
    <row r="54" spans="1:13" x14ac:dyDescent="0.2">
      <c r="A54">
        <v>2.8</v>
      </c>
      <c r="B54">
        <v>0</v>
      </c>
      <c r="C54">
        <v>0.45764700000000003</v>
      </c>
      <c r="D54">
        <v>3.787E-3</v>
      </c>
      <c r="E54">
        <v>1.3004E-2</v>
      </c>
      <c r="F54">
        <v>1.6792000000000001E-2</v>
      </c>
      <c r="G54">
        <v>0</v>
      </c>
      <c r="H54">
        <v>0</v>
      </c>
      <c r="I54">
        <v>-8.8325000000000001E-2</v>
      </c>
      <c r="J54">
        <v>0</v>
      </c>
      <c r="K54">
        <v>0</v>
      </c>
      <c r="L54">
        <v>13.0298</v>
      </c>
      <c r="M54">
        <v>6.3600000000000004E-2</v>
      </c>
    </row>
    <row r="55" spans="1:13" x14ac:dyDescent="0.2">
      <c r="A55">
        <v>2.9</v>
      </c>
      <c r="B55">
        <v>0</v>
      </c>
      <c r="C55">
        <v>0.467275</v>
      </c>
      <c r="D55">
        <v>3.9480000000000001E-3</v>
      </c>
      <c r="E55">
        <v>1.3108E-2</v>
      </c>
      <c r="F55">
        <v>1.7056000000000002E-2</v>
      </c>
      <c r="G55">
        <v>0</v>
      </c>
      <c r="H55">
        <v>0</v>
      </c>
      <c r="I55">
        <v>-8.9030999999999999E-2</v>
      </c>
      <c r="J55">
        <v>0</v>
      </c>
      <c r="K55">
        <v>0</v>
      </c>
      <c r="L55">
        <v>12.8948</v>
      </c>
      <c r="M55">
        <v>6.3200000000000006E-2</v>
      </c>
    </row>
    <row r="56" spans="1:13" x14ac:dyDescent="0.2">
      <c r="A56">
        <v>3</v>
      </c>
      <c r="B56">
        <v>0</v>
      </c>
      <c r="C56">
        <v>0.47689999999999999</v>
      </c>
      <c r="D56">
        <v>4.1120000000000002E-3</v>
      </c>
      <c r="E56">
        <v>1.3221E-2</v>
      </c>
      <c r="F56">
        <v>1.7332E-2</v>
      </c>
      <c r="G56">
        <v>0</v>
      </c>
      <c r="H56">
        <v>0</v>
      </c>
      <c r="I56">
        <v>-8.9736999999999997E-2</v>
      </c>
      <c r="J56">
        <v>0</v>
      </c>
      <c r="K56">
        <v>0</v>
      </c>
      <c r="L56">
        <v>12.764099999999999</v>
      </c>
      <c r="M56">
        <v>6.2899999999999998E-2</v>
      </c>
    </row>
    <row r="57" spans="1:13" x14ac:dyDescent="0.2">
      <c r="A57">
        <v>3.1</v>
      </c>
      <c r="B57">
        <v>0</v>
      </c>
      <c r="C57">
        <v>0.48652299999999998</v>
      </c>
      <c r="D57">
        <v>4.2789999999999998E-3</v>
      </c>
      <c r="E57">
        <v>1.3334E-2</v>
      </c>
      <c r="F57">
        <v>1.7613E-2</v>
      </c>
      <c r="G57">
        <v>0</v>
      </c>
      <c r="H57">
        <v>0</v>
      </c>
      <c r="I57">
        <v>-9.0442999999999996E-2</v>
      </c>
      <c r="J57">
        <v>0</v>
      </c>
      <c r="K57">
        <v>0</v>
      </c>
      <c r="L57">
        <v>12.6372</v>
      </c>
      <c r="M57">
        <v>6.2600000000000003E-2</v>
      </c>
    </row>
    <row r="58" spans="1:13" x14ac:dyDescent="0.2">
      <c r="A58">
        <v>3.2</v>
      </c>
      <c r="B58">
        <v>0</v>
      </c>
      <c r="C58">
        <v>0.49614399999999997</v>
      </c>
      <c r="D58">
        <v>4.4489999999999998E-3</v>
      </c>
      <c r="E58">
        <v>1.3446E-2</v>
      </c>
      <c r="F58">
        <v>1.7895000000000001E-2</v>
      </c>
      <c r="G58">
        <v>0</v>
      </c>
      <c r="H58">
        <v>0</v>
      </c>
      <c r="I58">
        <v>-9.1148000000000007E-2</v>
      </c>
      <c r="J58">
        <v>0</v>
      </c>
      <c r="K58">
        <v>0</v>
      </c>
      <c r="L58">
        <v>12.514099999999999</v>
      </c>
      <c r="M58">
        <v>6.2199999999999998E-2</v>
      </c>
    </row>
    <row r="59" spans="1:13" x14ac:dyDescent="0.2">
      <c r="A59">
        <v>3.3</v>
      </c>
      <c r="B59">
        <v>0</v>
      </c>
      <c r="C59">
        <v>0.50576299999999996</v>
      </c>
      <c r="D59">
        <v>4.6230000000000004E-3</v>
      </c>
      <c r="E59">
        <v>1.3561999999999999E-2</v>
      </c>
      <c r="F59">
        <v>1.8185E-2</v>
      </c>
      <c r="G59">
        <v>0</v>
      </c>
      <c r="H59">
        <v>0</v>
      </c>
      <c r="I59">
        <v>-9.1853000000000004E-2</v>
      </c>
      <c r="J59">
        <v>0</v>
      </c>
      <c r="K59">
        <v>0</v>
      </c>
      <c r="L59">
        <v>12.394500000000001</v>
      </c>
      <c r="M59">
        <v>6.1899999999999997E-2</v>
      </c>
    </row>
    <row r="60" spans="1:13" x14ac:dyDescent="0.2">
      <c r="A60">
        <v>3.4</v>
      </c>
      <c r="B60">
        <v>0</v>
      </c>
      <c r="C60">
        <v>0.51537900000000003</v>
      </c>
      <c r="D60">
        <v>4.7999999999999996E-3</v>
      </c>
      <c r="E60">
        <v>1.3689E-2</v>
      </c>
      <c r="F60">
        <v>1.8488000000000001E-2</v>
      </c>
      <c r="G60">
        <v>0</v>
      </c>
      <c r="H60">
        <v>0</v>
      </c>
      <c r="I60">
        <v>-9.2558000000000001E-2</v>
      </c>
      <c r="J60">
        <v>0</v>
      </c>
      <c r="K60">
        <v>0</v>
      </c>
      <c r="L60">
        <v>12.2783</v>
      </c>
      <c r="M60">
        <v>6.1600000000000002E-2</v>
      </c>
    </row>
    <row r="61" spans="1:13" x14ac:dyDescent="0.2">
      <c r="A61">
        <v>3.5</v>
      </c>
      <c r="B61">
        <v>0</v>
      </c>
      <c r="C61">
        <v>0.52499300000000004</v>
      </c>
      <c r="D61">
        <v>4.9800000000000001E-3</v>
      </c>
      <c r="E61">
        <v>1.3816E-2</v>
      </c>
      <c r="F61">
        <v>1.8797000000000001E-2</v>
      </c>
      <c r="G61">
        <v>0</v>
      </c>
      <c r="H61">
        <v>0</v>
      </c>
      <c r="I61">
        <v>-9.3261999999999998E-2</v>
      </c>
      <c r="J61">
        <v>0</v>
      </c>
      <c r="K61">
        <v>0</v>
      </c>
      <c r="L61">
        <v>12.1654</v>
      </c>
      <c r="M61">
        <v>6.13E-2</v>
      </c>
    </row>
    <row r="62" spans="1:13" x14ac:dyDescent="0.2">
      <c r="A62">
        <v>3.6</v>
      </c>
      <c r="B62">
        <v>0</v>
      </c>
      <c r="C62">
        <v>0.53460399999999997</v>
      </c>
      <c r="D62">
        <v>5.1640000000000002E-3</v>
      </c>
      <c r="E62">
        <v>1.3945000000000001E-2</v>
      </c>
      <c r="F62">
        <v>1.9109000000000001E-2</v>
      </c>
      <c r="G62">
        <v>0</v>
      </c>
      <c r="H62">
        <v>0</v>
      </c>
      <c r="I62">
        <v>-9.3965999999999994E-2</v>
      </c>
      <c r="J62">
        <v>0</v>
      </c>
      <c r="K62">
        <v>0</v>
      </c>
      <c r="L62">
        <v>12.0555</v>
      </c>
      <c r="M62">
        <v>6.1100000000000002E-2</v>
      </c>
    </row>
    <row r="63" spans="1:13" x14ac:dyDescent="0.2">
      <c r="A63">
        <v>3.7</v>
      </c>
      <c r="B63">
        <v>0</v>
      </c>
      <c r="C63">
        <v>0.54421299999999995</v>
      </c>
      <c r="D63">
        <v>5.3499999999999997E-3</v>
      </c>
      <c r="E63">
        <v>1.4071999999999999E-2</v>
      </c>
      <c r="F63">
        <v>1.9422999999999999E-2</v>
      </c>
      <c r="G63">
        <v>0</v>
      </c>
      <c r="H63">
        <v>0</v>
      </c>
      <c r="I63">
        <v>-9.4670000000000004E-2</v>
      </c>
      <c r="J63">
        <v>0</v>
      </c>
      <c r="K63">
        <v>0</v>
      </c>
      <c r="L63">
        <v>11.948600000000001</v>
      </c>
      <c r="M63">
        <v>6.08E-2</v>
      </c>
    </row>
    <row r="64" spans="1:13" x14ac:dyDescent="0.2">
      <c r="A64">
        <v>3.8</v>
      </c>
      <c r="B64">
        <v>0</v>
      </c>
      <c r="C64">
        <v>0.55381899999999995</v>
      </c>
      <c r="D64">
        <v>5.5399999999999998E-3</v>
      </c>
      <c r="E64">
        <v>1.4198000000000001E-2</v>
      </c>
      <c r="F64">
        <v>1.9737999999999999E-2</v>
      </c>
      <c r="G64">
        <v>0</v>
      </c>
      <c r="H64">
        <v>0</v>
      </c>
      <c r="I64">
        <v>-9.5372999999999999E-2</v>
      </c>
      <c r="J64">
        <v>0</v>
      </c>
      <c r="K64">
        <v>0</v>
      </c>
      <c r="L64">
        <v>11.8445</v>
      </c>
      <c r="M64">
        <v>6.0499999999999998E-2</v>
      </c>
    </row>
    <row r="65" spans="1:13" x14ac:dyDescent="0.2">
      <c r="A65">
        <v>3.9</v>
      </c>
      <c r="B65">
        <v>0</v>
      </c>
      <c r="C65">
        <v>0.56342300000000001</v>
      </c>
      <c r="D65">
        <v>5.7340000000000004E-3</v>
      </c>
      <c r="E65">
        <v>1.4331E-2</v>
      </c>
      <c r="F65">
        <v>2.0065E-2</v>
      </c>
      <c r="G65">
        <v>0</v>
      </c>
      <c r="H65">
        <v>0</v>
      </c>
      <c r="I65">
        <v>-9.6075999999999995E-2</v>
      </c>
      <c r="J65">
        <v>0</v>
      </c>
      <c r="K65">
        <v>0</v>
      </c>
      <c r="L65">
        <v>11.7432</v>
      </c>
      <c r="M65">
        <v>6.0299999999999999E-2</v>
      </c>
    </row>
    <row r="66" spans="1:13" x14ac:dyDescent="0.2">
      <c r="A66">
        <v>4</v>
      </c>
      <c r="B66">
        <v>0</v>
      </c>
      <c r="C66">
        <v>0.57302399999999998</v>
      </c>
      <c r="D66">
        <v>5.9300000000000004E-3</v>
      </c>
      <c r="E66">
        <v>1.4466E-2</v>
      </c>
      <c r="F66">
        <v>2.0396000000000001E-2</v>
      </c>
      <c r="G66">
        <v>0</v>
      </c>
      <c r="H66">
        <v>0</v>
      </c>
      <c r="I66">
        <v>-9.6778000000000003E-2</v>
      </c>
      <c r="J66">
        <v>0</v>
      </c>
      <c r="K66">
        <v>0</v>
      </c>
      <c r="L66">
        <v>11.644399999999999</v>
      </c>
      <c r="M66">
        <v>0.06</v>
      </c>
    </row>
    <row r="67" spans="1:13" x14ac:dyDescent="0.2">
      <c r="A67">
        <v>4.0999999999999996</v>
      </c>
      <c r="B67">
        <v>0</v>
      </c>
      <c r="C67">
        <v>0.582623</v>
      </c>
      <c r="D67">
        <v>6.13E-3</v>
      </c>
      <c r="E67">
        <v>1.46E-2</v>
      </c>
      <c r="F67">
        <v>2.0729999999999998E-2</v>
      </c>
      <c r="G67">
        <v>0</v>
      </c>
      <c r="H67">
        <v>0</v>
      </c>
      <c r="I67">
        <v>-9.7479999999999997E-2</v>
      </c>
      <c r="J67">
        <v>0</v>
      </c>
      <c r="K67">
        <v>0</v>
      </c>
      <c r="L67">
        <v>11.548</v>
      </c>
      <c r="M67">
        <v>5.9799999999999999E-2</v>
      </c>
    </row>
    <row r="68" spans="1:13" x14ac:dyDescent="0.2">
      <c r="A68">
        <v>4.2</v>
      </c>
      <c r="B68">
        <v>0</v>
      </c>
      <c r="C68">
        <v>0.59221900000000005</v>
      </c>
      <c r="D68">
        <v>6.3330000000000001E-3</v>
      </c>
      <c r="E68">
        <v>1.4734000000000001E-2</v>
      </c>
      <c r="F68">
        <v>2.1066000000000001E-2</v>
      </c>
      <c r="G68">
        <v>0</v>
      </c>
      <c r="H68">
        <v>0</v>
      </c>
      <c r="I68">
        <v>-9.8182000000000005E-2</v>
      </c>
      <c r="J68">
        <v>0</v>
      </c>
      <c r="K68">
        <v>0</v>
      </c>
      <c r="L68">
        <v>11.4541</v>
      </c>
      <c r="M68">
        <v>5.96E-2</v>
      </c>
    </row>
    <row r="69" spans="1:13" x14ac:dyDescent="0.2">
      <c r="A69">
        <v>4.3</v>
      </c>
      <c r="B69">
        <v>0</v>
      </c>
      <c r="C69">
        <v>0.60181200000000001</v>
      </c>
      <c r="D69">
        <v>6.5389999999999997E-3</v>
      </c>
      <c r="E69">
        <v>1.4867999999999999E-2</v>
      </c>
      <c r="F69">
        <v>2.1406999999999999E-2</v>
      </c>
      <c r="G69">
        <v>0</v>
      </c>
      <c r="H69">
        <v>0</v>
      </c>
      <c r="I69">
        <v>-9.8882999999999999E-2</v>
      </c>
      <c r="J69">
        <v>0</v>
      </c>
      <c r="K69">
        <v>0</v>
      </c>
      <c r="L69">
        <v>11.362399999999999</v>
      </c>
      <c r="M69">
        <v>5.9400000000000001E-2</v>
      </c>
    </row>
    <row r="70" spans="1:13" x14ac:dyDescent="0.2">
      <c r="A70">
        <v>4.4000000000000004</v>
      </c>
      <c r="B70">
        <v>0</v>
      </c>
      <c r="C70">
        <v>0.611402</v>
      </c>
      <c r="D70">
        <v>6.7479999999999997E-3</v>
      </c>
      <c r="E70">
        <v>1.5009E-2</v>
      </c>
      <c r="F70">
        <v>2.1756999999999999E-2</v>
      </c>
      <c r="G70">
        <v>0</v>
      </c>
      <c r="H70">
        <v>0</v>
      </c>
      <c r="I70">
        <v>-9.9584000000000006E-2</v>
      </c>
      <c r="J70">
        <v>0</v>
      </c>
      <c r="K70">
        <v>0</v>
      </c>
      <c r="L70">
        <v>11.273</v>
      </c>
      <c r="M70">
        <v>5.91E-2</v>
      </c>
    </row>
    <row r="71" spans="1:13" x14ac:dyDescent="0.2">
      <c r="A71">
        <v>4.5</v>
      </c>
      <c r="B71">
        <v>0</v>
      </c>
      <c r="C71">
        <v>0.62098900000000001</v>
      </c>
      <c r="D71">
        <v>6.9610000000000002E-3</v>
      </c>
      <c r="E71">
        <v>1.5153E-2</v>
      </c>
      <c r="F71">
        <v>2.2114000000000002E-2</v>
      </c>
      <c r="G71">
        <v>0</v>
      </c>
      <c r="H71">
        <v>0</v>
      </c>
      <c r="I71">
        <v>-0.100284</v>
      </c>
      <c r="J71">
        <v>0</v>
      </c>
      <c r="K71">
        <v>0</v>
      </c>
      <c r="L71">
        <v>11.185600000000001</v>
      </c>
      <c r="M71">
        <v>5.8900000000000001E-2</v>
      </c>
    </row>
    <row r="72" spans="1:13" x14ac:dyDescent="0.2">
      <c r="A72">
        <v>4.5999999999999996</v>
      </c>
      <c r="B72">
        <v>0</v>
      </c>
      <c r="C72">
        <v>0.63057399999999997</v>
      </c>
      <c r="D72">
        <v>7.1760000000000001E-3</v>
      </c>
      <c r="E72">
        <v>1.5299999999999999E-2</v>
      </c>
      <c r="F72">
        <v>2.2477E-2</v>
      </c>
      <c r="G72">
        <v>0</v>
      </c>
      <c r="H72">
        <v>0</v>
      </c>
      <c r="I72">
        <v>-0.100984</v>
      </c>
      <c r="J72">
        <v>0</v>
      </c>
      <c r="K72">
        <v>0</v>
      </c>
      <c r="L72">
        <v>11.100300000000001</v>
      </c>
      <c r="M72">
        <v>5.8700000000000002E-2</v>
      </c>
    </row>
    <row r="73" spans="1:13" x14ac:dyDescent="0.2">
      <c r="A73">
        <v>4.7</v>
      </c>
      <c r="B73">
        <v>0</v>
      </c>
      <c r="C73">
        <v>0.64015500000000003</v>
      </c>
      <c r="D73">
        <v>7.3949999999999997E-3</v>
      </c>
      <c r="E73">
        <v>1.5454000000000001E-2</v>
      </c>
      <c r="F73">
        <v>2.2849999999999999E-2</v>
      </c>
      <c r="G73">
        <v>0</v>
      </c>
      <c r="H73">
        <v>0</v>
      </c>
      <c r="I73">
        <v>-0.101684</v>
      </c>
      <c r="J73">
        <v>0</v>
      </c>
      <c r="K73">
        <v>0</v>
      </c>
      <c r="L73">
        <v>11.0169</v>
      </c>
      <c r="M73">
        <v>5.8500000000000003E-2</v>
      </c>
    </row>
    <row r="74" spans="1:13" x14ac:dyDescent="0.2">
      <c r="A74">
        <v>4.8</v>
      </c>
      <c r="B74">
        <v>0</v>
      </c>
      <c r="C74">
        <v>0.64973400000000003</v>
      </c>
      <c r="D74">
        <v>7.6169999999999996E-3</v>
      </c>
      <c r="E74">
        <v>1.5610000000000001E-2</v>
      </c>
      <c r="F74">
        <v>2.3227999999999999E-2</v>
      </c>
      <c r="G74">
        <v>0</v>
      </c>
      <c r="H74">
        <v>0</v>
      </c>
      <c r="I74">
        <v>-0.102383</v>
      </c>
      <c r="J74">
        <v>0</v>
      </c>
      <c r="K74">
        <v>0</v>
      </c>
      <c r="L74">
        <v>10.9354</v>
      </c>
      <c r="M74">
        <v>5.8400000000000001E-2</v>
      </c>
    </row>
    <row r="75" spans="1:13" x14ac:dyDescent="0.2">
      <c r="A75">
        <v>4.9000000000000004</v>
      </c>
      <c r="B75">
        <v>0</v>
      </c>
      <c r="C75">
        <v>0.65930900000000003</v>
      </c>
      <c r="D75">
        <v>7.8429999999999993E-3</v>
      </c>
      <c r="E75">
        <v>1.5772000000000001E-2</v>
      </c>
      <c r="F75">
        <v>2.3614E-2</v>
      </c>
      <c r="G75">
        <v>0</v>
      </c>
      <c r="H75">
        <v>0</v>
      </c>
      <c r="I75">
        <v>-0.10308199999999999</v>
      </c>
      <c r="J75">
        <v>0</v>
      </c>
      <c r="K75">
        <v>0</v>
      </c>
      <c r="L75">
        <v>10.855700000000001</v>
      </c>
      <c r="M75">
        <v>5.8200000000000002E-2</v>
      </c>
    </row>
    <row r="76" spans="1:13" x14ac:dyDescent="0.2">
      <c r="A76">
        <v>5</v>
      </c>
      <c r="B76">
        <v>0</v>
      </c>
      <c r="C76">
        <v>0.66888199999999998</v>
      </c>
      <c r="D76">
        <v>8.071E-3</v>
      </c>
      <c r="E76">
        <v>1.5934E-2</v>
      </c>
      <c r="F76">
        <v>2.4004999999999999E-2</v>
      </c>
      <c r="G76">
        <v>0</v>
      </c>
      <c r="H76">
        <v>0</v>
      </c>
      <c r="I76">
        <v>-0.10378</v>
      </c>
      <c r="J76">
        <v>0</v>
      </c>
      <c r="K76">
        <v>0</v>
      </c>
      <c r="L76">
        <v>10.777699999999999</v>
      </c>
      <c r="M76">
        <v>5.8000000000000003E-2</v>
      </c>
    </row>
    <row r="77" spans="1:13" x14ac:dyDescent="0.2">
      <c r="A77">
        <v>5.0999999999999996</v>
      </c>
      <c r="B77">
        <v>0</v>
      </c>
      <c r="C77">
        <v>0.67845100000000003</v>
      </c>
      <c r="D77">
        <v>8.3029999999999996E-3</v>
      </c>
      <c r="E77">
        <v>1.6095999999999999E-2</v>
      </c>
      <c r="F77">
        <v>2.4399000000000001E-2</v>
      </c>
      <c r="G77">
        <v>0</v>
      </c>
      <c r="H77">
        <v>0</v>
      </c>
      <c r="I77">
        <v>-0.104478</v>
      </c>
      <c r="J77">
        <v>0</v>
      </c>
      <c r="K77">
        <v>0</v>
      </c>
      <c r="L77">
        <v>10.701499999999999</v>
      </c>
      <c r="M77">
        <v>5.7799999999999997E-2</v>
      </c>
    </row>
    <row r="78" spans="1:13" x14ac:dyDescent="0.2">
      <c r="A78">
        <v>5.2</v>
      </c>
      <c r="B78">
        <v>0</v>
      </c>
      <c r="C78">
        <v>0.68801699999999999</v>
      </c>
      <c r="D78">
        <v>8.5380000000000005E-3</v>
      </c>
      <c r="E78">
        <v>1.6258999999999999E-2</v>
      </c>
      <c r="F78">
        <v>2.4795999999999999E-2</v>
      </c>
      <c r="G78">
        <v>0</v>
      </c>
      <c r="H78">
        <v>0</v>
      </c>
      <c r="I78">
        <v>-0.10517600000000001</v>
      </c>
      <c r="J78">
        <v>0</v>
      </c>
      <c r="K78">
        <v>0</v>
      </c>
      <c r="L78">
        <v>10.626799999999999</v>
      </c>
      <c r="M78">
        <v>5.7700000000000001E-2</v>
      </c>
    </row>
    <row r="79" spans="1:13" x14ac:dyDescent="0.2">
      <c r="A79">
        <v>5.3</v>
      </c>
      <c r="B79">
        <v>0</v>
      </c>
      <c r="C79">
        <v>0.69757999999999998</v>
      </c>
      <c r="D79">
        <v>8.7760000000000008E-3</v>
      </c>
      <c r="E79">
        <v>1.6421999999999999E-2</v>
      </c>
      <c r="F79">
        <v>2.5198000000000002E-2</v>
      </c>
      <c r="G79">
        <v>0</v>
      </c>
      <c r="H79">
        <v>0</v>
      </c>
      <c r="I79">
        <v>-0.10587199999999999</v>
      </c>
      <c r="J79">
        <v>0</v>
      </c>
      <c r="K79">
        <v>0</v>
      </c>
      <c r="L79">
        <v>10.553699999999999</v>
      </c>
      <c r="M79">
        <v>5.7500000000000002E-2</v>
      </c>
    </row>
    <row r="80" spans="1:13" x14ac:dyDescent="0.2">
      <c r="A80">
        <v>5.4</v>
      </c>
      <c r="B80">
        <v>0</v>
      </c>
      <c r="C80">
        <v>0.70713899999999996</v>
      </c>
      <c r="D80">
        <v>9.0170000000000007E-3</v>
      </c>
      <c r="E80">
        <v>1.6584999999999999E-2</v>
      </c>
      <c r="F80">
        <v>2.5602E-2</v>
      </c>
      <c r="G80">
        <v>0</v>
      </c>
      <c r="H80">
        <v>0</v>
      </c>
      <c r="I80">
        <v>-0.106569</v>
      </c>
      <c r="J80">
        <v>0</v>
      </c>
      <c r="K80">
        <v>0</v>
      </c>
      <c r="L80">
        <v>10.482100000000001</v>
      </c>
      <c r="M80">
        <v>5.7299999999999997E-2</v>
      </c>
    </row>
    <row r="81" spans="1:13" x14ac:dyDescent="0.2">
      <c r="A81">
        <v>5.5</v>
      </c>
      <c r="B81">
        <v>0</v>
      </c>
      <c r="C81">
        <v>0.716696</v>
      </c>
      <c r="D81">
        <v>9.2610000000000001E-3</v>
      </c>
      <c r="E81">
        <v>1.6747999999999999E-2</v>
      </c>
      <c r="F81">
        <v>2.6009000000000001E-2</v>
      </c>
      <c r="G81">
        <v>0</v>
      </c>
      <c r="H81">
        <v>0</v>
      </c>
      <c r="I81">
        <v>-0.107264</v>
      </c>
      <c r="J81">
        <v>0</v>
      </c>
      <c r="K81">
        <v>0</v>
      </c>
      <c r="L81">
        <v>10.412000000000001</v>
      </c>
      <c r="M81">
        <v>5.7200000000000001E-2</v>
      </c>
    </row>
    <row r="82" spans="1:13" x14ac:dyDescent="0.2">
      <c r="A82">
        <v>5.6</v>
      </c>
      <c r="B82">
        <v>0</v>
      </c>
      <c r="C82">
        <v>0.72624900000000003</v>
      </c>
      <c r="D82">
        <v>9.5080000000000008E-3</v>
      </c>
      <c r="E82">
        <v>1.6910000000000001E-2</v>
      </c>
      <c r="F82">
        <v>2.6419000000000002E-2</v>
      </c>
      <c r="G82">
        <v>0</v>
      </c>
      <c r="H82">
        <v>0</v>
      </c>
      <c r="I82">
        <v>-0.10796</v>
      </c>
      <c r="J82">
        <v>0</v>
      </c>
      <c r="K82">
        <v>0</v>
      </c>
      <c r="L82">
        <v>10.343299999999999</v>
      </c>
      <c r="M82">
        <v>5.7000000000000002E-2</v>
      </c>
    </row>
    <row r="83" spans="1:13" x14ac:dyDescent="0.2">
      <c r="A83">
        <v>5.7</v>
      </c>
      <c r="B83">
        <v>0</v>
      </c>
      <c r="C83">
        <v>0.73579799999999995</v>
      </c>
      <c r="D83">
        <v>9.7590000000000003E-3</v>
      </c>
      <c r="E83">
        <v>1.7072E-2</v>
      </c>
      <c r="F83">
        <v>2.6831000000000001E-2</v>
      </c>
      <c r="G83">
        <v>0</v>
      </c>
      <c r="H83">
        <v>0</v>
      </c>
      <c r="I83">
        <v>-0.108654</v>
      </c>
      <c r="J83">
        <v>0</v>
      </c>
      <c r="K83">
        <v>0</v>
      </c>
      <c r="L83">
        <v>10.276</v>
      </c>
      <c r="M83">
        <v>5.6899999999999999E-2</v>
      </c>
    </row>
    <row r="84" spans="1:13" x14ac:dyDescent="0.2">
      <c r="A84">
        <v>5.8</v>
      </c>
      <c r="B84">
        <v>0</v>
      </c>
      <c r="C84">
        <v>0.74534400000000001</v>
      </c>
      <c r="D84">
        <v>1.0012999999999999E-2</v>
      </c>
      <c r="E84">
        <v>1.7231E-2</v>
      </c>
      <c r="F84">
        <v>2.7243E-2</v>
      </c>
      <c r="G84">
        <v>0</v>
      </c>
      <c r="H84">
        <v>0</v>
      </c>
      <c r="I84">
        <v>-0.109348</v>
      </c>
      <c r="J84">
        <v>0</v>
      </c>
      <c r="K84">
        <v>0</v>
      </c>
      <c r="L84">
        <v>10.210000000000001</v>
      </c>
      <c r="M84">
        <v>5.6800000000000003E-2</v>
      </c>
    </row>
    <row r="85" spans="1:13" x14ac:dyDescent="0.2">
      <c r="A85">
        <v>5.9</v>
      </c>
      <c r="B85">
        <v>0</v>
      </c>
      <c r="C85">
        <v>0.75488699999999997</v>
      </c>
      <c r="D85">
        <v>1.0269E-2</v>
      </c>
      <c r="E85">
        <v>1.7385999999999999E-2</v>
      </c>
      <c r="F85">
        <v>2.7654999999999999E-2</v>
      </c>
      <c r="G85">
        <v>0</v>
      </c>
      <c r="H85">
        <v>0</v>
      </c>
      <c r="I85">
        <v>-0.110042</v>
      </c>
      <c r="J85">
        <v>0</v>
      </c>
      <c r="K85">
        <v>0</v>
      </c>
      <c r="L85">
        <v>10.145200000000001</v>
      </c>
      <c r="M85">
        <v>5.6599999999999998E-2</v>
      </c>
    </row>
    <row r="86" spans="1:13" x14ac:dyDescent="0.2">
      <c r="A86">
        <v>6</v>
      </c>
      <c r="B86">
        <v>0</v>
      </c>
      <c r="C86">
        <v>0.76442600000000005</v>
      </c>
      <c r="D86">
        <v>1.0529E-2</v>
      </c>
      <c r="E86">
        <v>1.7538000000000002E-2</v>
      </c>
      <c r="F86">
        <v>2.8067000000000002E-2</v>
      </c>
      <c r="G86">
        <v>0</v>
      </c>
      <c r="H86">
        <v>0</v>
      </c>
      <c r="I86">
        <v>-0.110735</v>
      </c>
      <c r="J86">
        <v>0</v>
      </c>
      <c r="K86">
        <v>0</v>
      </c>
      <c r="L86">
        <v>10.0817</v>
      </c>
      <c r="M86">
        <v>5.6500000000000002E-2</v>
      </c>
    </row>
    <row r="87" spans="1:13" x14ac:dyDescent="0.2">
      <c r="A87">
        <v>6.1</v>
      </c>
      <c r="B87">
        <v>0</v>
      </c>
      <c r="C87">
        <v>0.77396100000000001</v>
      </c>
      <c r="D87">
        <v>1.0792E-2</v>
      </c>
      <c r="E87">
        <v>1.7694000000000001E-2</v>
      </c>
      <c r="F87">
        <v>2.8486000000000001E-2</v>
      </c>
      <c r="G87">
        <v>0</v>
      </c>
      <c r="H87">
        <v>0</v>
      </c>
      <c r="I87">
        <v>-0.111427</v>
      </c>
      <c r="J87">
        <v>0</v>
      </c>
      <c r="K87">
        <v>0</v>
      </c>
      <c r="L87">
        <v>10.019399999999999</v>
      </c>
      <c r="M87">
        <v>5.6399999999999999E-2</v>
      </c>
    </row>
    <row r="88" spans="1:13" x14ac:dyDescent="0.2">
      <c r="A88">
        <v>6.2</v>
      </c>
      <c r="B88">
        <v>0</v>
      </c>
      <c r="C88">
        <v>0.78349299999999999</v>
      </c>
      <c r="D88">
        <v>1.1058E-2</v>
      </c>
      <c r="E88">
        <v>1.7847999999999999E-2</v>
      </c>
      <c r="F88">
        <v>2.8906000000000001E-2</v>
      </c>
      <c r="G88">
        <v>0</v>
      </c>
      <c r="H88">
        <v>0</v>
      </c>
      <c r="I88">
        <v>-0.112119</v>
      </c>
      <c r="J88">
        <v>0</v>
      </c>
      <c r="K88">
        <v>0</v>
      </c>
      <c r="L88">
        <v>9.9582999999999995</v>
      </c>
      <c r="M88">
        <v>5.62E-2</v>
      </c>
    </row>
    <row r="89" spans="1:13" x14ac:dyDescent="0.2">
      <c r="A89">
        <v>6.3</v>
      </c>
      <c r="B89">
        <v>0</v>
      </c>
      <c r="C89">
        <v>0.79302099999999998</v>
      </c>
      <c r="D89">
        <v>1.1327E-2</v>
      </c>
      <c r="E89">
        <v>1.8003999999999999E-2</v>
      </c>
      <c r="F89">
        <v>2.9332E-2</v>
      </c>
      <c r="G89">
        <v>0</v>
      </c>
      <c r="H89">
        <v>0</v>
      </c>
      <c r="I89">
        <v>-0.11280999999999999</v>
      </c>
      <c r="J89">
        <v>0</v>
      </c>
      <c r="K89">
        <v>0</v>
      </c>
      <c r="L89">
        <v>9.8983000000000008</v>
      </c>
      <c r="M89">
        <v>5.6099999999999997E-2</v>
      </c>
    </row>
    <row r="90" spans="1:13" x14ac:dyDescent="0.2">
      <c r="A90">
        <v>6.4</v>
      </c>
      <c r="B90">
        <v>0</v>
      </c>
      <c r="C90">
        <v>0.80254599999999998</v>
      </c>
      <c r="D90">
        <v>1.1599999999999999E-2</v>
      </c>
      <c r="E90">
        <v>1.8162999999999999E-2</v>
      </c>
      <c r="F90">
        <v>2.9762E-2</v>
      </c>
      <c r="G90">
        <v>0</v>
      </c>
      <c r="H90">
        <v>0</v>
      </c>
      <c r="I90">
        <v>-0.113501</v>
      </c>
      <c r="J90">
        <v>0</v>
      </c>
      <c r="K90">
        <v>0</v>
      </c>
      <c r="L90">
        <v>9.8393999999999995</v>
      </c>
      <c r="M90">
        <v>5.6000000000000001E-2</v>
      </c>
    </row>
    <row r="91" spans="1:13" x14ac:dyDescent="0.2">
      <c r="A91">
        <v>6.5</v>
      </c>
      <c r="B91">
        <v>0</v>
      </c>
      <c r="C91">
        <v>0.81206599999999995</v>
      </c>
      <c r="D91">
        <v>1.1875E-2</v>
      </c>
      <c r="E91">
        <v>1.8319999999999999E-2</v>
      </c>
      <c r="F91">
        <v>3.0195E-2</v>
      </c>
      <c r="G91">
        <v>0</v>
      </c>
      <c r="H91">
        <v>0</v>
      </c>
      <c r="I91">
        <v>-0.114191</v>
      </c>
      <c r="J91">
        <v>0</v>
      </c>
      <c r="K91">
        <v>0</v>
      </c>
      <c r="L91">
        <v>9.7814999999999994</v>
      </c>
      <c r="M91">
        <v>5.5899999999999998E-2</v>
      </c>
    </row>
    <row r="92" spans="1:13" x14ac:dyDescent="0.2">
      <c r="A92">
        <v>6.6</v>
      </c>
      <c r="B92">
        <v>0</v>
      </c>
      <c r="C92">
        <v>0.82158299999999995</v>
      </c>
      <c r="D92">
        <v>1.2153000000000001E-2</v>
      </c>
      <c r="E92">
        <v>1.8474000000000001E-2</v>
      </c>
      <c r="F92">
        <v>3.0627000000000001E-2</v>
      </c>
      <c r="G92">
        <v>0</v>
      </c>
      <c r="H92">
        <v>0</v>
      </c>
      <c r="I92">
        <v>-0.11488</v>
      </c>
      <c r="J92">
        <v>0</v>
      </c>
      <c r="K92">
        <v>0</v>
      </c>
      <c r="L92">
        <v>9.7247000000000003</v>
      </c>
      <c r="M92">
        <v>5.5800000000000002E-2</v>
      </c>
    </row>
    <row r="93" spans="1:13" x14ac:dyDescent="0.2">
      <c r="A93">
        <v>6.7</v>
      </c>
      <c r="B93">
        <v>0</v>
      </c>
      <c r="C93">
        <v>0.83109599999999995</v>
      </c>
      <c r="D93">
        <v>1.2435E-2</v>
      </c>
      <c r="E93">
        <v>1.8626E-2</v>
      </c>
      <c r="F93">
        <v>3.1060000000000001E-2</v>
      </c>
      <c r="G93">
        <v>0</v>
      </c>
      <c r="H93">
        <v>0</v>
      </c>
      <c r="I93">
        <v>-0.11556900000000001</v>
      </c>
      <c r="J93">
        <v>0</v>
      </c>
      <c r="K93">
        <v>0</v>
      </c>
      <c r="L93">
        <v>9.6689000000000007</v>
      </c>
      <c r="M93">
        <v>5.5599999999999997E-2</v>
      </c>
    </row>
    <row r="94" spans="1:13" x14ac:dyDescent="0.2">
      <c r="A94">
        <v>6.8</v>
      </c>
      <c r="B94">
        <v>0</v>
      </c>
      <c r="C94">
        <v>0.84060500000000005</v>
      </c>
      <c r="D94">
        <v>1.2718999999999999E-2</v>
      </c>
      <c r="E94">
        <v>1.8779000000000001E-2</v>
      </c>
      <c r="F94">
        <v>3.1497999999999998E-2</v>
      </c>
      <c r="G94">
        <v>0</v>
      </c>
      <c r="H94">
        <v>0</v>
      </c>
      <c r="I94">
        <v>-0.116257</v>
      </c>
      <c r="J94">
        <v>0</v>
      </c>
      <c r="K94">
        <v>0</v>
      </c>
      <c r="L94">
        <v>9.6140000000000008</v>
      </c>
      <c r="M94">
        <v>5.5500000000000001E-2</v>
      </c>
    </row>
    <row r="95" spans="1:13" x14ac:dyDescent="0.2">
      <c r="A95">
        <v>6.9</v>
      </c>
      <c r="B95">
        <v>0</v>
      </c>
      <c r="C95">
        <v>0.85011000000000003</v>
      </c>
      <c r="D95">
        <v>1.3006999999999999E-2</v>
      </c>
      <c r="E95">
        <v>1.8936000000000001E-2</v>
      </c>
      <c r="F95">
        <v>3.1941999999999998E-2</v>
      </c>
      <c r="G95">
        <v>0</v>
      </c>
      <c r="H95">
        <v>0</v>
      </c>
      <c r="I95">
        <v>-0.11694400000000001</v>
      </c>
      <c r="J95">
        <v>0</v>
      </c>
      <c r="K95">
        <v>0</v>
      </c>
      <c r="L95">
        <v>9.5601000000000003</v>
      </c>
      <c r="M95">
        <v>5.5399999999999998E-2</v>
      </c>
    </row>
    <row r="96" spans="1:13" x14ac:dyDescent="0.2">
      <c r="A96">
        <v>7</v>
      </c>
      <c r="B96">
        <v>0</v>
      </c>
      <c r="C96">
        <v>0.85961200000000004</v>
      </c>
      <c r="D96">
        <v>1.3297E-2</v>
      </c>
      <c r="E96">
        <v>1.9095999999999998E-2</v>
      </c>
      <c r="F96">
        <v>3.2392999999999998E-2</v>
      </c>
      <c r="G96">
        <v>0</v>
      </c>
      <c r="H96">
        <v>0</v>
      </c>
      <c r="I96">
        <v>-0.117631</v>
      </c>
      <c r="J96">
        <v>0</v>
      </c>
      <c r="K96">
        <v>0</v>
      </c>
      <c r="L96">
        <v>9.5071999999999992</v>
      </c>
      <c r="M96">
        <v>5.5300000000000002E-2</v>
      </c>
    </row>
    <row r="97" spans="1:13" x14ac:dyDescent="0.2">
      <c r="A97">
        <v>7.1</v>
      </c>
      <c r="B97">
        <v>0</v>
      </c>
      <c r="C97">
        <v>0.86910900000000002</v>
      </c>
      <c r="D97">
        <v>1.3591000000000001E-2</v>
      </c>
      <c r="E97">
        <v>1.9255000000000001E-2</v>
      </c>
      <c r="F97">
        <v>3.2844999999999999E-2</v>
      </c>
      <c r="G97">
        <v>0</v>
      </c>
      <c r="H97">
        <v>0</v>
      </c>
      <c r="I97">
        <v>-0.11831800000000001</v>
      </c>
      <c r="J97">
        <v>0</v>
      </c>
      <c r="K97">
        <v>0</v>
      </c>
      <c r="L97">
        <v>9.4550999999999998</v>
      </c>
      <c r="M97">
        <v>5.5199999999999999E-2</v>
      </c>
    </row>
    <row r="98" spans="1:13" x14ac:dyDescent="0.2">
      <c r="A98">
        <v>7.2</v>
      </c>
      <c r="B98">
        <v>0</v>
      </c>
      <c r="C98">
        <v>0.87860199999999999</v>
      </c>
      <c r="D98">
        <v>1.3887E-2</v>
      </c>
      <c r="E98">
        <v>1.9415000000000002E-2</v>
      </c>
      <c r="F98">
        <v>3.3301999999999998E-2</v>
      </c>
      <c r="G98">
        <v>0</v>
      </c>
      <c r="H98">
        <v>0</v>
      </c>
      <c r="I98">
        <v>-0.119003</v>
      </c>
      <c r="J98">
        <v>0</v>
      </c>
      <c r="K98">
        <v>0</v>
      </c>
      <c r="L98">
        <v>9.4039000000000001</v>
      </c>
      <c r="M98">
        <v>5.5100000000000003E-2</v>
      </c>
    </row>
    <row r="99" spans="1:13" x14ac:dyDescent="0.2">
      <c r="A99">
        <v>7.3</v>
      </c>
      <c r="B99">
        <v>0</v>
      </c>
      <c r="C99">
        <v>0.88809099999999996</v>
      </c>
      <c r="D99">
        <v>1.4187E-2</v>
      </c>
      <c r="E99">
        <v>1.9581999999999999E-2</v>
      </c>
      <c r="F99">
        <v>3.3769E-2</v>
      </c>
      <c r="G99">
        <v>0</v>
      </c>
      <c r="H99">
        <v>0</v>
      </c>
      <c r="I99">
        <v>-0.119688</v>
      </c>
      <c r="J99">
        <v>0</v>
      </c>
      <c r="K99">
        <v>0</v>
      </c>
      <c r="L99">
        <v>9.3535000000000004</v>
      </c>
      <c r="M99">
        <v>5.5E-2</v>
      </c>
    </row>
    <row r="100" spans="1:13" x14ac:dyDescent="0.2">
      <c r="A100">
        <v>7.4</v>
      </c>
      <c r="B100">
        <v>0</v>
      </c>
      <c r="C100">
        <v>0.89757500000000001</v>
      </c>
      <c r="D100">
        <v>1.4489E-2</v>
      </c>
      <c r="E100">
        <v>1.975E-2</v>
      </c>
      <c r="F100">
        <v>3.424E-2</v>
      </c>
      <c r="G100">
        <v>0</v>
      </c>
      <c r="H100">
        <v>0</v>
      </c>
      <c r="I100">
        <v>-0.12037200000000001</v>
      </c>
      <c r="J100">
        <v>0</v>
      </c>
      <c r="K100">
        <v>0</v>
      </c>
      <c r="L100">
        <v>9.3039000000000005</v>
      </c>
      <c r="M100">
        <v>5.4899999999999997E-2</v>
      </c>
    </row>
    <row r="101" spans="1:13" x14ac:dyDescent="0.2">
      <c r="A101">
        <v>7.5</v>
      </c>
      <c r="B101">
        <v>0</v>
      </c>
      <c r="C101">
        <v>0.90705599999999997</v>
      </c>
      <c r="D101">
        <v>1.4795000000000001E-2</v>
      </c>
      <c r="E101">
        <v>1.9914999999999999E-2</v>
      </c>
      <c r="F101">
        <v>3.4709999999999998E-2</v>
      </c>
      <c r="G101">
        <v>0</v>
      </c>
      <c r="H101">
        <v>0</v>
      </c>
      <c r="I101">
        <v>-0.121056</v>
      </c>
      <c r="J101">
        <v>0</v>
      </c>
      <c r="K101">
        <v>0</v>
      </c>
      <c r="L101">
        <v>9.2552000000000003</v>
      </c>
      <c r="M101">
        <v>5.4800000000000001E-2</v>
      </c>
    </row>
    <row r="102" spans="1:13" x14ac:dyDescent="0.2">
      <c r="A102">
        <v>7.6</v>
      </c>
      <c r="B102">
        <v>0</v>
      </c>
      <c r="C102">
        <v>0.91653200000000001</v>
      </c>
      <c r="D102">
        <v>1.5103999999999999E-2</v>
      </c>
      <c r="E102">
        <v>2.0077000000000001E-2</v>
      </c>
      <c r="F102">
        <v>3.5180999999999997E-2</v>
      </c>
      <c r="G102">
        <v>0</v>
      </c>
      <c r="H102">
        <v>0</v>
      </c>
      <c r="I102">
        <v>-0.121739</v>
      </c>
      <c r="J102">
        <v>0</v>
      </c>
      <c r="K102">
        <v>0</v>
      </c>
      <c r="L102">
        <v>9.2072000000000003</v>
      </c>
      <c r="M102">
        <v>5.4699999999999999E-2</v>
      </c>
    </row>
    <row r="103" spans="1:13" x14ac:dyDescent="0.2">
      <c r="A103">
        <v>7.7</v>
      </c>
      <c r="B103">
        <v>0</v>
      </c>
      <c r="C103">
        <v>0.92600400000000005</v>
      </c>
      <c r="D103">
        <v>1.5415E-2</v>
      </c>
      <c r="E103">
        <v>2.0246E-2</v>
      </c>
      <c r="F103">
        <v>3.5660999999999998E-2</v>
      </c>
      <c r="G103">
        <v>0</v>
      </c>
      <c r="H103">
        <v>0</v>
      </c>
      <c r="I103">
        <v>-0.122421</v>
      </c>
      <c r="J103">
        <v>0</v>
      </c>
      <c r="K103">
        <v>0</v>
      </c>
      <c r="L103">
        <v>9.16</v>
      </c>
      <c r="M103">
        <v>5.4600000000000003E-2</v>
      </c>
    </row>
    <row r="104" spans="1:13" x14ac:dyDescent="0.2">
      <c r="A104">
        <v>7.8</v>
      </c>
      <c r="B104">
        <v>0</v>
      </c>
      <c r="C104">
        <v>0.93547100000000005</v>
      </c>
      <c r="D104">
        <v>1.5730000000000001E-2</v>
      </c>
      <c r="E104">
        <v>2.0424000000000001E-2</v>
      </c>
      <c r="F104">
        <v>3.6152999999999998E-2</v>
      </c>
      <c r="G104">
        <v>0</v>
      </c>
      <c r="H104">
        <v>0</v>
      </c>
      <c r="I104">
        <v>-0.123102</v>
      </c>
      <c r="J104">
        <v>0</v>
      </c>
      <c r="K104">
        <v>0</v>
      </c>
      <c r="L104">
        <v>9.1135000000000002</v>
      </c>
      <c r="M104">
        <v>5.4600000000000003E-2</v>
      </c>
    </row>
    <row r="105" spans="1:13" x14ac:dyDescent="0.2">
      <c r="A105">
        <v>7.9</v>
      </c>
      <c r="B105">
        <v>0</v>
      </c>
      <c r="C105">
        <v>0.94493499999999997</v>
      </c>
      <c r="D105">
        <v>1.6046999999999999E-2</v>
      </c>
      <c r="E105">
        <v>2.0604000000000001E-2</v>
      </c>
      <c r="F105">
        <v>3.6651000000000003E-2</v>
      </c>
      <c r="G105">
        <v>0</v>
      </c>
      <c r="H105">
        <v>0</v>
      </c>
      <c r="I105">
        <v>-0.123783</v>
      </c>
      <c r="J105">
        <v>0</v>
      </c>
      <c r="K105">
        <v>0</v>
      </c>
      <c r="L105">
        <v>9.0678000000000001</v>
      </c>
      <c r="M105">
        <v>5.45E-2</v>
      </c>
    </row>
    <row r="106" spans="1:13" x14ac:dyDescent="0.2">
      <c r="A106">
        <v>8</v>
      </c>
      <c r="B106">
        <v>0</v>
      </c>
      <c r="C106">
        <v>0.95439300000000005</v>
      </c>
      <c r="D106">
        <v>1.6367E-2</v>
      </c>
      <c r="E106">
        <v>2.0784E-2</v>
      </c>
      <c r="F106">
        <v>3.7151000000000003E-2</v>
      </c>
      <c r="G106">
        <v>0</v>
      </c>
      <c r="H106">
        <v>0</v>
      </c>
      <c r="I106">
        <v>-0.124463</v>
      </c>
      <c r="J106">
        <v>0</v>
      </c>
      <c r="K106">
        <v>0</v>
      </c>
      <c r="L106">
        <v>9.0227000000000004</v>
      </c>
      <c r="M106">
        <v>5.4399999999999997E-2</v>
      </c>
    </row>
    <row r="107" spans="1:13" x14ac:dyDescent="0.2">
      <c r="A107">
        <v>8.1</v>
      </c>
      <c r="B107">
        <v>0</v>
      </c>
      <c r="C107">
        <v>0.96384700000000001</v>
      </c>
      <c r="D107">
        <v>1.6691000000000001E-2</v>
      </c>
      <c r="E107">
        <v>2.0990000000000002E-2</v>
      </c>
      <c r="F107">
        <v>3.7680999999999999E-2</v>
      </c>
      <c r="G107">
        <v>0</v>
      </c>
      <c r="H107">
        <v>0</v>
      </c>
      <c r="I107">
        <v>-0.125142</v>
      </c>
      <c r="J107">
        <v>0</v>
      </c>
      <c r="K107">
        <v>0</v>
      </c>
      <c r="L107">
        <v>8.9784000000000006</v>
      </c>
      <c r="M107">
        <v>5.4300000000000001E-2</v>
      </c>
    </row>
    <row r="108" spans="1:13" x14ac:dyDescent="0.2">
      <c r="A108">
        <v>8.1999999999999993</v>
      </c>
      <c r="B108">
        <v>0</v>
      </c>
      <c r="C108">
        <v>0.97329699999999997</v>
      </c>
      <c r="D108">
        <v>1.7017000000000001E-2</v>
      </c>
      <c r="E108">
        <v>2.1235E-2</v>
      </c>
      <c r="F108">
        <v>3.8252000000000001E-2</v>
      </c>
      <c r="G108">
        <v>0</v>
      </c>
      <c r="H108">
        <v>0</v>
      </c>
      <c r="I108">
        <v>-0.12582099999999999</v>
      </c>
      <c r="J108">
        <v>0</v>
      </c>
      <c r="K108">
        <v>0</v>
      </c>
      <c r="L108">
        <v>8.9346999999999994</v>
      </c>
      <c r="M108">
        <v>5.4199999999999998E-2</v>
      </c>
    </row>
    <row r="109" spans="1:13" x14ac:dyDescent="0.2">
      <c r="A109">
        <v>8.3000000000000007</v>
      </c>
      <c r="B109">
        <v>0</v>
      </c>
      <c r="C109">
        <v>0.982742</v>
      </c>
      <c r="D109">
        <v>1.7346E-2</v>
      </c>
      <c r="E109">
        <v>2.1499000000000001E-2</v>
      </c>
      <c r="F109">
        <v>3.8844999999999998E-2</v>
      </c>
      <c r="G109">
        <v>0</v>
      </c>
      <c r="H109">
        <v>0</v>
      </c>
      <c r="I109">
        <v>-0.1265</v>
      </c>
      <c r="J109">
        <v>0</v>
      </c>
      <c r="K109">
        <v>0</v>
      </c>
      <c r="L109">
        <v>8.8917000000000002</v>
      </c>
      <c r="M109">
        <v>5.4100000000000002E-2</v>
      </c>
    </row>
    <row r="110" spans="1:13" x14ac:dyDescent="0.2">
      <c r="A110">
        <v>8.4</v>
      </c>
      <c r="B110">
        <v>0</v>
      </c>
      <c r="C110">
        <v>0.99218300000000004</v>
      </c>
      <c r="D110">
        <v>1.7677999999999999E-2</v>
      </c>
      <c r="E110">
        <v>2.1783E-2</v>
      </c>
      <c r="F110">
        <v>3.9461000000000003E-2</v>
      </c>
      <c r="G110">
        <v>0</v>
      </c>
      <c r="H110">
        <v>0</v>
      </c>
      <c r="I110">
        <v>-0.12717800000000001</v>
      </c>
      <c r="J110">
        <v>0</v>
      </c>
      <c r="K110">
        <v>0</v>
      </c>
      <c r="L110">
        <v>8.8491999999999997</v>
      </c>
      <c r="M110">
        <v>5.4100000000000002E-2</v>
      </c>
    </row>
    <row r="111" spans="1:13" x14ac:dyDescent="0.2">
      <c r="A111">
        <v>8.5</v>
      </c>
      <c r="B111">
        <v>0</v>
      </c>
      <c r="C111">
        <v>1.001619</v>
      </c>
      <c r="D111">
        <v>1.8013000000000001E-2</v>
      </c>
      <c r="E111">
        <v>2.2207000000000001E-2</v>
      </c>
      <c r="F111">
        <v>4.0219999999999999E-2</v>
      </c>
      <c r="G111">
        <v>0</v>
      </c>
      <c r="H111">
        <v>0</v>
      </c>
      <c r="I111">
        <v>-0.127856</v>
      </c>
      <c r="J111">
        <v>0</v>
      </c>
      <c r="K111">
        <v>0</v>
      </c>
      <c r="L111">
        <v>8.8074999999999992</v>
      </c>
      <c r="M111">
        <v>5.3999999999999999E-2</v>
      </c>
    </row>
    <row r="112" spans="1:13" x14ac:dyDescent="0.2">
      <c r="A112">
        <v>8.6</v>
      </c>
      <c r="B112">
        <v>0</v>
      </c>
      <c r="C112">
        <v>1.01105</v>
      </c>
      <c r="D112">
        <v>1.8350999999999999E-2</v>
      </c>
      <c r="E112">
        <v>2.2752000000000001E-2</v>
      </c>
      <c r="F112">
        <v>4.1103000000000001E-2</v>
      </c>
      <c r="G112">
        <v>0</v>
      </c>
      <c r="H112">
        <v>0</v>
      </c>
      <c r="I112">
        <v>-0.12853500000000001</v>
      </c>
      <c r="J112">
        <v>0</v>
      </c>
      <c r="K112">
        <v>0</v>
      </c>
      <c r="L112">
        <v>8.7662999999999993</v>
      </c>
      <c r="M112">
        <v>5.3900000000000003E-2</v>
      </c>
    </row>
    <row r="113" spans="1:13" x14ac:dyDescent="0.2">
      <c r="A113">
        <v>8.6999999999999993</v>
      </c>
      <c r="B113">
        <v>0</v>
      </c>
      <c r="C113">
        <v>1.0204759999999999</v>
      </c>
      <c r="D113">
        <v>1.8692E-2</v>
      </c>
      <c r="E113">
        <v>2.3380000000000001E-2</v>
      </c>
      <c r="F113">
        <v>4.2070999999999997E-2</v>
      </c>
      <c r="G113">
        <v>0</v>
      </c>
      <c r="H113">
        <v>0</v>
      </c>
      <c r="I113">
        <v>-0.12921299999999999</v>
      </c>
      <c r="J113">
        <v>0</v>
      </c>
      <c r="K113">
        <v>0</v>
      </c>
      <c r="L113">
        <v>8.7256999999999998</v>
      </c>
      <c r="M113">
        <v>5.3800000000000001E-2</v>
      </c>
    </row>
    <row r="114" spans="1:13" x14ac:dyDescent="0.2">
      <c r="A114">
        <v>8.8000000000000007</v>
      </c>
      <c r="B114">
        <v>0</v>
      </c>
      <c r="C114">
        <v>1.029898</v>
      </c>
      <c r="D114">
        <v>1.9035E-2</v>
      </c>
      <c r="E114">
        <v>2.4128E-2</v>
      </c>
      <c r="F114">
        <v>4.3163E-2</v>
      </c>
      <c r="G114">
        <v>0</v>
      </c>
      <c r="H114">
        <v>0</v>
      </c>
      <c r="I114">
        <v>-0.12989300000000001</v>
      </c>
      <c r="J114">
        <v>0</v>
      </c>
      <c r="K114">
        <v>0</v>
      </c>
      <c r="L114">
        <v>8.6857000000000006</v>
      </c>
      <c r="M114">
        <v>5.3800000000000001E-2</v>
      </c>
    </row>
    <row r="115" spans="1:13" x14ac:dyDescent="0.2">
      <c r="A115">
        <v>8.9</v>
      </c>
      <c r="B115">
        <v>0</v>
      </c>
      <c r="C115">
        <v>1.0393140000000001</v>
      </c>
      <c r="D115">
        <v>1.9382E-2</v>
      </c>
      <c r="E115">
        <v>2.4981E-2</v>
      </c>
      <c r="F115">
        <v>4.4363E-2</v>
      </c>
      <c r="G115">
        <v>0</v>
      </c>
      <c r="H115">
        <v>0</v>
      </c>
      <c r="I115">
        <v>-0.13057199999999999</v>
      </c>
      <c r="J115">
        <v>0</v>
      </c>
      <c r="K115">
        <v>0</v>
      </c>
      <c r="L115">
        <v>8.6463000000000001</v>
      </c>
      <c r="M115">
        <v>5.3699999999999998E-2</v>
      </c>
    </row>
    <row r="116" spans="1:13" x14ac:dyDescent="0.2">
      <c r="A116">
        <v>9</v>
      </c>
      <c r="B116">
        <v>0</v>
      </c>
      <c r="C116">
        <v>1.048726</v>
      </c>
      <c r="D116">
        <v>1.9730999999999999E-2</v>
      </c>
      <c r="E116">
        <v>2.5859E-2</v>
      </c>
      <c r="F116">
        <v>4.5589999999999999E-2</v>
      </c>
      <c r="G116">
        <v>0</v>
      </c>
      <c r="H116">
        <v>0</v>
      </c>
      <c r="I116">
        <v>-0.13125200000000001</v>
      </c>
      <c r="J116">
        <v>0</v>
      </c>
      <c r="K116">
        <v>0</v>
      </c>
      <c r="L116">
        <v>8.6074000000000002</v>
      </c>
      <c r="M116">
        <v>5.3600000000000002E-2</v>
      </c>
    </row>
    <row r="117" spans="1:13" x14ac:dyDescent="0.2">
      <c r="A117">
        <v>9.1</v>
      </c>
      <c r="B117">
        <v>0</v>
      </c>
      <c r="C117">
        <v>1.058133</v>
      </c>
      <c r="D117">
        <v>2.0083E-2</v>
      </c>
      <c r="E117">
        <v>2.674E-2</v>
      </c>
      <c r="F117">
        <v>4.6823999999999998E-2</v>
      </c>
      <c r="G117">
        <v>0</v>
      </c>
      <c r="H117">
        <v>0</v>
      </c>
      <c r="I117">
        <v>-0.13193099999999999</v>
      </c>
      <c r="J117">
        <v>0</v>
      </c>
      <c r="K117">
        <v>0</v>
      </c>
      <c r="L117">
        <v>8.5690000000000008</v>
      </c>
      <c r="M117">
        <v>5.3600000000000002E-2</v>
      </c>
    </row>
    <row r="118" spans="1:13" x14ac:dyDescent="0.2">
      <c r="A118">
        <v>9.1999999999999993</v>
      </c>
      <c r="B118">
        <v>0</v>
      </c>
      <c r="C118">
        <v>1.0675349999999999</v>
      </c>
      <c r="D118">
        <v>2.0438000000000001E-2</v>
      </c>
      <c r="E118">
        <v>2.7616999999999999E-2</v>
      </c>
      <c r="F118">
        <v>4.8055E-2</v>
      </c>
      <c r="G118">
        <v>0</v>
      </c>
      <c r="H118">
        <v>0</v>
      </c>
      <c r="I118">
        <v>-0.132609</v>
      </c>
      <c r="J118">
        <v>0</v>
      </c>
      <c r="K118">
        <v>0</v>
      </c>
      <c r="L118">
        <v>8.5312000000000001</v>
      </c>
      <c r="M118">
        <v>5.3499999999999999E-2</v>
      </c>
    </row>
    <row r="119" spans="1:13" x14ac:dyDescent="0.2">
      <c r="A119">
        <v>9.3000000000000007</v>
      </c>
      <c r="B119">
        <v>0</v>
      </c>
      <c r="C119">
        <v>1.076932</v>
      </c>
      <c r="D119">
        <v>2.0795999999999999E-2</v>
      </c>
      <c r="E119">
        <v>2.8490999999999999E-2</v>
      </c>
      <c r="F119">
        <v>4.9286999999999997E-2</v>
      </c>
      <c r="G119">
        <v>0</v>
      </c>
      <c r="H119">
        <v>0</v>
      </c>
      <c r="I119">
        <v>-0.13328699999999999</v>
      </c>
      <c r="J119">
        <v>0</v>
      </c>
      <c r="K119">
        <v>0</v>
      </c>
      <c r="L119">
        <v>8.4939</v>
      </c>
      <c r="M119">
        <v>5.3400000000000003E-2</v>
      </c>
    </row>
    <row r="120" spans="1:13" x14ac:dyDescent="0.2">
      <c r="A120">
        <v>9.4</v>
      </c>
      <c r="B120">
        <v>0</v>
      </c>
      <c r="C120">
        <v>1.0863240000000001</v>
      </c>
      <c r="D120">
        <v>2.1156000000000001E-2</v>
      </c>
      <c r="E120">
        <v>2.9375999999999999E-2</v>
      </c>
      <c r="F120">
        <v>5.0533000000000002E-2</v>
      </c>
      <c r="G120">
        <v>0</v>
      </c>
      <c r="H120">
        <v>0</v>
      </c>
      <c r="I120">
        <v>-0.133965</v>
      </c>
      <c r="J120">
        <v>0</v>
      </c>
      <c r="K120">
        <v>0</v>
      </c>
      <c r="L120">
        <v>8.4571000000000005</v>
      </c>
      <c r="M120">
        <v>5.3400000000000003E-2</v>
      </c>
    </row>
    <row r="121" spans="1:13" x14ac:dyDescent="0.2">
      <c r="A121">
        <v>9.5</v>
      </c>
      <c r="B121">
        <v>0</v>
      </c>
      <c r="C121">
        <v>1.0957110000000001</v>
      </c>
      <c r="D121">
        <v>2.1520000000000001E-2</v>
      </c>
      <c r="E121">
        <v>3.0254E-2</v>
      </c>
      <c r="F121">
        <v>5.1774000000000001E-2</v>
      </c>
      <c r="G121">
        <v>0</v>
      </c>
      <c r="H121">
        <v>0</v>
      </c>
      <c r="I121">
        <v>-0.13464200000000001</v>
      </c>
      <c r="J121">
        <v>0</v>
      </c>
      <c r="K121">
        <v>0</v>
      </c>
      <c r="L121">
        <v>8.4207999999999998</v>
      </c>
      <c r="M121">
        <v>5.33E-2</v>
      </c>
    </row>
    <row r="122" spans="1:13" x14ac:dyDescent="0.2">
      <c r="A122">
        <v>9.6</v>
      </c>
      <c r="B122">
        <v>0</v>
      </c>
      <c r="C122">
        <v>1.105092</v>
      </c>
      <c r="D122">
        <v>2.1885999999999999E-2</v>
      </c>
      <c r="E122">
        <v>3.1126000000000001E-2</v>
      </c>
      <c r="F122">
        <v>5.3011999999999997E-2</v>
      </c>
      <c r="G122">
        <v>0</v>
      </c>
      <c r="H122">
        <v>0</v>
      </c>
      <c r="I122">
        <v>-0.13531899999999999</v>
      </c>
      <c r="J122">
        <v>0</v>
      </c>
      <c r="K122">
        <v>0</v>
      </c>
      <c r="L122">
        <v>8.3849999999999998</v>
      </c>
      <c r="M122">
        <v>5.3199999999999997E-2</v>
      </c>
    </row>
    <row r="123" spans="1:13" x14ac:dyDescent="0.2">
      <c r="A123">
        <v>9.6999999999999993</v>
      </c>
      <c r="B123">
        <v>0</v>
      </c>
      <c r="C123">
        <v>1.1144689999999999</v>
      </c>
      <c r="D123">
        <v>2.2255E-2</v>
      </c>
      <c r="E123">
        <v>3.2002000000000003E-2</v>
      </c>
      <c r="F123">
        <v>5.4257E-2</v>
      </c>
      <c r="G123">
        <v>0</v>
      </c>
      <c r="H123">
        <v>0</v>
      </c>
      <c r="I123">
        <v>-0.135995</v>
      </c>
      <c r="J123">
        <v>0</v>
      </c>
      <c r="K123">
        <v>0</v>
      </c>
      <c r="L123">
        <v>8.3496000000000006</v>
      </c>
      <c r="M123">
        <v>5.3199999999999997E-2</v>
      </c>
    </row>
    <row r="124" spans="1:13" x14ac:dyDescent="0.2">
      <c r="A124">
        <v>9.8000000000000007</v>
      </c>
      <c r="B124">
        <v>0</v>
      </c>
      <c r="C124">
        <v>1.12384</v>
      </c>
      <c r="D124">
        <v>2.2627000000000001E-2</v>
      </c>
      <c r="E124">
        <v>3.2877000000000003E-2</v>
      </c>
      <c r="F124">
        <v>5.5502999999999997E-2</v>
      </c>
      <c r="G124">
        <v>0</v>
      </c>
      <c r="H124">
        <v>0</v>
      </c>
      <c r="I124">
        <v>-0.13667000000000001</v>
      </c>
      <c r="J124">
        <v>0</v>
      </c>
      <c r="K124">
        <v>0</v>
      </c>
      <c r="L124">
        <v>8.3148</v>
      </c>
      <c r="M124">
        <v>5.3100000000000001E-2</v>
      </c>
    </row>
    <row r="125" spans="1:13" x14ac:dyDescent="0.2">
      <c r="A125">
        <v>9.9</v>
      </c>
      <c r="B125">
        <v>0</v>
      </c>
      <c r="C125">
        <v>1.1332059999999999</v>
      </c>
      <c r="D125">
        <v>2.3001000000000001E-2</v>
      </c>
      <c r="E125">
        <v>3.3752999999999998E-2</v>
      </c>
      <c r="F125">
        <v>5.6753999999999999E-2</v>
      </c>
      <c r="G125">
        <v>0</v>
      </c>
      <c r="H125">
        <v>0</v>
      </c>
      <c r="I125">
        <v>-0.13734499999999999</v>
      </c>
      <c r="J125">
        <v>0</v>
      </c>
      <c r="K125">
        <v>0</v>
      </c>
      <c r="L125">
        <v>8.2803000000000004</v>
      </c>
      <c r="M125">
        <v>5.3100000000000001E-2</v>
      </c>
    </row>
    <row r="126" spans="1:13" x14ac:dyDescent="0.2">
      <c r="A126">
        <v>10</v>
      </c>
      <c r="B126">
        <v>0</v>
      </c>
      <c r="C126">
        <v>1.1425670000000001</v>
      </c>
      <c r="D126">
        <v>2.3377999999999999E-2</v>
      </c>
      <c r="E126">
        <v>3.4639999999999997E-2</v>
      </c>
      <c r="F126">
        <v>5.8019000000000001E-2</v>
      </c>
      <c r="G126">
        <v>0</v>
      </c>
      <c r="H126">
        <v>0</v>
      </c>
      <c r="I126">
        <v>-0.13802</v>
      </c>
      <c r="J126">
        <v>0</v>
      </c>
      <c r="K126">
        <v>0</v>
      </c>
      <c r="L126">
        <v>8.2462999999999997</v>
      </c>
      <c r="M126">
        <v>5.2999999999999999E-2</v>
      </c>
    </row>
    <row r="127" spans="1:13" x14ac:dyDescent="0.2">
      <c r="A127">
        <v>10.1</v>
      </c>
      <c r="B127">
        <v>0</v>
      </c>
      <c r="C127">
        <v>1.1519219999999999</v>
      </c>
      <c r="D127">
        <v>2.3758000000000001E-2</v>
      </c>
      <c r="E127">
        <v>3.5540000000000002E-2</v>
      </c>
      <c r="F127">
        <v>5.9297999999999997E-2</v>
      </c>
      <c r="G127">
        <v>0</v>
      </c>
      <c r="H127">
        <v>0</v>
      </c>
      <c r="I127">
        <v>-0.13869300000000001</v>
      </c>
      <c r="J127">
        <v>0</v>
      </c>
      <c r="K127">
        <v>0</v>
      </c>
      <c r="L127">
        <v>8.2127999999999997</v>
      </c>
      <c r="M127">
        <v>5.2999999999999999E-2</v>
      </c>
    </row>
    <row r="128" spans="1:13" x14ac:dyDescent="0.2">
      <c r="A128">
        <v>10.199999999999999</v>
      </c>
      <c r="B128">
        <v>0</v>
      </c>
      <c r="C128">
        <v>1.1612720000000001</v>
      </c>
      <c r="D128">
        <v>2.4140999999999999E-2</v>
      </c>
      <c r="E128">
        <v>3.6463000000000002E-2</v>
      </c>
      <c r="F128">
        <v>6.0602999999999997E-2</v>
      </c>
      <c r="G128">
        <v>0</v>
      </c>
      <c r="H128">
        <v>0</v>
      </c>
      <c r="I128">
        <v>-0.13936699999999999</v>
      </c>
      <c r="J128">
        <v>0</v>
      </c>
      <c r="K128">
        <v>0</v>
      </c>
      <c r="L128">
        <v>8.1797000000000004</v>
      </c>
      <c r="M128">
        <v>5.2900000000000003E-2</v>
      </c>
    </row>
    <row r="129" spans="1:13" x14ac:dyDescent="0.2">
      <c r="A129">
        <v>10.3</v>
      </c>
      <c r="B129">
        <v>0</v>
      </c>
      <c r="C129">
        <v>1.1706160000000001</v>
      </c>
      <c r="D129">
        <v>2.4525999999999999E-2</v>
      </c>
      <c r="E129">
        <v>3.7421999999999997E-2</v>
      </c>
      <c r="F129">
        <v>6.1948000000000003E-2</v>
      </c>
      <c r="G129">
        <v>0</v>
      </c>
      <c r="H129">
        <v>0</v>
      </c>
      <c r="I129">
        <v>-0.14004</v>
      </c>
      <c r="J129">
        <v>0</v>
      </c>
      <c r="K129">
        <v>0</v>
      </c>
      <c r="L129">
        <v>8.1469000000000005</v>
      </c>
      <c r="M129">
        <v>5.28E-2</v>
      </c>
    </row>
    <row r="130" spans="1:13" x14ac:dyDescent="0.2">
      <c r="A130">
        <v>10.4</v>
      </c>
      <c r="B130">
        <v>0</v>
      </c>
      <c r="C130">
        <v>1.1799550000000001</v>
      </c>
      <c r="D130">
        <v>2.4913999999999999E-2</v>
      </c>
      <c r="E130">
        <v>3.8483000000000003E-2</v>
      </c>
      <c r="F130">
        <v>6.3396999999999995E-2</v>
      </c>
      <c r="G130">
        <v>0</v>
      </c>
      <c r="H130">
        <v>0</v>
      </c>
      <c r="I130">
        <v>-0.140713</v>
      </c>
      <c r="J130">
        <v>0</v>
      </c>
      <c r="K130">
        <v>0</v>
      </c>
      <c r="L130">
        <v>8.1145999999999994</v>
      </c>
      <c r="M130">
        <v>5.28E-2</v>
      </c>
    </row>
    <row r="131" spans="1:13" x14ac:dyDescent="0.2">
      <c r="A131">
        <v>10.5</v>
      </c>
      <c r="B131">
        <v>0</v>
      </c>
      <c r="C131">
        <v>1.1892879999999999</v>
      </c>
      <c r="D131">
        <v>2.5305000000000001E-2</v>
      </c>
      <c r="E131">
        <v>3.9688000000000001E-2</v>
      </c>
      <c r="F131">
        <v>6.4992999999999995E-2</v>
      </c>
      <c r="G131">
        <v>0</v>
      </c>
      <c r="H131">
        <v>0</v>
      </c>
      <c r="I131">
        <v>-0.14138800000000001</v>
      </c>
      <c r="J131">
        <v>0</v>
      </c>
      <c r="K131">
        <v>0</v>
      </c>
      <c r="L131">
        <v>8.0827000000000009</v>
      </c>
      <c r="M131">
        <v>5.2699999999999997E-2</v>
      </c>
    </row>
    <row r="132" spans="1:13" x14ac:dyDescent="0.2">
      <c r="A132">
        <v>10.6</v>
      </c>
      <c r="B132">
        <v>0</v>
      </c>
      <c r="C132">
        <v>1.1986159999999999</v>
      </c>
      <c r="D132">
        <v>2.5697999999999999E-2</v>
      </c>
      <c r="E132">
        <v>4.1037999999999998E-2</v>
      </c>
      <c r="F132">
        <v>6.6736000000000004E-2</v>
      </c>
      <c r="G132">
        <v>0</v>
      </c>
      <c r="H132">
        <v>0</v>
      </c>
      <c r="I132">
        <v>-0.14206299999999999</v>
      </c>
      <c r="J132">
        <v>0</v>
      </c>
      <c r="K132">
        <v>0</v>
      </c>
      <c r="L132">
        <v>8.0511999999999997</v>
      </c>
      <c r="M132">
        <v>5.2699999999999997E-2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D8" sqref="D8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5" width="10.33203125" bestFit="1" customWidth="1"/>
    <col min="6" max="6" width="5.1640625" bestFit="1" customWidth="1"/>
    <col min="7" max="7" width="8.1640625" bestFit="1" customWidth="1"/>
    <col min="8" max="8" width="3.1640625" bestFit="1" customWidth="1"/>
    <col min="10" max="10" width="28.83203125" bestFit="1" customWidth="1"/>
    <col min="12" max="13" width="10.33203125" bestFit="1" customWidth="1"/>
    <col min="15" max="15" width="4" bestFit="1" customWidth="1"/>
    <col min="16" max="16" width="3.5" bestFit="1" customWidth="1"/>
    <col min="18" max="18" width="4.1640625" bestFit="1" customWidth="1"/>
    <col min="19" max="19" width="4.6640625" bestFit="1" customWidth="1"/>
    <col min="20" max="20" width="5.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101</v>
      </c>
      <c r="C3" t="s">
        <v>102</v>
      </c>
    </row>
    <row r="4" spans="1:7" x14ac:dyDescent="0.2">
      <c r="A4" t="s">
        <v>21</v>
      </c>
      <c r="B4" t="s">
        <v>100</v>
      </c>
    </row>
    <row r="5" spans="1:7" x14ac:dyDescent="0.2">
      <c r="A5" t="s">
        <v>22</v>
      </c>
      <c r="B5" t="s">
        <v>23</v>
      </c>
    </row>
    <row r="7" spans="1:7" x14ac:dyDescent="0.2">
      <c r="A7" t="s">
        <v>24</v>
      </c>
      <c r="C7" t="s">
        <v>26</v>
      </c>
      <c r="D7" t="s">
        <v>29</v>
      </c>
      <c r="E7" t="s">
        <v>32</v>
      </c>
      <c r="F7" t="s">
        <v>35</v>
      </c>
      <c r="G7" t="s">
        <v>36</v>
      </c>
    </row>
    <row r="8" spans="1:7" x14ac:dyDescent="0.2">
      <c r="A8">
        <v>0</v>
      </c>
      <c r="C8">
        <v>0</v>
      </c>
      <c r="D8">
        <v>2.1208999999999999E-2</v>
      </c>
      <c r="E8">
        <v>0</v>
      </c>
      <c r="F8">
        <v>10</v>
      </c>
      <c r="G8">
        <v>0</v>
      </c>
    </row>
    <row r="9" spans="1:7" x14ac:dyDescent="0.2">
      <c r="A9">
        <v>0.1</v>
      </c>
      <c r="C9">
        <v>7.0520000000000001E-3</v>
      </c>
      <c r="D9">
        <v>2.1288999999999999E-2</v>
      </c>
      <c r="E9">
        <v>2.2139999999999998E-3</v>
      </c>
      <c r="F9">
        <v>10</v>
      </c>
      <c r="G9">
        <v>2.3400000000000001E-2</v>
      </c>
    </row>
    <row r="10" spans="1:7" x14ac:dyDescent="0.2">
      <c r="A10">
        <v>0.2</v>
      </c>
      <c r="C10">
        <v>1.4102999999999999E-2</v>
      </c>
      <c r="D10">
        <v>2.1364000000000001E-2</v>
      </c>
      <c r="E10">
        <v>4.4279999999999996E-3</v>
      </c>
      <c r="F10">
        <v>10</v>
      </c>
      <c r="G10">
        <v>2.3400000000000001E-2</v>
      </c>
    </row>
    <row r="11" spans="1:7" x14ac:dyDescent="0.2">
      <c r="A11">
        <v>0.3</v>
      </c>
      <c r="C11">
        <v>2.1153999999999999E-2</v>
      </c>
      <c r="D11">
        <v>2.1446E-2</v>
      </c>
      <c r="E11">
        <v>6.6420000000000003E-3</v>
      </c>
      <c r="F11">
        <v>10</v>
      </c>
      <c r="G11">
        <v>2.3400000000000001E-2</v>
      </c>
    </row>
    <row r="12" spans="1:7" x14ac:dyDescent="0.2">
      <c r="A12">
        <v>0.4</v>
      </c>
      <c r="C12">
        <v>2.8205999999999998E-2</v>
      </c>
      <c r="D12">
        <v>2.1534000000000001E-2</v>
      </c>
      <c r="E12">
        <v>8.8559999999999993E-3</v>
      </c>
      <c r="F12">
        <v>10</v>
      </c>
      <c r="G12">
        <v>2.3400000000000001E-2</v>
      </c>
    </row>
    <row r="13" spans="1:7" x14ac:dyDescent="0.2">
      <c r="A13">
        <v>0.5</v>
      </c>
      <c r="C13">
        <v>3.5256999999999997E-2</v>
      </c>
      <c r="D13">
        <v>2.1627E-2</v>
      </c>
      <c r="E13">
        <v>1.107E-2</v>
      </c>
      <c r="F13">
        <v>10</v>
      </c>
      <c r="G13">
        <v>2.3400000000000001E-2</v>
      </c>
    </row>
    <row r="14" spans="1:7" x14ac:dyDescent="0.2">
      <c r="A14">
        <v>0.6</v>
      </c>
      <c r="C14">
        <v>4.2306999999999997E-2</v>
      </c>
      <c r="D14">
        <v>2.1725999999999999E-2</v>
      </c>
      <c r="E14">
        <v>1.3284000000000001E-2</v>
      </c>
      <c r="F14">
        <v>10</v>
      </c>
      <c r="G14">
        <v>2.3400000000000001E-2</v>
      </c>
    </row>
    <row r="15" spans="1:7" x14ac:dyDescent="0.2">
      <c r="A15">
        <v>0.7</v>
      </c>
      <c r="C15">
        <v>4.9357999999999999E-2</v>
      </c>
      <c r="D15">
        <v>2.1829999999999999E-2</v>
      </c>
      <c r="E15">
        <v>1.5498E-2</v>
      </c>
      <c r="F15">
        <v>10</v>
      </c>
      <c r="G15">
        <v>2.3400000000000001E-2</v>
      </c>
    </row>
    <row r="16" spans="1:7" x14ac:dyDescent="0.2">
      <c r="A16">
        <v>0.8</v>
      </c>
      <c r="C16">
        <v>5.6408E-2</v>
      </c>
      <c r="D16">
        <v>2.1940000000000001E-2</v>
      </c>
      <c r="E16">
        <v>1.7711999999999999E-2</v>
      </c>
      <c r="F16">
        <v>10</v>
      </c>
      <c r="G16">
        <v>2.3400000000000001E-2</v>
      </c>
    </row>
    <row r="17" spans="1:7" x14ac:dyDescent="0.2">
      <c r="A17">
        <v>0.9</v>
      </c>
      <c r="C17">
        <v>6.3457E-2</v>
      </c>
      <c r="D17">
        <v>2.2055999999999999E-2</v>
      </c>
      <c r="E17">
        <v>1.9925999999999999E-2</v>
      </c>
      <c r="F17">
        <v>10</v>
      </c>
      <c r="G17">
        <v>2.3400000000000001E-2</v>
      </c>
    </row>
    <row r="18" spans="1:7" x14ac:dyDescent="0.2">
      <c r="A18">
        <v>1</v>
      </c>
      <c r="C18">
        <v>7.0505999999999999E-2</v>
      </c>
      <c r="D18">
        <v>2.2178E-2</v>
      </c>
      <c r="E18">
        <v>2.2138999999999999E-2</v>
      </c>
      <c r="F18">
        <v>10</v>
      </c>
      <c r="G18">
        <v>2.3400000000000001E-2</v>
      </c>
    </row>
    <row r="19" spans="1:7" x14ac:dyDescent="0.2">
      <c r="A19">
        <v>1.1000000000000001</v>
      </c>
      <c r="C19">
        <v>7.7554999999999999E-2</v>
      </c>
      <c r="D19">
        <v>2.2307E-2</v>
      </c>
      <c r="E19">
        <v>2.4351999999999999E-2</v>
      </c>
      <c r="F19">
        <v>10</v>
      </c>
      <c r="G19">
        <v>2.3400000000000001E-2</v>
      </c>
    </row>
    <row r="20" spans="1:7" x14ac:dyDescent="0.2">
      <c r="A20">
        <v>1.2</v>
      </c>
      <c r="C20">
        <v>8.4602999999999998E-2</v>
      </c>
      <c r="D20">
        <v>2.2440999999999999E-2</v>
      </c>
      <c r="E20">
        <v>2.6564999999999998E-2</v>
      </c>
      <c r="F20">
        <v>10</v>
      </c>
      <c r="G20">
        <v>2.3400000000000001E-2</v>
      </c>
    </row>
    <row r="21" spans="1:7" x14ac:dyDescent="0.2">
      <c r="A21">
        <v>1.3</v>
      </c>
      <c r="C21">
        <v>9.1649999999999995E-2</v>
      </c>
      <c r="D21">
        <v>2.2574E-2</v>
      </c>
      <c r="E21">
        <v>2.8778000000000001E-2</v>
      </c>
      <c r="F21">
        <v>10</v>
      </c>
      <c r="G21">
        <v>2.3400000000000001E-2</v>
      </c>
    </row>
    <row r="22" spans="1:7" x14ac:dyDescent="0.2">
      <c r="A22">
        <v>1.4</v>
      </c>
      <c r="C22">
        <v>9.8696999999999993E-2</v>
      </c>
      <c r="D22">
        <v>2.2702E-2</v>
      </c>
      <c r="E22">
        <v>3.099E-2</v>
      </c>
      <c r="F22">
        <v>10</v>
      </c>
      <c r="G22">
        <v>2.3400000000000001E-2</v>
      </c>
    </row>
    <row r="23" spans="1:7" x14ac:dyDescent="0.2">
      <c r="A23">
        <v>1.5</v>
      </c>
      <c r="C23">
        <v>0.105743</v>
      </c>
      <c r="D23">
        <v>2.2832000000000002E-2</v>
      </c>
      <c r="E23">
        <v>3.3202000000000002E-2</v>
      </c>
      <c r="F23">
        <v>10</v>
      </c>
      <c r="G23">
        <v>2.3400000000000001E-2</v>
      </c>
    </row>
    <row r="24" spans="1:7" x14ac:dyDescent="0.2">
      <c r="A24">
        <v>1.6</v>
      </c>
      <c r="C24">
        <v>0.112788</v>
      </c>
      <c r="D24">
        <v>2.2963000000000001E-2</v>
      </c>
      <c r="E24">
        <v>3.5414000000000001E-2</v>
      </c>
      <c r="F24">
        <v>10</v>
      </c>
      <c r="G24">
        <v>2.3400000000000001E-2</v>
      </c>
    </row>
    <row r="25" spans="1:7" x14ac:dyDescent="0.2">
      <c r="A25">
        <v>1.7</v>
      </c>
      <c r="C25">
        <v>0.11983199999999999</v>
      </c>
      <c r="D25">
        <v>2.3099000000000001E-2</v>
      </c>
      <c r="E25">
        <v>3.7624999999999999E-2</v>
      </c>
      <c r="F25">
        <v>10</v>
      </c>
      <c r="G25">
        <v>2.3400000000000001E-2</v>
      </c>
    </row>
    <row r="26" spans="1:7" x14ac:dyDescent="0.2">
      <c r="A26">
        <v>1.8</v>
      </c>
      <c r="C26">
        <v>0.12687499999999999</v>
      </c>
      <c r="D26">
        <v>2.324E-2</v>
      </c>
      <c r="E26">
        <v>3.9836000000000003E-2</v>
      </c>
      <c r="F26">
        <v>10</v>
      </c>
      <c r="G26">
        <v>2.3400000000000001E-2</v>
      </c>
    </row>
    <row r="27" spans="1:7" x14ac:dyDescent="0.2">
      <c r="A27">
        <v>1.9</v>
      </c>
      <c r="C27">
        <v>0.13391800000000001</v>
      </c>
      <c r="D27">
        <v>2.3385E-2</v>
      </c>
      <c r="E27">
        <v>4.2046E-2</v>
      </c>
      <c r="F27">
        <v>10</v>
      </c>
      <c r="G27">
        <v>2.3400000000000001E-2</v>
      </c>
    </row>
    <row r="28" spans="1:7" x14ac:dyDescent="0.2">
      <c r="A28">
        <v>2</v>
      </c>
      <c r="C28">
        <v>0.140959</v>
      </c>
      <c r="D28">
        <v>2.3536999999999999E-2</v>
      </c>
      <c r="E28">
        <v>4.4255999999999997E-2</v>
      </c>
      <c r="F28">
        <v>10</v>
      </c>
      <c r="G28">
        <v>2.3400000000000001E-2</v>
      </c>
    </row>
    <row r="29" spans="1:7" x14ac:dyDescent="0.2">
      <c r="A29">
        <v>2.1</v>
      </c>
      <c r="C29">
        <v>0.14799899999999999</v>
      </c>
      <c r="D29">
        <v>2.3675000000000002E-2</v>
      </c>
      <c r="E29">
        <v>4.6464999999999999E-2</v>
      </c>
      <c r="F29">
        <v>10</v>
      </c>
      <c r="G29">
        <v>2.3400000000000001E-2</v>
      </c>
    </row>
    <row r="30" spans="1:7" x14ac:dyDescent="0.2">
      <c r="A30">
        <v>2.2000000000000002</v>
      </c>
      <c r="C30">
        <v>0.15503800000000001</v>
      </c>
      <c r="D30">
        <v>2.3813000000000001E-2</v>
      </c>
      <c r="E30">
        <v>4.8673000000000001E-2</v>
      </c>
      <c r="F30">
        <v>10</v>
      </c>
      <c r="G30">
        <v>2.3400000000000001E-2</v>
      </c>
    </row>
    <row r="31" spans="1:7" x14ac:dyDescent="0.2">
      <c r="A31">
        <v>2.2999999999999998</v>
      </c>
      <c r="C31">
        <v>0.162076</v>
      </c>
      <c r="D31">
        <v>2.3956000000000002E-2</v>
      </c>
      <c r="E31">
        <v>5.0881000000000003E-2</v>
      </c>
      <c r="F31">
        <v>10</v>
      </c>
      <c r="G31">
        <v>2.3400000000000001E-2</v>
      </c>
    </row>
    <row r="32" spans="1:7" x14ac:dyDescent="0.2">
      <c r="A32">
        <v>2.4</v>
      </c>
      <c r="C32">
        <v>0.16911300000000001</v>
      </c>
      <c r="D32">
        <v>2.4105000000000001E-2</v>
      </c>
      <c r="E32">
        <v>5.3088000000000003E-2</v>
      </c>
      <c r="F32">
        <v>10</v>
      </c>
      <c r="G32">
        <v>2.3400000000000001E-2</v>
      </c>
    </row>
    <row r="33" spans="1:7" x14ac:dyDescent="0.2">
      <c r="A33">
        <v>2.5</v>
      </c>
      <c r="C33">
        <v>0.176148</v>
      </c>
      <c r="D33">
        <v>2.4258999999999999E-2</v>
      </c>
      <c r="E33">
        <v>5.5294999999999997E-2</v>
      </c>
      <c r="F33">
        <v>10</v>
      </c>
      <c r="G33">
        <v>2.3400000000000001E-2</v>
      </c>
    </row>
    <row r="34" spans="1:7" x14ac:dyDescent="0.2">
      <c r="A34">
        <v>2.6</v>
      </c>
      <c r="C34">
        <v>0.18318200000000001</v>
      </c>
      <c r="D34">
        <v>2.4420000000000001E-2</v>
      </c>
      <c r="E34">
        <v>5.7500999999999997E-2</v>
      </c>
      <c r="F34">
        <v>10</v>
      </c>
      <c r="G34">
        <v>2.3400000000000001E-2</v>
      </c>
    </row>
    <row r="35" spans="1:7" x14ac:dyDescent="0.2">
      <c r="A35">
        <v>2.7</v>
      </c>
      <c r="C35">
        <v>0.190215</v>
      </c>
      <c r="D35">
        <v>2.4586E-2</v>
      </c>
      <c r="E35">
        <v>5.9706000000000002E-2</v>
      </c>
      <c r="F35">
        <v>10</v>
      </c>
      <c r="G35">
        <v>2.3400000000000001E-2</v>
      </c>
    </row>
    <row r="36" spans="1:7" x14ac:dyDescent="0.2">
      <c r="A36">
        <v>2.8</v>
      </c>
      <c r="C36">
        <v>0.197246</v>
      </c>
      <c r="D36">
        <v>2.4757999999999999E-2</v>
      </c>
      <c r="E36">
        <v>6.1911000000000001E-2</v>
      </c>
      <c r="F36">
        <v>10</v>
      </c>
      <c r="G36">
        <v>2.3400000000000001E-2</v>
      </c>
    </row>
    <row r="37" spans="1:7" x14ac:dyDescent="0.2">
      <c r="A37">
        <v>2.9</v>
      </c>
      <c r="C37">
        <v>0.20427600000000001</v>
      </c>
      <c r="D37">
        <v>2.4937000000000001E-2</v>
      </c>
      <c r="E37">
        <v>6.4114000000000004E-2</v>
      </c>
      <c r="F37">
        <v>10</v>
      </c>
      <c r="G37">
        <v>2.3400000000000001E-2</v>
      </c>
    </row>
    <row r="38" spans="1:7" x14ac:dyDescent="0.2">
      <c r="A38">
        <v>3</v>
      </c>
      <c r="C38">
        <v>0.21130399999999999</v>
      </c>
      <c r="D38">
        <v>2.5121000000000001E-2</v>
      </c>
      <c r="E38">
        <v>6.6317000000000001E-2</v>
      </c>
      <c r="F38">
        <v>10</v>
      </c>
      <c r="G38">
        <v>2.3400000000000001E-2</v>
      </c>
    </row>
    <row r="39" spans="1:7" x14ac:dyDescent="0.2">
      <c r="A39">
        <v>3.1</v>
      </c>
      <c r="C39">
        <v>0.218331</v>
      </c>
      <c r="D39">
        <v>2.5311E-2</v>
      </c>
      <c r="E39">
        <v>6.8519999999999998E-2</v>
      </c>
      <c r="F39">
        <v>10</v>
      </c>
      <c r="G39">
        <v>2.3400000000000001E-2</v>
      </c>
    </row>
    <row r="40" spans="1:7" x14ac:dyDescent="0.2">
      <c r="A40">
        <v>3.2</v>
      </c>
      <c r="C40">
        <v>0.225356</v>
      </c>
      <c r="D40">
        <v>2.5506999999999998E-2</v>
      </c>
      <c r="E40">
        <v>7.0721000000000006E-2</v>
      </c>
      <c r="F40">
        <v>10</v>
      </c>
      <c r="G40">
        <v>2.3400000000000001E-2</v>
      </c>
    </row>
    <row r="41" spans="1:7" x14ac:dyDescent="0.2">
      <c r="A41">
        <v>3.3</v>
      </c>
      <c r="C41">
        <v>0.232379</v>
      </c>
      <c r="D41">
        <v>2.5704999999999999E-2</v>
      </c>
      <c r="E41">
        <v>7.2921E-2</v>
      </c>
      <c r="F41">
        <v>10</v>
      </c>
      <c r="G41">
        <v>2.3400000000000001E-2</v>
      </c>
    </row>
    <row r="42" spans="1:7" x14ac:dyDescent="0.2">
      <c r="A42">
        <v>3.4</v>
      </c>
      <c r="C42">
        <v>0.239401</v>
      </c>
      <c r="D42">
        <v>2.5902000000000001E-2</v>
      </c>
      <c r="E42">
        <v>7.5120999999999993E-2</v>
      </c>
      <c r="F42">
        <v>10</v>
      </c>
      <c r="G42">
        <v>2.3400000000000001E-2</v>
      </c>
    </row>
    <row r="43" spans="1:7" x14ac:dyDescent="0.2">
      <c r="A43">
        <v>3.5</v>
      </c>
      <c r="C43">
        <v>0.24642</v>
      </c>
      <c r="D43">
        <v>2.6100999999999999E-2</v>
      </c>
      <c r="E43">
        <v>7.7318999999999999E-2</v>
      </c>
      <c r="F43">
        <v>10</v>
      </c>
      <c r="G43">
        <v>2.3400000000000001E-2</v>
      </c>
    </row>
    <row r="44" spans="1:7" x14ac:dyDescent="0.2">
      <c r="A44">
        <v>3.6</v>
      </c>
      <c r="C44">
        <v>0.253438</v>
      </c>
      <c r="D44">
        <v>2.6303E-2</v>
      </c>
      <c r="E44">
        <v>7.9516000000000003E-2</v>
      </c>
      <c r="F44">
        <v>10</v>
      </c>
      <c r="G44">
        <v>2.3400000000000001E-2</v>
      </c>
    </row>
    <row r="45" spans="1:7" x14ac:dyDescent="0.2">
      <c r="A45">
        <v>3.7</v>
      </c>
      <c r="C45">
        <v>0.26045400000000002</v>
      </c>
      <c r="D45">
        <v>2.6509000000000001E-2</v>
      </c>
      <c r="E45">
        <v>8.1712999999999994E-2</v>
      </c>
      <c r="F45">
        <v>10</v>
      </c>
      <c r="G45">
        <v>2.3400000000000001E-2</v>
      </c>
    </row>
    <row r="46" spans="1:7" x14ac:dyDescent="0.2">
      <c r="A46">
        <v>3.8</v>
      </c>
      <c r="C46">
        <v>0.26746799999999998</v>
      </c>
      <c r="D46">
        <v>2.6719E-2</v>
      </c>
      <c r="E46">
        <v>8.3907999999999996E-2</v>
      </c>
      <c r="F46">
        <v>10</v>
      </c>
      <c r="G46">
        <v>2.3400000000000001E-2</v>
      </c>
    </row>
    <row r="47" spans="1:7" x14ac:dyDescent="0.2">
      <c r="A47">
        <v>3.9</v>
      </c>
      <c r="C47">
        <v>0.27447899999999997</v>
      </c>
      <c r="D47">
        <v>2.6928000000000001E-2</v>
      </c>
      <c r="E47">
        <v>8.6101999999999998E-2</v>
      </c>
      <c r="F47">
        <v>10</v>
      </c>
      <c r="G47">
        <v>2.3400000000000001E-2</v>
      </c>
    </row>
    <row r="48" spans="1:7" x14ac:dyDescent="0.2">
      <c r="A48">
        <v>4</v>
      </c>
      <c r="C48">
        <v>0.28148899999999999</v>
      </c>
      <c r="D48">
        <v>2.7127999999999999E-2</v>
      </c>
      <c r="E48">
        <v>8.8294999999999998E-2</v>
      </c>
      <c r="F48">
        <v>10</v>
      </c>
      <c r="G48">
        <v>2.3400000000000001E-2</v>
      </c>
    </row>
    <row r="49" spans="1:7" x14ac:dyDescent="0.2">
      <c r="A49">
        <v>4.0999999999999996</v>
      </c>
      <c r="C49">
        <v>0.288497</v>
      </c>
      <c r="D49">
        <v>2.733E-2</v>
      </c>
      <c r="E49">
        <v>9.0486999999999998E-2</v>
      </c>
      <c r="F49">
        <v>10</v>
      </c>
      <c r="G49">
        <v>2.3400000000000001E-2</v>
      </c>
    </row>
    <row r="50" spans="1:7" x14ac:dyDescent="0.2">
      <c r="A50">
        <v>4.2</v>
      </c>
      <c r="C50">
        <v>0.29550199999999999</v>
      </c>
      <c r="D50">
        <v>2.7536999999999999E-2</v>
      </c>
      <c r="E50">
        <v>9.2676999999999995E-2</v>
      </c>
      <c r="F50">
        <v>10</v>
      </c>
      <c r="G50">
        <v>2.3400000000000001E-2</v>
      </c>
    </row>
    <row r="51" spans="1:7" x14ac:dyDescent="0.2">
      <c r="A51">
        <v>4.3</v>
      </c>
      <c r="C51">
        <v>0.30250500000000002</v>
      </c>
      <c r="D51">
        <v>2.7747000000000001E-2</v>
      </c>
      <c r="E51">
        <v>9.4866000000000006E-2</v>
      </c>
      <c r="F51">
        <v>10</v>
      </c>
      <c r="G51">
        <v>2.3400000000000001E-2</v>
      </c>
    </row>
    <row r="52" spans="1:7" x14ac:dyDescent="0.2">
      <c r="A52">
        <v>4.4000000000000004</v>
      </c>
      <c r="C52">
        <v>0.309506</v>
      </c>
      <c r="D52">
        <v>2.7962999999999998E-2</v>
      </c>
      <c r="E52">
        <v>9.7054000000000001E-2</v>
      </c>
      <c r="F52">
        <v>10</v>
      </c>
      <c r="G52">
        <v>2.3400000000000001E-2</v>
      </c>
    </row>
    <row r="53" spans="1:7" x14ac:dyDescent="0.2">
      <c r="A53">
        <v>4.5</v>
      </c>
      <c r="C53">
        <v>0.31650499999999998</v>
      </c>
      <c r="D53">
        <v>2.8184000000000001E-2</v>
      </c>
      <c r="E53">
        <v>9.9240999999999996E-2</v>
      </c>
      <c r="F53">
        <v>10</v>
      </c>
      <c r="G53">
        <v>2.3400000000000001E-2</v>
      </c>
    </row>
    <row r="54" spans="1:7" x14ac:dyDescent="0.2">
      <c r="A54">
        <v>4.5999999999999996</v>
      </c>
      <c r="C54">
        <v>0.32350099999999998</v>
      </c>
      <c r="D54">
        <v>2.8410000000000001E-2</v>
      </c>
      <c r="E54">
        <v>0.101426</v>
      </c>
      <c r="F54">
        <v>10</v>
      </c>
      <c r="G54">
        <v>2.35E-2</v>
      </c>
    </row>
    <row r="55" spans="1:7" x14ac:dyDescent="0.2">
      <c r="A55">
        <v>4.7</v>
      </c>
      <c r="C55">
        <v>0.33049499999999998</v>
      </c>
      <c r="D55">
        <v>2.8642000000000001E-2</v>
      </c>
      <c r="E55">
        <v>0.10360999999999999</v>
      </c>
      <c r="F55">
        <v>10</v>
      </c>
      <c r="G55">
        <v>2.35E-2</v>
      </c>
    </row>
    <row r="56" spans="1:7" x14ac:dyDescent="0.2">
      <c r="A56">
        <v>4.8</v>
      </c>
      <c r="C56">
        <v>0.33748600000000001</v>
      </c>
      <c r="D56">
        <v>2.8878999999999998E-2</v>
      </c>
      <c r="E56">
        <v>0.105793</v>
      </c>
      <c r="F56">
        <v>10</v>
      </c>
      <c r="G56">
        <v>2.35E-2</v>
      </c>
    </row>
    <row r="57" spans="1:7" x14ac:dyDescent="0.2">
      <c r="A57">
        <v>4.9000000000000004</v>
      </c>
      <c r="C57">
        <v>0.344474</v>
      </c>
      <c r="D57">
        <v>2.9121000000000001E-2</v>
      </c>
      <c r="E57">
        <v>0.107974</v>
      </c>
      <c r="F57">
        <v>10</v>
      </c>
      <c r="G57">
        <v>2.35E-2</v>
      </c>
    </row>
    <row r="58" spans="1:7" x14ac:dyDescent="0.2">
      <c r="A58">
        <v>5</v>
      </c>
      <c r="C58">
        <v>0.35145999999999999</v>
      </c>
      <c r="D58">
        <v>2.9366E-2</v>
      </c>
      <c r="E58">
        <v>0.110154</v>
      </c>
      <c r="F58">
        <v>10</v>
      </c>
      <c r="G58">
        <v>2.35E-2</v>
      </c>
    </row>
    <row r="59" spans="1:7" x14ac:dyDescent="0.2">
      <c r="A59">
        <v>5.0999999999999996</v>
      </c>
      <c r="C59">
        <v>0.35844399999999998</v>
      </c>
      <c r="D59">
        <v>2.9614999999999999E-2</v>
      </c>
      <c r="E59">
        <v>0.112333</v>
      </c>
      <c r="F59">
        <v>10</v>
      </c>
      <c r="G59">
        <v>2.35E-2</v>
      </c>
    </row>
    <row r="60" spans="1:7" x14ac:dyDescent="0.2">
      <c r="A60">
        <v>5.2</v>
      </c>
      <c r="C60">
        <v>0.36542400000000003</v>
      </c>
      <c r="D60">
        <v>2.9873E-2</v>
      </c>
      <c r="E60">
        <v>0.11451</v>
      </c>
      <c r="F60">
        <v>10</v>
      </c>
      <c r="G60">
        <v>2.35E-2</v>
      </c>
    </row>
    <row r="61" spans="1:7" x14ac:dyDescent="0.2">
      <c r="A61">
        <v>5.3</v>
      </c>
      <c r="C61">
        <v>0.37240200000000001</v>
      </c>
      <c r="D61">
        <v>3.0138000000000002E-2</v>
      </c>
      <c r="E61">
        <v>0.116686</v>
      </c>
      <c r="F61">
        <v>10</v>
      </c>
      <c r="G61">
        <v>2.35E-2</v>
      </c>
    </row>
    <row r="62" spans="1:7" x14ac:dyDescent="0.2">
      <c r="A62">
        <v>5.4</v>
      </c>
      <c r="C62">
        <v>0.37937700000000002</v>
      </c>
      <c r="D62">
        <v>3.0408000000000001E-2</v>
      </c>
      <c r="E62">
        <v>0.11885999999999999</v>
      </c>
      <c r="F62">
        <v>10</v>
      </c>
      <c r="G62">
        <v>2.35E-2</v>
      </c>
    </row>
    <row r="63" spans="1:7" x14ac:dyDescent="0.2">
      <c r="A63">
        <v>5.5</v>
      </c>
      <c r="C63">
        <v>0.386349</v>
      </c>
      <c r="D63">
        <v>3.0683999999999999E-2</v>
      </c>
      <c r="E63">
        <v>0.121033</v>
      </c>
      <c r="F63">
        <v>10</v>
      </c>
      <c r="G63">
        <v>2.35E-2</v>
      </c>
    </row>
    <row r="64" spans="1:7" x14ac:dyDescent="0.2">
      <c r="A64">
        <v>5.6</v>
      </c>
      <c r="C64">
        <v>0.39331899999999997</v>
      </c>
      <c r="D64">
        <v>3.0964999999999999E-2</v>
      </c>
      <c r="E64">
        <v>0.12320399999999999</v>
      </c>
      <c r="F64">
        <v>10</v>
      </c>
      <c r="G64">
        <v>2.35E-2</v>
      </c>
    </row>
    <row r="65" spans="1:7" x14ac:dyDescent="0.2">
      <c r="A65">
        <v>5.7</v>
      </c>
      <c r="C65">
        <v>0.400285</v>
      </c>
      <c r="D65">
        <v>3.1251000000000001E-2</v>
      </c>
      <c r="E65">
        <v>0.12537400000000001</v>
      </c>
      <c r="F65">
        <v>10</v>
      </c>
      <c r="G65">
        <v>2.35E-2</v>
      </c>
    </row>
    <row r="66" spans="1:7" x14ac:dyDescent="0.2">
      <c r="A66">
        <v>5.8</v>
      </c>
      <c r="C66">
        <v>0.407248</v>
      </c>
      <c r="D66">
        <v>3.1553999999999999E-2</v>
      </c>
      <c r="E66">
        <v>0.12754199999999999</v>
      </c>
      <c r="F66">
        <v>10</v>
      </c>
      <c r="G66">
        <v>2.35E-2</v>
      </c>
    </row>
    <row r="67" spans="1:7" x14ac:dyDescent="0.2">
      <c r="A67">
        <v>5.9</v>
      </c>
      <c r="C67">
        <v>0.41420800000000002</v>
      </c>
      <c r="D67">
        <v>3.1866999999999999E-2</v>
      </c>
      <c r="E67">
        <v>0.12970899999999999</v>
      </c>
      <c r="F67">
        <v>10</v>
      </c>
      <c r="G67">
        <v>2.35E-2</v>
      </c>
    </row>
    <row r="68" spans="1:7" x14ac:dyDescent="0.2">
      <c r="A68">
        <v>6</v>
      </c>
      <c r="C68">
        <v>0.42116500000000001</v>
      </c>
      <c r="D68">
        <v>3.2189000000000002E-2</v>
      </c>
      <c r="E68">
        <v>0.13187499999999999</v>
      </c>
      <c r="F68">
        <v>10</v>
      </c>
      <c r="G68">
        <v>2.35E-2</v>
      </c>
    </row>
    <row r="69" spans="1:7" x14ac:dyDescent="0.2">
      <c r="A69">
        <v>6.1</v>
      </c>
      <c r="C69">
        <v>0.42811900000000003</v>
      </c>
      <c r="D69">
        <v>3.2517999999999998E-2</v>
      </c>
      <c r="E69">
        <v>0.13403799999999999</v>
      </c>
      <c r="F69">
        <v>10</v>
      </c>
      <c r="G69">
        <v>2.35E-2</v>
      </c>
    </row>
    <row r="70" spans="1:7" x14ac:dyDescent="0.2">
      <c r="A70">
        <v>6.2</v>
      </c>
      <c r="C70">
        <v>0.43507000000000001</v>
      </c>
      <c r="D70">
        <v>3.2855000000000002E-2</v>
      </c>
      <c r="E70">
        <v>0.13620099999999999</v>
      </c>
      <c r="F70">
        <v>10</v>
      </c>
      <c r="G70">
        <v>2.35E-2</v>
      </c>
    </row>
    <row r="71" spans="1:7" x14ac:dyDescent="0.2">
      <c r="A71">
        <v>6.3</v>
      </c>
      <c r="C71">
        <v>0.44201699999999999</v>
      </c>
      <c r="D71">
        <v>3.3210999999999997E-2</v>
      </c>
      <c r="E71">
        <v>0.13836200000000001</v>
      </c>
      <c r="F71">
        <v>10</v>
      </c>
      <c r="G71">
        <v>2.35E-2</v>
      </c>
    </row>
    <row r="72" spans="1:7" x14ac:dyDescent="0.2">
      <c r="A72">
        <v>6.4</v>
      </c>
      <c r="C72">
        <v>0.448961</v>
      </c>
      <c r="D72">
        <v>3.3592999999999998E-2</v>
      </c>
      <c r="E72">
        <v>0.14052200000000001</v>
      </c>
      <c r="F72">
        <v>10</v>
      </c>
      <c r="G72">
        <v>2.35E-2</v>
      </c>
    </row>
    <row r="73" spans="1:7" x14ac:dyDescent="0.2">
      <c r="A73">
        <v>6.5</v>
      </c>
      <c r="C73">
        <v>0.45590199999999997</v>
      </c>
      <c r="D73">
        <v>3.3987000000000003E-2</v>
      </c>
      <c r="E73">
        <v>0.14268</v>
      </c>
      <c r="F73">
        <v>10</v>
      </c>
      <c r="G73">
        <v>2.35E-2</v>
      </c>
    </row>
    <row r="74" spans="1:7" x14ac:dyDescent="0.2">
      <c r="A74">
        <v>6.6</v>
      </c>
      <c r="C74">
        <v>0.462839</v>
      </c>
      <c r="D74">
        <v>3.4389999999999997E-2</v>
      </c>
      <c r="E74">
        <v>0.14483699999999999</v>
      </c>
      <c r="F74">
        <v>10</v>
      </c>
      <c r="G74">
        <v>2.35E-2</v>
      </c>
    </row>
    <row r="75" spans="1:7" x14ac:dyDescent="0.2">
      <c r="A75">
        <v>6.7</v>
      </c>
      <c r="C75">
        <v>0.46977200000000002</v>
      </c>
      <c r="D75">
        <v>3.4800999999999999E-2</v>
      </c>
      <c r="E75">
        <v>0.14699200000000001</v>
      </c>
      <c r="F75">
        <v>10</v>
      </c>
      <c r="G75">
        <v>2.35E-2</v>
      </c>
    </row>
    <row r="76" spans="1:7" x14ac:dyDescent="0.2">
      <c r="A76">
        <v>6.8</v>
      </c>
      <c r="C76">
        <v>0.47670200000000001</v>
      </c>
      <c r="D76">
        <v>3.5231999999999999E-2</v>
      </c>
      <c r="E76">
        <v>0.149146</v>
      </c>
      <c r="F76">
        <v>10</v>
      </c>
      <c r="G76">
        <v>2.35E-2</v>
      </c>
    </row>
    <row r="77" spans="1:7" x14ac:dyDescent="0.2">
      <c r="A77">
        <v>6.9</v>
      </c>
      <c r="C77">
        <v>0.48362899999999998</v>
      </c>
      <c r="D77">
        <v>3.5684E-2</v>
      </c>
      <c r="E77">
        <v>0.15129899999999999</v>
      </c>
      <c r="F77">
        <v>10</v>
      </c>
      <c r="G77">
        <v>2.35E-2</v>
      </c>
    </row>
    <row r="78" spans="1:7" x14ac:dyDescent="0.2">
      <c r="A78">
        <v>7</v>
      </c>
      <c r="C78">
        <v>0.49055199999999999</v>
      </c>
      <c r="D78">
        <v>3.6149000000000001E-2</v>
      </c>
      <c r="E78">
        <v>0.153451</v>
      </c>
      <c r="F78">
        <v>10</v>
      </c>
      <c r="G78">
        <v>2.35E-2</v>
      </c>
    </row>
    <row r="79" spans="1:7" x14ac:dyDescent="0.2">
      <c r="A79">
        <v>7.1</v>
      </c>
      <c r="C79">
        <v>0.497471</v>
      </c>
      <c r="D79">
        <v>3.6624999999999998E-2</v>
      </c>
      <c r="E79">
        <v>0.15559999999999999</v>
      </c>
      <c r="F79">
        <v>10</v>
      </c>
      <c r="G79">
        <v>2.35E-2</v>
      </c>
    </row>
    <row r="80" spans="1:7" x14ac:dyDescent="0.2">
      <c r="A80">
        <v>7.2</v>
      </c>
      <c r="C80">
        <v>0.504386</v>
      </c>
      <c r="D80">
        <v>3.7110999999999998E-2</v>
      </c>
      <c r="E80">
        <v>0.157748</v>
      </c>
      <c r="F80">
        <v>10</v>
      </c>
      <c r="G80">
        <v>2.35E-2</v>
      </c>
    </row>
    <row r="81" spans="1:7" x14ac:dyDescent="0.2">
      <c r="A81">
        <v>7.3</v>
      </c>
      <c r="C81">
        <v>0.51129800000000003</v>
      </c>
      <c r="D81">
        <v>3.7626E-2</v>
      </c>
      <c r="E81">
        <v>0.15989500000000001</v>
      </c>
      <c r="F81">
        <v>10</v>
      </c>
      <c r="G81">
        <v>2.35E-2</v>
      </c>
    </row>
    <row r="82" spans="1:7" x14ac:dyDescent="0.2">
      <c r="A82">
        <v>7.4</v>
      </c>
      <c r="C82">
        <v>0.51820600000000006</v>
      </c>
      <c r="D82">
        <v>3.8162000000000001E-2</v>
      </c>
      <c r="E82">
        <v>0.16204099999999999</v>
      </c>
      <c r="F82">
        <v>10</v>
      </c>
      <c r="G82">
        <v>2.35E-2</v>
      </c>
    </row>
    <row r="83" spans="1:7" x14ac:dyDescent="0.2">
      <c r="A83">
        <v>7.5</v>
      </c>
      <c r="C83">
        <v>0.52510999999999997</v>
      </c>
      <c r="D83">
        <v>3.8712000000000003E-2</v>
      </c>
      <c r="E83">
        <v>0.164185</v>
      </c>
      <c r="F83">
        <v>10</v>
      </c>
      <c r="G83">
        <v>2.35E-2</v>
      </c>
    </row>
    <row r="84" spans="1:7" x14ac:dyDescent="0.2">
      <c r="A84">
        <v>7.6</v>
      </c>
      <c r="C84">
        <v>0.53200999999999998</v>
      </c>
      <c r="D84">
        <v>3.9272000000000001E-2</v>
      </c>
      <c r="E84">
        <v>0.166328</v>
      </c>
      <c r="F84">
        <v>10</v>
      </c>
      <c r="G84">
        <v>2.35E-2</v>
      </c>
    </row>
    <row r="85" spans="1:7" x14ac:dyDescent="0.2">
      <c r="A85">
        <v>7.7</v>
      </c>
      <c r="C85">
        <v>0.53890499999999997</v>
      </c>
      <c r="D85">
        <v>3.9848000000000001E-2</v>
      </c>
      <c r="E85">
        <v>0.16846900000000001</v>
      </c>
      <c r="F85">
        <v>10</v>
      </c>
      <c r="G85">
        <v>2.35E-2</v>
      </c>
    </row>
    <row r="86" spans="1:7" x14ac:dyDescent="0.2">
      <c r="A86">
        <v>7.8</v>
      </c>
      <c r="C86">
        <v>0.54579699999999998</v>
      </c>
      <c r="D86">
        <v>4.0462999999999999E-2</v>
      </c>
      <c r="E86">
        <v>0.17060900000000001</v>
      </c>
      <c r="F86">
        <v>10</v>
      </c>
      <c r="G86">
        <v>2.35E-2</v>
      </c>
    </row>
    <row r="87" spans="1:7" x14ac:dyDescent="0.2">
      <c r="A87">
        <v>7.9</v>
      </c>
      <c r="C87">
        <v>0.55268499999999998</v>
      </c>
      <c r="D87">
        <v>4.1098000000000003E-2</v>
      </c>
      <c r="E87">
        <v>0.17274900000000001</v>
      </c>
      <c r="F87">
        <v>10</v>
      </c>
      <c r="G87">
        <v>2.35E-2</v>
      </c>
    </row>
    <row r="88" spans="1:7" x14ac:dyDescent="0.2">
      <c r="A88">
        <v>8</v>
      </c>
      <c r="C88">
        <v>0.55956899999999998</v>
      </c>
      <c r="D88">
        <v>4.1749000000000001E-2</v>
      </c>
      <c r="E88">
        <v>0.17488600000000001</v>
      </c>
      <c r="F88">
        <v>10</v>
      </c>
      <c r="G88">
        <v>2.35E-2</v>
      </c>
    </row>
    <row r="89" spans="1:7" x14ac:dyDescent="0.2">
      <c r="A89">
        <v>8.1</v>
      </c>
      <c r="C89">
        <v>0.56644799999999995</v>
      </c>
      <c r="D89">
        <v>4.2411999999999998E-2</v>
      </c>
      <c r="E89">
        <v>0.17702300000000001</v>
      </c>
      <c r="F89">
        <v>10</v>
      </c>
      <c r="G89">
        <v>2.35E-2</v>
      </c>
    </row>
    <row r="90" spans="1:7" x14ac:dyDescent="0.2">
      <c r="A90">
        <v>8.1999999999999993</v>
      </c>
      <c r="C90">
        <v>0.57332300000000003</v>
      </c>
      <c r="D90">
        <v>4.3103000000000002E-2</v>
      </c>
      <c r="E90">
        <v>0.17915800000000001</v>
      </c>
      <c r="F90">
        <v>10</v>
      </c>
      <c r="G90">
        <v>2.35E-2</v>
      </c>
    </row>
    <row r="91" spans="1:7" x14ac:dyDescent="0.2">
      <c r="A91">
        <v>8.3000000000000007</v>
      </c>
      <c r="C91">
        <v>0.58019399999999999</v>
      </c>
      <c r="D91">
        <v>4.3831000000000002E-2</v>
      </c>
      <c r="E91">
        <v>0.18129200000000001</v>
      </c>
      <c r="F91">
        <v>10</v>
      </c>
      <c r="G91">
        <v>2.35E-2</v>
      </c>
    </row>
    <row r="92" spans="1:7" x14ac:dyDescent="0.2">
      <c r="A92">
        <v>8.4</v>
      </c>
      <c r="C92">
        <v>0.58706000000000003</v>
      </c>
      <c r="D92">
        <v>4.4575999999999998E-2</v>
      </c>
      <c r="E92">
        <v>0.183425</v>
      </c>
      <c r="F92">
        <v>10</v>
      </c>
      <c r="G92">
        <v>2.35E-2</v>
      </c>
    </row>
    <row r="93" spans="1:7" x14ac:dyDescent="0.2">
      <c r="A93">
        <v>8.5</v>
      </c>
      <c r="C93">
        <v>0.59392199999999995</v>
      </c>
      <c r="D93">
        <v>4.5337000000000002E-2</v>
      </c>
      <c r="E93">
        <v>0.185557</v>
      </c>
      <c r="F93">
        <v>10</v>
      </c>
      <c r="G93">
        <v>2.35E-2</v>
      </c>
    </row>
    <row r="94" spans="1:7" x14ac:dyDescent="0.2">
      <c r="A94">
        <v>8.6</v>
      </c>
      <c r="C94">
        <v>0.60077999999999998</v>
      </c>
      <c r="D94">
        <v>4.6110999999999999E-2</v>
      </c>
      <c r="E94">
        <v>0.18768699999999999</v>
      </c>
      <c r="F94">
        <v>10</v>
      </c>
      <c r="G94">
        <v>2.35E-2</v>
      </c>
    </row>
    <row r="95" spans="1:7" x14ac:dyDescent="0.2">
      <c r="A95">
        <v>8.6999999999999993</v>
      </c>
      <c r="C95">
        <v>0.60763299999999998</v>
      </c>
      <c r="D95">
        <v>4.6913999999999997E-2</v>
      </c>
      <c r="E95">
        <v>0.18981600000000001</v>
      </c>
      <c r="F95">
        <v>10</v>
      </c>
      <c r="G95">
        <v>2.35E-2</v>
      </c>
    </row>
    <row r="96" spans="1:7" x14ac:dyDescent="0.2">
      <c r="A96">
        <v>8.8000000000000007</v>
      </c>
      <c r="C96">
        <v>0.61448100000000005</v>
      </c>
      <c r="D96">
        <v>4.7738000000000003E-2</v>
      </c>
      <c r="E96">
        <v>0.191944</v>
      </c>
      <c r="F96">
        <v>10</v>
      </c>
      <c r="G96">
        <v>2.3599999999999999E-2</v>
      </c>
    </row>
    <row r="97" spans="1:7" x14ac:dyDescent="0.2">
      <c r="A97">
        <v>8.9</v>
      </c>
      <c r="C97">
        <v>0.62132500000000002</v>
      </c>
      <c r="D97">
        <v>4.8578000000000003E-2</v>
      </c>
      <c r="E97">
        <v>0.19406999999999999</v>
      </c>
      <c r="F97">
        <v>10</v>
      </c>
      <c r="G97">
        <v>2.3599999999999999E-2</v>
      </c>
    </row>
    <row r="98" spans="1:7" x14ac:dyDescent="0.2">
      <c r="A98">
        <v>9</v>
      </c>
      <c r="C98">
        <v>0.62816499999999997</v>
      </c>
      <c r="D98">
        <v>4.9430000000000002E-2</v>
      </c>
      <c r="E98">
        <v>0.19619500000000001</v>
      </c>
      <c r="F98">
        <v>10</v>
      </c>
      <c r="G98">
        <v>2.3599999999999999E-2</v>
      </c>
    </row>
    <row r="99" spans="1:7" x14ac:dyDescent="0.2">
      <c r="A99">
        <v>9.1</v>
      </c>
      <c r="C99">
        <v>0.63499899999999998</v>
      </c>
      <c r="D99">
        <v>5.0296E-2</v>
      </c>
      <c r="E99">
        <v>0.19831799999999999</v>
      </c>
      <c r="F99">
        <v>10</v>
      </c>
      <c r="G99">
        <v>2.3599999999999999E-2</v>
      </c>
    </row>
    <row r="100" spans="1:7" x14ac:dyDescent="0.2">
      <c r="A100">
        <v>9.1999999999999993</v>
      </c>
      <c r="C100">
        <v>0.64182899999999998</v>
      </c>
      <c r="D100">
        <v>5.1189999999999999E-2</v>
      </c>
      <c r="E100">
        <v>0.20044000000000001</v>
      </c>
      <c r="F100">
        <v>10</v>
      </c>
      <c r="G100">
        <v>2.3599999999999999E-2</v>
      </c>
    </row>
    <row r="101" spans="1:7" x14ac:dyDescent="0.2">
      <c r="A101">
        <v>9.3000000000000007</v>
      </c>
      <c r="C101">
        <v>0.64865399999999995</v>
      </c>
      <c r="D101">
        <v>5.2102999999999997E-2</v>
      </c>
      <c r="E101">
        <v>0.20255999999999999</v>
      </c>
      <c r="F101">
        <v>10</v>
      </c>
      <c r="G101">
        <v>2.3599999999999999E-2</v>
      </c>
    </row>
    <row r="102" spans="1:7" x14ac:dyDescent="0.2">
      <c r="A102">
        <v>9.4</v>
      </c>
      <c r="C102">
        <v>0.655474</v>
      </c>
      <c r="D102">
        <v>5.3029E-2</v>
      </c>
      <c r="E102">
        <v>0.204679</v>
      </c>
      <c r="F102">
        <v>10</v>
      </c>
      <c r="G102">
        <v>2.3599999999999999E-2</v>
      </c>
    </row>
    <row r="103" spans="1:7" x14ac:dyDescent="0.2">
      <c r="A103">
        <v>9.5</v>
      </c>
      <c r="C103">
        <v>0.66228900000000002</v>
      </c>
      <c r="D103">
        <v>5.3966E-2</v>
      </c>
      <c r="E103">
        <v>0.20679600000000001</v>
      </c>
      <c r="F103">
        <v>10</v>
      </c>
      <c r="G103">
        <v>2.3599999999999999E-2</v>
      </c>
    </row>
    <row r="104" spans="1:7" x14ac:dyDescent="0.2">
      <c r="A104">
        <v>9.6</v>
      </c>
      <c r="C104">
        <v>0.66910000000000003</v>
      </c>
      <c r="D104">
        <v>5.4916E-2</v>
      </c>
      <c r="E104">
        <v>0.20891199999999999</v>
      </c>
      <c r="F104">
        <v>10</v>
      </c>
      <c r="G104">
        <v>2.3599999999999999E-2</v>
      </c>
    </row>
    <row r="105" spans="1:7" x14ac:dyDescent="0.2">
      <c r="A105">
        <v>9.6999999999999993</v>
      </c>
      <c r="C105">
        <v>0.67590499999999998</v>
      </c>
      <c r="D105">
        <v>5.5917000000000001E-2</v>
      </c>
      <c r="E105">
        <v>0.21102699999999999</v>
      </c>
      <c r="F105">
        <v>10</v>
      </c>
      <c r="G105">
        <v>2.3599999999999999E-2</v>
      </c>
    </row>
    <row r="106" spans="1:7" x14ac:dyDescent="0.2">
      <c r="A106">
        <v>9.8000000000000007</v>
      </c>
      <c r="C106">
        <v>0.68270500000000001</v>
      </c>
      <c r="D106">
        <v>5.6951000000000002E-2</v>
      </c>
      <c r="E106">
        <v>0.213142</v>
      </c>
      <c r="F106">
        <v>10</v>
      </c>
      <c r="G106">
        <v>2.3599999999999999E-2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Totals!CREATeV_Laminar_T7_VLM2_Elev_g1_0</vt:lpstr>
      <vt:lpstr>HStabXFLR5!T1_VLM2_10mps_CREATeVHStab</vt:lpstr>
      <vt:lpstr>HStabXFLR5!T1_VLM2_10mps_LinusHStab_LaminarN9</vt:lpstr>
      <vt:lpstr>D_VStabXFLR5!T2_VLM2_CREATeV_VStabLaminar_WingN9_12_6kg_x0_128m</vt:lpstr>
      <vt:lpstr>D_VStabXFLR5!T2_VLM2_CREATeV_WingN9_V2__12_6kg_x0_128m</vt:lpstr>
      <vt:lpstr>WingXFLR5!T2_VLM2_Linus_WingN9_1_78kg_0_035xcg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2023-11-10T20:58:59Z</dcterms:modified>
</cp:coreProperties>
</file>