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Masters/Projects/0_LinusProject/"/>
    </mc:Choice>
  </mc:AlternateContent>
  <xr:revisionPtr revIDLastSave="0" documentId="13_ncr:1_{C4A6A999-41A9-3E4C-BC0D-C57A7839204D}" xr6:coauthVersionLast="47" xr6:coauthVersionMax="47" xr10:uidLastSave="{00000000-0000-0000-0000-000000000000}"/>
  <bookViews>
    <workbookView xWindow="-22840" yWindow="500" windowWidth="22840" windowHeight="15900" xr2:uid="{F25A0884-7F22-3349-88ED-0BAB49064D9B}"/>
  </bookViews>
  <sheets>
    <sheet name="PythonExport" sheetId="10" r:id="rId1"/>
    <sheet name="LaminarVsTurbulent" sheetId="14" r:id="rId2"/>
    <sheet name="Totals" sheetId="1" r:id="rId3"/>
    <sheet name="AC Param" sheetId="4" r:id="rId4"/>
    <sheet name="TrimCalc" sheetId="7" r:id="rId5"/>
    <sheet name="D_VStab" sheetId="13" r:id="rId6"/>
    <sheet name="D_VStabXFLR5" sheetId="12" r:id="rId7"/>
    <sheet name="D_Fuselage" sheetId="9" r:id="rId8"/>
    <sheet name="WingXFLR5" sheetId="3" r:id="rId9"/>
    <sheet name="HStabXFLR5" sheetId="5" r:id="rId10"/>
  </sheets>
  <definedNames>
    <definedName name="CREATeV_Laminar_T7_VLM2_Elev_g1_0" localSheetId="2">Totals!$O$72:$AA$147</definedName>
    <definedName name="T1_VLM2_10mps_CREATeVHStab" localSheetId="9">HStabXFLR5!$A$1:$G$107</definedName>
    <definedName name="T2_VLM2_12_6kg_x0_128m_tailless" localSheetId="8">WingXFLR5!$A$1:$M$158</definedName>
    <definedName name="T2_VLM2_CREATeV_VStabLaminar_WingN9_12_6kg_x0_128m" localSheetId="6">D_VStabXFLR5!$F$1:$R$151</definedName>
    <definedName name="T2_VLM2_CREATeV_WingN9_V2__12_6kg_x0_128m" localSheetId="6">D_VStabXFLR5!$T$1:$AF$151</definedName>
    <definedName name="T7_VLM2_Elev_g1_0" localSheetId="2">Totals!$L$64:$W$82</definedName>
    <definedName name="tests" localSheetId="2">Totals!$L$83:$W$106</definedName>
    <definedName name="tests2" localSheetId="2">Totals!$O$97:$Z$121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9" l="1"/>
  <c r="C3" i="13"/>
  <c r="C4" i="13"/>
  <c r="C5" i="13"/>
  <c r="C6" i="13"/>
  <c r="C7" i="13"/>
  <c r="C8" i="13"/>
  <c r="D8" i="13" s="1"/>
  <c r="C9" i="13"/>
  <c r="E9" i="13" s="1"/>
  <c r="C10" i="13"/>
  <c r="F10" i="13" s="1"/>
  <c r="C11" i="13"/>
  <c r="C12" i="13"/>
  <c r="C13" i="13"/>
  <c r="C14" i="13"/>
  <c r="F14" i="13" s="1"/>
  <c r="C15" i="13"/>
  <c r="F15" i="13" s="1"/>
  <c r="C16" i="13"/>
  <c r="E16" i="13" s="1"/>
  <c r="C17" i="13"/>
  <c r="F17" i="13" s="1"/>
  <c r="G17" i="13" s="1"/>
  <c r="C18" i="13"/>
  <c r="F18" i="13" s="1"/>
  <c r="C19" i="13"/>
  <c r="C20" i="13"/>
  <c r="C21" i="13"/>
  <c r="C22" i="13"/>
  <c r="C23" i="13"/>
  <c r="C24" i="13"/>
  <c r="E24" i="13" s="1"/>
  <c r="C25" i="13"/>
  <c r="F25" i="13" s="1"/>
  <c r="C26" i="13"/>
  <c r="F26" i="13" s="1"/>
  <c r="G26" i="13" s="1"/>
  <c r="C27" i="13"/>
  <c r="C28" i="13"/>
  <c r="C29" i="13"/>
  <c r="C30" i="13"/>
  <c r="C31" i="13"/>
  <c r="C32" i="13"/>
  <c r="F32" i="13" s="1"/>
  <c r="C33" i="13"/>
  <c r="E33" i="13" s="1"/>
  <c r="C34" i="13"/>
  <c r="F34" i="13" s="1"/>
  <c r="C35" i="13"/>
  <c r="C36" i="13"/>
  <c r="C37" i="13"/>
  <c r="C38" i="13"/>
  <c r="D38" i="13" s="1"/>
  <c r="C39" i="13"/>
  <c r="F39" i="13" s="1"/>
  <c r="C40" i="13"/>
  <c r="E40" i="13" s="1"/>
  <c r="C41" i="13"/>
  <c r="E41" i="13" s="1"/>
  <c r="C42" i="13"/>
  <c r="D42" i="13" s="1"/>
  <c r="C43" i="13"/>
  <c r="C44" i="13"/>
  <c r="C45" i="13"/>
  <c r="C46" i="13"/>
  <c r="C47" i="13"/>
  <c r="E47" i="13" s="1"/>
  <c r="C48" i="13"/>
  <c r="C49" i="13"/>
  <c r="F49" i="13" s="1"/>
  <c r="C50" i="13"/>
  <c r="D50" i="13" s="1"/>
  <c r="C51" i="13"/>
  <c r="C52" i="13"/>
  <c r="C53" i="13"/>
  <c r="C54" i="13"/>
  <c r="C55" i="13"/>
  <c r="D55" i="13" s="1"/>
  <c r="C56" i="13"/>
  <c r="D56" i="13" s="1"/>
  <c r="C57" i="13"/>
  <c r="C58" i="13"/>
  <c r="E58" i="13" s="1"/>
  <c r="C59" i="13"/>
  <c r="C60" i="13"/>
  <c r="C61" i="13"/>
  <c r="C62" i="13"/>
  <c r="C63" i="13"/>
  <c r="D63" i="13" s="1"/>
  <c r="C64" i="13"/>
  <c r="C65" i="13"/>
  <c r="E65" i="13" s="1"/>
  <c r="C66" i="13"/>
  <c r="E66" i="13" s="1"/>
  <c r="C67" i="13"/>
  <c r="C68" i="13"/>
  <c r="C69" i="13"/>
  <c r="C70" i="13"/>
  <c r="C71" i="13"/>
  <c r="E71" i="13" s="1"/>
  <c r="C72" i="13"/>
  <c r="D72" i="13" s="1"/>
  <c r="C73" i="13"/>
  <c r="C74" i="13"/>
  <c r="D74" i="13" s="1"/>
  <c r="C75" i="13"/>
  <c r="C76" i="13"/>
  <c r="C77" i="13"/>
  <c r="C78" i="13"/>
  <c r="C79" i="13"/>
  <c r="E79" i="13" s="1"/>
  <c r="C80" i="13"/>
  <c r="D80" i="13" s="1"/>
  <c r="C81" i="13"/>
  <c r="F81" i="13" s="1"/>
  <c r="C82" i="13"/>
  <c r="E82" i="13" s="1"/>
  <c r="C83" i="13"/>
  <c r="C84" i="13"/>
  <c r="C85" i="13"/>
  <c r="C86" i="13"/>
  <c r="C87" i="13"/>
  <c r="E87" i="13" s="1"/>
  <c r="C88" i="13"/>
  <c r="E88" i="13" s="1"/>
  <c r="C89" i="13"/>
  <c r="E89" i="13" s="1"/>
  <c r="C90" i="13"/>
  <c r="E90" i="13" s="1"/>
  <c r="C91" i="13"/>
  <c r="C92" i="13"/>
  <c r="C93" i="13"/>
  <c r="C94" i="13"/>
  <c r="C95" i="13"/>
  <c r="E95" i="13" s="1"/>
  <c r="C96" i="13"/>
  <c r="D96" i="13" s="1"/>
  <c r="C97" i="13"/>
  <c r="C98" i="13"/>
  <c r="E98" i="13" s="1"/>
  <c r="C99" i="13"/>
  <c r="C100" i="13"/>
  <c r="C101" i="13"/>
  <c r="C102" i="13"/>
  <c r="C103" i="13"/>
  <c r="E103" i="13" s="1"/>
  <c r="C104" i="13"/>
  <c r="C105" i="13"/>
  <c r="C106" i="13"/>
  <c r="E106" i="13" s="1"/>
  <c r="C107" i="13"/>
  <c r="C108" i="13"/>
  <c r="C109" i="13"/>
  <c r="C110" i="13"/>
  <c r="D110" i="13" s="1"/>
  <c r="C111" i="13"/>
  <c r="F111" i="13" s="1"/>
  <c r="C112" i="13"/>
  <c r="D112" i="13" s="1"/>
  <c r="C113" i="13"/>
  <c r="D113" i="13" s="1"/>
  <c r="C114" i="13"/>
  <c r="D114" i="13" s="1"/>
  <c r="C115" i="13"/>
  <c r="C116" i="13"/>
  <c r="C117" i="13"/>
  <c r="C118" i="13"/>
  <c r="C119" i="13"/>
  <c r="E119" i="13" s="1"/>
  <c r="C120" i="13"/>
  <c r="E120" i="13" s="1"/>
  <c r="C121" i="13"/>
  <c r="C122" i="13"/>
  <c r="E122" i="13" s="1"/>
  <c r="C123" i="13"/>
  <c r="C124" i="13"/>
  <c r="C125" i="13"/>
  <c r="C126" i="13"/>
  <c r="C127" i="13"/>
  <c r="E127" i="13" s="1"/>
  <c r="C128" i="13"/>
  <c r="C129" i="13"/>
  <c r="D129" i="13" s="1"/>
  <c r="C130" i="13"/>
  <c r="E130" i="13" s="1"/>
  <c r="C131" i="13"/>
  <c r="C132" i="13"/>
  <c r="C133" i="13"/>
  <c r="C134" i="13"/>
  <c r="C135" i="13"/>
  <c r="C136" i="13"/>
  <c r="C137" i="13"/>
  <c r="E137" i="13" s="1"/>
  <c r="C138" i="13"/>
  <c r="D138" i="13" s="1"/>
  <c r="C139" i="13"/>
  <c r="C140" i="13"/>
  <c r="C141" i="13"/>
  <c r="C142" i="13"/>
  <c r="C143" i="13"/>
  <c r="E143" i="13" s="1"/>
  <c r="C144" i="13"/>
  <c r="D144" i="13" s="1"/>
  <c r="C2" i="13"/>
  <c r="F143" i="13"/>
  <c r="D142" i="13"/>
  <c r="E140" i="13"/>
  <c r="F139" i="13"/>
  <c r="E139" i="13"/>
  <c r="D139" i="13"/>
  <c r="E138" i="13"/>
  <c r="E135" i="13"/>
  <c r="D135" i="13"/>
  <c r="F135" i="13"/>
  <c r="F132" i="13"/>
  <c r="E132" i="13"/>
  <c r="E131" i="13"/>
  <c r="D131" i="13"/>
  <c r="D128" i="13"/>
  <c r="E124" i="13"/>
  <c r="F123" i="13"/>
  <c r="E123" i="13"/>
  <c r="D123" i="13"/>
  <c r="E121" i="13"/>
  <c r="D119" i="13"/>
  <c r="F119" i="13"/>
  <c r="F116" i="13"/>
  <c r="E116" i="13"/>
  <c r="E115" i="13"/>
  <c r="D115" i="13"/>
  <c r="E114" i="13"/>
  <c r="E111" i="13"/>
  <c r="D111" i="13"/>
  <c r="E108" i="13"/>
  <c r="F107" i="13"/>
  <c r="E107" i="13"/>
  <c r="D107" i="13"/>
  <c r="E105" i="13"/>
  <c r="F100" i="13"/>
  <c r="E100" i="13"/>
  <c r="E99" i="13"/>
  <c r="D99" i="13"/>
  <c r="D95" i="13"/>
  <c r="F95" i="13"/>
  <c r="D94" i="13"/>
  <c r="D92" i="13"/>
  <c r="E92" i="13"/>
  <c r="F91" i="13"/>
  <c r="E91" i="13"/>
  <c r="D91" i="13"/>
  <c r="F88" i="13"/>
  <c r="D87" i="13"/>
  <c r="D86" i="13"/>
  <c r="F84" i="13"/>
  <c r="G84" i="13" s="1"/>
  <c r="D84" i="13"/>
  <c r="E84" i="13"/>
  <c r="E83" i="13"/>
  <c r="D83" i="13"/>
  <c r="F80" i="13"/>
  <c r="D76" i="13"/>
  <c r="E76" i="13"/>
  <c r="E75" i="13"/>
  <c r="D75" i="13"/>
  <c r="D71" i="13"/>
  <c r="F71" i="13"/>
  <c r="D68" i="13"/>
  <c r="E68" i="13"/>
  <c r="F67" i="13"/>
  <c r="E67" i="13"/>
  <c r="D67" i="13"/>
  <c r="E64" i="13"/>
  <c r="E63" i="13"/>
  <c r="F60" i="13"/>
  <c r="E60" i="13"/>
  <c r="E59" i="13"/>
  <c r="D59" i="13"/>
  <c r="D57" i="13"/>
  <c r="F55" i="13"/>
  <c r="E52" i="13"/>
  <c r="D52" i="13"/>
  <c r="F51" i="13"/>
  <c r="E51" i="13"/>
  <c r="D51" i="13"/>
  <c r="E50" i="13"/>
  <c r="F48" i="13"/>
  <c r="E48" i="13"/>
  <c r="D48" i="13"/>
  <c r="D46" i="13"/>
  <c r="E44" i="13"/>
  <c r="D44" i="13"/>
  <c r="F43" i="13"/>
  <c r="E43" i="13"/>
  <c r="D43" i="13"/>
  <c r="E42" i="13"/>
  <c r="E39" i="13"/>
  <c r="D39" i="13"/>
  <c r="F36" i="13"/>
  <c r="G36" i="13" s="1"/>
  <c r="E36" i="13"/>
  <c r="D36" i="13"/>
  <c r="F35" i="13"/>
  <c r="E35" i="13"/>
  <c r="D35" i="13"/>
  <c r="D34" i="13"/>
  <c r="E32" i="13"/>
  <c r="F28" i="13"/>
  <c r="E28" i="13"/>
  <c r="D28" i="13"/>
  <c r="E27" i="13"/>
  <c r="D27" i="13"/>
  <c r="E25" i="13"/>
  <c r="D25" i="13"/>
  <c r="E23" i="13"/>
  <c r="D23" i="13"/>
  <c r="F20" i="13"/>
  <c r="E20" i="13"/>
  <c r="D20" i="13"/>
  <c r="F19" i="13"/>
  <c r="E19" i="13"/>
  <c r="D19" i="13"/>
  <c r="B17" i="13" a="1"/>
  <c r="B17" i="13" s="1"/>
  <c r="D15" i="13"/>
  <c r="B15" i="13"/>
  <c r="E12" i="13"/>
  <c r="D12" i="13"/>
  <c r="F12" i="13"/>
  <c r="E11" i="13"/>
  <c r="F9" i="13"/>
  <c r="K7" i="13"/>
  <c r="F75" i="13" s="1"/>
  <c r="D7" i="13"/>
  <c r="K5" i="13"/>
  <c r="K4" i="13"/>
  <c r="K3" i="13"/>
  <c r="E2" i="13"/>
  <c r="F2" i="13"/>
  <c r="G3" i="9"/>
  <c r="G4" i="9"/>
  <c r="G5" i="9"/>
  <c r="G6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H48" i="9" s="1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H144" i="9" s="1"/>
  <c r="J144" i="1" s="1"/>
  <c r="G2" i="9"/>
  <c r="K3" i="7"/>
  <c r="U3" i="7" s="1"/>
  <c r="F3" i="1" s="1"/>
  <c r="L3" i="7"/>
  <c r="V3" i="7" s="1"/>
  <c r="G3" i="1" s="1"/>
  <c r="K4" i="7"/>
  <c r="U4" i="7" s="1"/>
  <c r="F4" i="1" s="1"/>
  <c r="L4" i="7"/>
  <c r="V4" i="7" s="1"/>
  <c r="G4" i="1" s="1"/>
  <c r="K5" i="7"/>
  <c r="U5" i="7" s="1"/>
  <c r="F5" i="1" s="1"/>
  <c r="L5" i="7"/>
  <c r="V5" i="7" s="1"/>
  <c r="G5" i="1" s="1"/>
  <c r="K6" i="7"/>
  <c r="U6" i="7" s="1"/>
  <c r="F6" i="1" s="1"/>
  <c r="L6" i="7"/>
  <c r="V6" i="7" s="1"/>
  <c r="G6" i="1" s="1"/>
  <c r="K7" i="7"/>
  <c r="U7" i="7" s="1"/>
  <c r="F7" i="1" s="1"/>
  <c r="L7" i="7"/>
  <c r="V7" i="7" s="1"/>
  <c r="G7" i="1" s="1"/>
  <c r="K8" i="7"/>
  <c r="U8" i="7" s="1"/>
  <c r="F8" i="1" s="1"/>
  <c r="L8" i="7"/>
  <c r="V8" i="7" s="1"/>
  <c r="G8" i="1" s="1"/>
  <c r="K9" i="7"/>
  <c r="U9" i="7" s="1"/>
  <c r="F9" i="1" s="1"/>
  <c r="L9" i="7"/>
  <c r="V9" i="7" s="1"/>
  <c r="G9" i="1" s="1"/>
  <c r="K10" i="7"/>
  <c r="U10" i="7" s="1"/>
  <c r="F10" i="1" s="1"/>
  <c r="L10" i="7"/>
  <c r="V10" i="7" s="1"/>
  <c r="G10" i="1" s="1"/>
  <c r="K11" i="7"/>
  <c r="U11" i="7" s="1"/>
  <c r="F11" i="1" s="1"/>
  <c r="L11" i="7"/>
  <c r="V11" i="7" s="1"/>
  <c r="G11" i="1" s="1"/>
  <c r="K12" i="7"/>
  <c r="U12" i="7" s="1"/>
  <c r="F12" i="1" s="1"/>
  <c r="L12" i="7"/>
  <c r="V12" i="7" s="1"/>
  <c r="G12" i="1" s="1"/>
  <c r="K13" i="7"/>
  <c r="U13" i="7" s="1"/>
  <c r="F13" i="1" s="1"/>
  <c r="L13" i="7"/>
  <c r="V13" i="7" s="1"/>
  <c r="G13" i="1" s="1"/>
  <c r="K14" i="7"/>
  <c r="U14" i="7" s="1"/>
  <c r="F14" i="1" s="1"/>
  <c r="L14" i="7"/>
  <c r="V14" i="7" s="1"/>
  <c r="G14" i="1" s="1"/>
  <c r="K15" i="7"/>
  <c r="U15" i="7" s="1"/>
  <c r="F15" i="1" s="1"/>
  <c r="L15" i="7"/>
  <c r="V15" i="7" s="1"/>
  <c r="G15" i="1" s="1"/>
  <c r="K16" i="7"/>
  <c r="U16" i="7" s="1"/>
  <c r="F16" i="1" s="1"/>
  <c r="L16" i="7"/>
  <c r="V16" i="7" s="1"/>
  <c r="G16" i="1" s="1"/>
  <c r="K17" i="7"/>
  <c r="U17" i="7" s="1"/>
  <c r="F17" i="1" s="1"/>
  <c r="L17" i="7"/>
  <c r="V17" i="7" s="1"/>
  <c r="G17" i="1" s="1"/>
  <c r="K18" i="7"/>
  <c r="U18" i="7" s="1"/>
  <c r="F18" i="1" s="1"/>
  <c r="L18" i="7"/>
  <c r="V18" i="7" s="1"/>
  <c r="G18" i="1" s="1"/>
  <c r="K19" i="7"/>
  <c r="U19" i="7" s="1"/>
  <c r="F19" i="1" s="1"/>
  <c r="L19" i="7"/>
  <c r="V19" i="7" s="1"/>
  <c r="G19" i="1" s="1"/>
  <c r="K20" i="7"/>
  <c r="U20" i="7" s="1"/>
  <c r="F20" i="1" s="1"/>
  <c r="L20" i="7"/>
  <c r="V20" i="7" s="1"/>
  <c r="G20" i="1" s="1"/>
  <c r="K21" i="7"/>
  <c r="U21" i="7" s="1"/>
  <c r="F21" i="1" s="1"/>
  <c r="L21" i="7"/>
  <c r="V21" i="7" s="1"/>
  <c r="G21" i="1" s="1"/>
  <c r="K22" i="7"/>
  <c r="U22" i="7" s="1"/>
  <c r="F22" i="1" s="1"/>
  <c r="L22" i="7"/>
  <c r="V22" i="7" s="1"/>
  <c r="G22" i="1" s="1"/>
  <c r="K23" i="7"/>
  <c r="U23" i="7" s="1"/>
  <c r="F23" i="1" s="1"/>
  <c r="L23" i="7"/>
  <c r="V23" i="7" s="1"/>
  <c r="G23" i="1" s="1"/>
  <c r="K24" i="7"/>
  <c r="U24" i="7" s="1"/>
  <c r="F24" i="1" s="1"/>
  <c r="L24" i="7"/>
  <c r="V24" i="7" s="1"/>
  <c r="G24" i="1" s="1"/>
  <c r="K25" i="7"/>
  <c r="U25" i="7" s="1"/>
  <c r="F25" i="1" s="1"/>
  <c r="L25" i="7"/>
  <c r="V25" i="7" s="1"/>
  <c r="G25" i="1" s="1"/>
  <c r="K26" i="7"/>
  <c r="U26" i="7" s="1"/>
  <c r="F26" i="1" s="1"/>
  <c r="L26" i="7"/>
  <c r="V26" i="7" s="1"/>
  <c r="G26" i="1" s="1"/>
  <c r="K27" i="7"/>
  <c r="U27" i="7" s="1"/>
  <c r="F27" i="1" s="1"/>
  <c r="L27" i="7"/>
  <c r="V27" i="7" s="1"/>
  <c r="G27" i="1" s="1"/>
  <c r="K28" i="7"/>
  <c r="U28" i="7" s="1"/>
  <c r="F28" i="1" s="1"/>
  <c r="L28" i="7"/>
  <c r="V28" i="7" s="1"/>
  <c r="G28" i="1" s="1"/>
  <c r="K29" i="7"/>
  <c r="U29" i="7" s="1"/>
  <c r="F29" i="1" s="1"/>
  <c r="L29" i="7"/>
  <c r="V29" i="7" s="1"/>
  <c r="G29" i="1" s="1"/>
  <c r="K30" i="7"/>
  <c r="U30" i="7" s="1"/>
  <c r="F30" i="1" s="1"/>
  <c r="L30" i="7"/>
  <c r="V30" i="7" s="1"/>
  <c r="G30" i="1" s="1"/>
  <c r="K31" i="7"/>
  <c r="U31" i="7" s="1"/>
  <c r="F31" i="1" s="1"/>
  <c r="L31" i="7"/>
  <c r="V31" i="7" s="1"/>
  <c r="G31" i="1" s="1"/>
  <c r="K32" i="7"/>
  <c r="U32" i="7" s="1"/>
  <c r="F32" i="1" s="1"/>
  <c r="L32" i="7"/>
  <c r="V32" i="7" s="1"/>
  <c r="G32" i="1" s="1"/>
  <c r="K33" i="7"/>
  <c r="U33" i="7" s="1"/>
  <c r="F33" i="1" s="1"/>
  <c r="L33" i="7"/>
  <c r="V33" i="7" s="1"/>
  <c r="G33" i="1" s="1"/>
  <c r="K34" i="7"/>
  <c r="U34" i="7" s="1"/>
  <c r="F34" i="1" s="1"/>
  <c r="L34" i="7"/>
  <c r="V34" i="7" s="1"/>
  <c r="G34" i="1" s="1"/>
  <c r="K35" i="7"/>
  <c r="U35" i="7" s="1"/>
  <c r="F35" i="1" s="1"/>
  <c r="L35" i="7"/>
  <c r="V35" i="7" s="1"/>
  <c r="G35" i="1" s="1"/>
  <c r="K36" i="7"/>
  <c r="U36" i="7" s="1"/>
  <c r="F36" i="1" s="1"/>
  <c r="L36" i="7"/>
  <c r="V36" i="7" s="1"/>
  <c r="G36" i="1" s="1"/>
  <c r="K37" i="7"/>
  <c r="U37" i="7" s="1"/>
  <c r="F37" i="1" s="1"/>
  <c r="L37" i="7"/>
  <c r="V37" i="7" s="1"/>
  <c r="G37" i="1" s="1"/>
  <c r="K38" i="7"/>
  <c r="U38" i="7" s="1"/>
  <c r="F38" i="1" s="1"/>
  <c r="L38" i="7"/>
  <c r="V38" i="7" s="1"/>
  <c r="G38" i="1" s="1"/>
  <c r="K39" i="7"/>
  <c r="U39" i="7" s="1"/>
  <c r="F39" i="1" s="1"/>
  <c r="L39" i="7"/>
  <c r="V39" i="7" s="1"/>
  <c r="G39" i="1" s="1"/>
  <c r="K40" i="7"/>
  <c r="U40" i="7" s="1"/>
  <c r="F40" i="1" s="1"/>
  <c r="L40" i="7"/>
  <c r="V40" i="7" s="1"/>
  <c r="G40" i="1" s="1"/>
  <c r="K41" i="7"/>
  <c r="U41" i="7" s="1"/>
  <c r="F41" i="1" s="1"/>
  <c r="L41" i="7"/>
  <c r="V41" i="7" s="1"/>
  <c r="G41" i="1" s="1"/>
  <c r="K42" i="7"/>
  <c r="U42" i="7" s="1"/>
  <c r="F42" i="1" s="1"/>
  <c r="L42" i="7"/>
  <c r="V42" i="7" s="1"/>
  <c r="G42" i="1" s="1"/>
  <c r="K43" i="7"/>
  <c r="U43" i="7" s="1"/>
  <c r="F43" i="1" s="1"/>
  <c r="L43" i="7"/>
  <c r="V43" i="7" s="1"/>
  <c r="G43" i="1" s="1"/>
  <c r="K44" i="7"/>
  <c r="U44" i="7" s="1"/>
  <c r="F44" i="1" s="1"/>
  <c r="L44" i="7"/>
  <c r="V44" i="7" s="1"/>
  <c r="G44" i="1" s="1"/>
  <c r="K45" i="7"/>
  <c r="U45" i="7" s="1"/>
  <c r="F45" i="1" s="1"/>
  <c r="L45" i="7"/>
  <c r="V45" i="7" s="1"/>
  <c r="G45" i="1" s="1"/>
  <c r="K46" i="7"/>
  <c r="U46" i="7" s="1"/>
  <c r="F46" i="1" s="1"/>
  <c r="L46" i="7"/>
  <c r="V46" i="7" s="1"/>
  <c r="G46" i="1" s="1"/>
  <c r="K47" i="7"/>
  <c r="U47" i="7" s="1"/>
  <c r="F47" i="1" s="1"/>
  <c r="L47" i="7"/>
  <c r="V47" i="7" s="1"/>
  <c r="G47" i="1" s="1"/>
  <c r="K48" i="7"/>
  <c r="U48" i="7" s="1"/>
  <c r="F48" i="1" s="1"/>
  <c r="L48" i="7"/>
  <c r="V48" i="7" s="1"/>
  <c r="G48" i="1" s="1"/>
  <c r="K49" i="7"/>
  <c r="U49" i="7" s="1"/>
  <c r="F49" i="1" s="1"/>
  <c r="L49" i="7"/>
  <c r="V49" i="7" s="1"/>
  <c r="G49" i="1" s="1"/>
  <c r="K50" i="7"/>
  <c r="U50" i="7" s="1"/>
  <c r="F50" i="1" s="1"/>
  <c r="L50" i="7"/>
  <c r="V50" i="7" s="1"/>
  <c r="G50" i="1" s="1"/>
  <c r="K51" i="7"/>
  <c r="U51" i="7" s="1"/>
  <c r="F51" i="1" s="1"/>
  <c r="L51" i="7"/>
  <c r="V51" i="7" s="1"/>
  <c r="G51" i="1" s="1"/>
  <c r="K52" i="7"/>
  <c r="U52" i="7" s="1"/>
  <c r="F52" i="1" s="1"/>
  <c r="L52" i="7"/>
  <c r="V52" i="7" s="1"/>
  <c r="G52" i="1" s="1"/>
  <c r="K53" i="7"/>
  <c r="U53" i="7" s="1"/>
  <c r="F53" i="1" s="1"/>
  <c r="L53" i="7"/>
  <c r="V53" i="7" s="1"/>
  <c r="G53" i="1" s="1"/>
  <c r="K54" i="7"/>
  <c r="U54" i="7" s="1"/>
  <c r="F54" i="1" s="1"/>
  <c r="L54" i="7"/>
  <c r="V54" i="7" s="1"/>
  <c r="G54" i="1" s="1"/>
  <c r="K55" i="7"/>
  <c r="U55" i="7" s="1"/>
  <c r="F55" i="1" s="1"/>
  <c r="L55" i="7"/>
  <c r="V55" i="7" s="1"/>
  <c r="G55" i="1" s="1"/>
  <c r="K56" i="7"/>
  <c r="U56" i="7" s="1"/>
  <c r="F56" i="1" s="1"/>
  <c r="L56" i="7"/>
  <c r="V56" i="7" s="1"/>
  <c r="G56" i="1" s="1"/>
  <c r="K57" i="7"/>
  <c r="U57" i="7" s="1"/>
  <c r="F57" i="1" s="1"/>
  <c r="L57" i="7"/>
  <c r="V57" i="7" s="1"/>
  <c r="G57" i="1" s="1"/>
  <c r="K58" i="7"/>
  <c r="U58" i="7" s="1"/>
  <c r="F58" i="1" s="1"/>
  <c r="L58" i="7"/>
  <c r="V58" i="7" s="1"/>
  <c r="G58" i="1" s="1"/>
  <c r="K59" i="7"/>
  <c r="U59" i="7" s="1"/>
  <c r="F59" i="1" s="1"/>
  <c r="L59" i="7"/>
  <c r="V59" i="7" s="1"/>
  <c r="G59" i="1" s="1"/>
  <c r="K60" i="7"/>
  <c r="U60" i="7" s="1"/>
  <c r="F60" i="1" s="1"/>
  <c r="L60" i="7"/>
  <c r="V60" i="7" s="1"/>
  <c r="G60" i="1" s="1"/>
  <c r="K61" i="7"/>
  <c r="U61" i="7" s="1"/>
  <c r="F61" i="1" s="1"/>
  <c r="L61" i="7"/>
  <c r="V61" i="7" s="1"/>
  <c r="G61" i="1" s="1"/>
  <c r="K62" i="7"/>
  <c r="U62" i="7" s="1"/>
  <c r="F62" i="1" s="1"/>
  <c r="L62" i="7"/>
  <c r="V62" i="7" s="1"/>
  <c r="G62" i="1" s="1"/>
  <c r="K63" i="7"/>
  <c r="U63" i="7" s="1"/>
  <c r="F63" i="1" s="1"/>
  <c r="L63" i="7"/>
  <c r="V63" i="7" s="1"/>
  <c r="G63" i="1" s="1"/>
  <c r="K64" i="7"/>
  <c r="U64" i="7" s="1"/>
  <c r="F64" i="1" s="1"/>
  <c r="L64" i="7"/>
  <c r="V64" i="7" s="1"/>
  <c r="G64" i="1" s="1"/>
  <c r="K65" i="7"/>
  <c r="U65" i="7" s="1"/>
  <c r="F65" i="1" s="1"/>
  <c r="L65" i="7"/>
  <c r="V65" i="7" s="1"/>
  <c r="G65" i="1" s="1"/>
  <c r="K66" i="7"/>
  <c r="U66" i="7" s="1"/>
  <c r="F66" i="1" s="1"/>
  <c r="L66" i="7"/>
  <c r="V66" i="7" s="1"/>
  <c r="G66" i="1" s="1"/>
  <c r="K67" i="7"/>
  <c r="U67" i="7" s="1"/>
  <c r="F67" i="1" s="1"/>
  <c r="L67" i="7"/>
  <c r="V67" i="7" s="1"/>
  <c r="G67" i="1" s="1"/>
  <c r="K68" i="7"/>
  <c r="U68" i="7" s="1"/>
  <c r="F68" i="1" s="1"/>
  <c r="L68" i="7"/>
  <c r="V68" i="7" s="1"/>
  <c r="G68" i="1" s="1"/>
  <c r="K69" i="7"/>
  <c r="U69" i="7" s="1"/>
  <c r="F69" i="1" s="1"/>
  <c r="L69" i="7"/>
  <c r="V69" i="7" s="1"/>
  <c r="G69" i="1" s="1"/>
  <c r="K70" i="7"/>
  <c r="U70" i="7" s="1"/>
  <c r="F70" i="1" s="1"/>
  <c r="L70" i="7"/>
  <c r="V70" i="7" s="1"/>
  <c r="G70" i="1" s="1"/>
  <c r="K71" i="7"/>
  <c r="U71" i="7" s="1"/>
  <c r="F71" i="1" s="1"/>
  <c r="L71" i="7"/>
  <c r="V71" i="7" s="1"/>
  <c r="G71" i="1" s="1"/>
  <c r="K72" i="7"/>
  <c r="U72" i="7" s="1"/>
  <c r="F72" i="1" s="1"/>
  <c r="L72" i="7"/>
  <c r="V72" i="7" s="1"/>
  <c r="G72" i="1" s="1"/>
  <c r="K73" i="7"/>
  <c r="U73" i="7" s="1"/>
  <c r="F73" i="1" s="1"/>
  <c r="L73" i="7"/>
  <c r="V73" i="7" s="1"/>
  <c r="G73" i="1" s="1"/>
  <c r="K74" i="7"/>
  <c r="U74" i="7" s="1"/>
  <c r="F74" i="1" s="1"/>
  <c r="L74" i="7"/>
  <c r="V74" i="7" s="1"/>
  <c r="G74" i="1" s="1"/>
  <c r="K75" i="7"/>
  <c r="U75" i="7" s="1"/>
  <c r="F75" i="1" s="1"/>
  <c r="L75" i="7"/>
  <c r="V75" i="7" s="1"/>
  <c r="G75" i="1" s="1"/>
  <c r="K76" i="7"/>
  <c r="U76" i="7" s="1"/>
  <c r="F76" i="1" s="1"/>
  <c r="L76" i="7"/>
  <c r="V76" i="7" s="1"/>
  <c r="G76" i="1" s="1"/>
  <c r="K77" i="7"/>
  <c r="U77" i="7" s="1"/>
  <c r="F77" i="1" s="1"/>
  <c r="L77" i="7"/>
  <c r="V77" i="7" s="1"/>
  <c r="G77" i="1" s="1"/>
  <c r="K78" i="7"/>
  <c r="U78" i="7" s="1"/>
  <c r="F78" i="1" s="1"/>
  <c r="L78" i="7"/>
  <c r="V78" i="7" s="1"/>
  <c r="G78" i="1" s="1"/>
  <c r="K79" i="7"/>
  <c r="U79" i="7" s="1"/>
  <c r="F79" i="1" s="1"/>
  <c r="L79" i="7"/>
  <c r="V79" i="7" s="1"/>
  <c r="G79" i="1" s="1"/>
  <c r="K80" i="7"/>
  <c r="U80" i="7" s="1"/>
  <c r="F80" i="1" s="1"/>
  <c r="L80" i="7"/>
  <c r="V80" i="7" s="1"/>
  <c r="G80" i="1" s="1"/>
  <c r="K81" i="7"/>
  <c r="U81" i="7" s="1"/>
  <c r="F81" i="1" s="1"/>
  <c r="L81" i="7"/>
  <c r="V81" i="7" s="1"/>
  <c r="G81" i="1" s="1"/>
  <c r="K82" i="7"/>
  <c r="U82" i="7" s="1"/>
  <c r="F82" i="1" s="1"/>
  <c r="L82" i="7"/>
  <c r="V82" i="7" s="1"/>
  <c r="G82" i="1" s="1"/>
  <c r="K83" i="7"/>
  <c r="U83" i="7" s="1"/>
  <c r="F83" i="1" s="1"/>
  <c r="L83" i="7"/>
  <c r="V83" i="7" s="1"/>
  <c r="G83" i="1" s="1"/>
  <c r="K84" i="7"/>
  <c r="U84" i="7" s="1"/>
  <c r="F84" i="1" s="1"/>
  <c r="L84" i="7"/>
  <c r="V84" i="7" s="1"/>
  <c r="G84" i="1" s="1"/>
  <c r="K85" i="7"/>
  <c r="U85" i="7" s="1"/>
  <c r="F85" i="1" s="1"/>
  <c r="L85" i="7"/>
  <c r="V85" i="7" s="1"/>
  <c r="G85" i="1" s="1"/>
  <c r="K86" i="7"/>
  <c r="U86" i="7" s="1"/>
  <c r="F86" i="1" s="1"/>
  <c r="L86" i="7"/>
  <c r="V86" i="7" s="1"/>
  <c r="G86" i="1" s="1"/>
  <c r="K87" i="7"/>
  <c r="U87" i="7" s="1"/>
  <c r="F87" i="1" s="1"/>
  <c r="L87" i="7"/>
  <c r="V87" i="7" s="1"/>
  <c r="G87" i="1" s="1"/>
  <c r="K88" i="7"/>
  <c r="U88" i="7" s="1"/>
  <c r="F88" i="1" s="1"/>
  <c r="L88" i="7"/>
  <c r="V88" i="7" s="1"/>
  <c r="G88" i="1" s="1"/>
  <c r="K89" i="7"/>
  <c r="U89" i="7" s="1"/>
  <c r="F89" i="1" s="1"/>
  <c r="L89" i="7"/>
  <c r="V89" i="7" s="1"/>
  <c r="G89" i="1" s="1"/>
  <c r="K90" i="7"/>
  <c r="U90" i="7" s="1"/>
  <c r="F90" i="1" s="1"/>
  <c r="L90" i="7"/>
  <c r="V90" i="7" s="1"/>
  <c r="G90" i="1" s="1"/>
  <c r="K91" i="7"/>
  <c r="U91" i="7" s="1"/>
  <c r="F91" i="1" s="1"/>
  <c r="L91" i="7"/>
  <c r="V91" i="7" s="1"/>
  <c r="G91" i="1" s="1"/>
  <c r="K92" i="7"/>
  <c r="U92" i="7" s="1"/>
  <c r="F92" i="1" s="1"/>
  <c r="L92" i="7"/>
  <c r="V92" i="7" s="1"/>
  <c r="G92" i="1" s="1"/>
  <c r="K93" i="7"/>
  <c r="U93" i="7" s="1"/>
  <c r="F93" i="1" s="1"/>
  <c r="L93" i="7"/>
  <c r="V93" i="7" s="1"/>
  <c r="G93" i="1" s="1"/>
  <c r="K94" i="7"/>
  <c r="U94" i="7" s="1"/>
  <c r="F94" i="1" s="1"/>
  <c r="L94" i="7"/>
  <c r="V94" i="7" s="1"/>
  <c r="G94" i="1" s="1"/>
  <c r="K95" i="7"/>
  <c r="U95" i="7" s="1"/>
  <c r="F95" i="1" s="1"/>
  <c r="L95" i="7"/>
  <c r="V95" i="7" s="1"/>
  <c r="G95" i="1" s="1"/>
  <c r="K96" i="7"/>
  <c r="U96" i="7" s="1"/>
  <c r="F96" i="1" s="1"/>
  <c r="L96" i="7"/>
  <c r="V96" i="7" s="1"/>
  <c r="G96" i="1" s="1"/>
  <c r="K97" i="7"/>
  <c r="U97" i="7" s="1"/>
  <c r="F97" i="1" s="1"/>
  <c r="L97" i="7"/>
  <c r="V97" i="7" s="1"/>
  <c r="G97" i="1" s="1"/>
  <c r="K98" i="7"/>
  <c r="U98" i="7" s="1"/>
  <c r="F98" i="1" s="1"/>
  <c r="L98" i="7"/>
  <c r="V98" i="7" s="1"/>
  <c r="G98" i="1" s="1"/>
  <c r="K99" i="7"/>
  <c r="U99" i="7" s="1"/>
  <c r="F99" i="1" s="1"/>
  <c r="L99" i="7"/>
  <c r="V99" i="7" s="1"/>
  <c r="G99" i="1" s="1"/>
  <c r="K100" i="7"/>
  <c r="U100" i="7" s="1"/>
  <c r="F100" i="1" s="1"/>
  <c r="L100" i="7"/>
  <c r="V100" i="7" s="1"/>
  <c r="G100" i="1" s="1"/>
  <c r="K101" i="7"/>
  <c r="U101" i="7" s="1"/>
  <c r="F101" i="1" s="1"/>
  <c r="L101" i="7"/>
  <c r="V101" i="7" s="1"/>
  <c r="G101" i="1" s="1"/>
  <c r="K102" i="7"/>
  <c r="U102" i="7" s="1"/>
  <c r="F102" i="1" s="1"/>
  <c r="L102" i="7"/>
  <c r="V102" i="7" s="1"/>
  <c r="G102" i="1" s="1"/>
  <c r="K103" i="7"/>
  <c r="U103" i="7" s="1"/>
  <c r="F103" i="1" s="1"/>
  <c r="L103" i="7"/>
  <c r="V103" i="7" s="1"/>
  <c r="G103" i="1" s="1"/>
  <c r="K104" i="7"/>
  <c r="U104" i="7" s="1"/>
  <c r="F104" i="1" s="1"/>
  <c r="L104" i="7"/>
  <c r="V104" i="7" s="1"/>
  <c r="G104" i="1" s="1"/>
  <c r="K105" i="7"/>
  <c r="U105" i="7" s="1"/>
  <c r="F105" i="1" s="1"/>
  <c r="L105" i="7"/>
  <c r="V105" i="7" s="1"/>
  <c r="G105" i="1" s="1"/>
  <c r="K106" i="7"/>
  <c r="U106" i="7" s="1"/>
  <c r="F106" i="1" s="1"/>
  <c r="L106" i="7"/>
  <c r="V106" i="7" s="1"/>
  <c r="G106" i="1" s="1"/>
  <c r="K107" i="7"/>
  <c r="U107" i="7" s="1"/>
  <c r="F107" i="1" s="1"/>
  <c r="L107" i="7"/>
  <c r="V107" i="7" s="1"/>
  <c r="G107" i="1" s="1"/>
  <c r="K108" i="7"/>
  <c r="U108" i="7" s="1"/>
  <c r="F108" i="1" s="1"/>
  <c r="L108" i="7"/>
  <c r="V108" i="7" s="1"/>
  <c r="G108" i="1" s="1"/>
  <c r="K109" i="7"/>
  <c r="U109" i="7" s="1"/>
  <c r="F109" i="1" s="1"/>
  <c r="L109" i="7"/>
  <c r="V109" i="7" s="1"/>
  <c r="G109" i="1" s="1"/>
  <c r="K110" i="7"/>
  <c r="U110" i="7" s="1"/>
  <c r="F110" i="1" s="1"/>
  <c r="L110" i="7"/>
  <c r="V110" i="7" s="1"/>
  <c r="G110" i="1" s="1"/>
  <c r="K111" i="7"/>
  <c r="U111" i="7" s="1"/>
  <c r="F111" i="1" s="1"/>
  <c r="L111" i="7"/>
  <c r="V111" i="7" s="1"/>
  <c r="G111" i="1" s="1"/>
  <c r="K112" i="7"/>
  <c r="U112" i="7" s="1"/>
  <c r="F112" i="1" s="1"/>
  <c r="L112" i="7"/>
  <c r="V112" i="7" s="1"/>
  <c r="G112" i="1" s="1"/>
  <c r="K113" i="7"/>
  <c r="U113" i="7" s="1"/>
  <c r="F113" i="1" s="1"/>
  <c r="L113" i="7"/>
  <c r="V113" i="7" s="1"/>
  <c r="G113" i="1" s="1"/>
  <c r="K114" i="7"/>
  <c r="U114" i="7" s="1"/>
  <c r="F114" i="1" s="1"/>
  <c r="L114" i="7"/>
  <c r="V114" i="7" s="1"/>
  <c r="G114" i="1" s="1"/>
  <c r="K115" i="7"/>
  <c r="U115" i="7" s="1"/>
  <c r="F115" i="1" s="1"/>
  <c r="L115" i="7"/>
  <c r="V115" i="7" s="1"/>
  <c r="G115" i="1" s="1"/>
  <c r="K116" i="7"/>
  <c r="U116" i="7" s="1"/>
  <c r="F116" i="1" s="1"/>
  <c r="L116" i="7"/>
  <c r="V116" i="7" s="1"/>
  <c r="G116" i="1" s="1"/>
  <c r="K117" i="7"/>
  <c r="U117" i="7" s="1"/>
  <c r="F117" i="1" s="1"/>
  <c r="L117" i="7"/>
  <c r="V117" i="7" s="1"/>
  <c r="G117" i="1" s="1"/>
  <c r="K118" i="7"/>
  <c r="U118" i="7" s="1"/>
  <c r="F118" i="1" s="1"/>
  <c r="L118" i="7"/>
  <c r="V118" i="7" s="1"/>
  <c r="G118" i="1" s="1"/>
  <c r="K119" i="7"/>
  <c r="U119" i="7" s="1"/>
  <c r="F119" i="1" s="1"/>
  <c r="L119" i="7"/>
  <c r="V119" i="7" s="1"/>
  <c r="G119" i="1" s="1"/>
  <c r="K120" i="7"/>
  <c r="U120" i="7" s="1"/>
  <c r="F120" i="1" s="1"/>
  <c r="L120" i="7"/>
  <c r="V120" i="7" s="1"/>
  <c r="G120" i="1" s="1"/>
  <c r="K121" i="7"/>
  <c r="U121" i="7" s="1"/>
  <c r="F121" i="1" s="1"/>
  <c r="L121" i="7"/>
  <c r="V121" i="7" s="1"/>
  <c r="G121" i="1" s="1"/>
  <c r="K122" i="7"/>
  <c r="U122" i="7" s="1"/>
  <c r="F122" i="1" s="1"/>
  <c r="L122" i="7"/>
  <c r="V122" i="7" s="1"/>
  <c r="G122" i="1" s="1"/>
  <c r="K123" i="7"/>
  <c r="U123" i="7" s="1"/>
  <c r="F123" i="1" s="1"/>
  <c r="L123" i="7"/>
  <c r="V123" i="7" s="1"/>
  <c r="G123" i="1" s="1"/>
  <c r="K124" i="7"/>
  <c r="U124" i="7" s="1"/>
  <c r="F124" i="1" s="1"/>
  <c r="L124" i="7"/>
  <c r="V124" i="7" s="1"/>
  <c r="G124" i="1" s="1"/>
  <c r="K125" i="7"/>
  <c r="U125" i="7" s="1"/>
  <c r="F125" i="1" s="1"/>
  <c r="L125" i="7"/>
  <c r="V125" i="7" s="1"/>
  <c r="G125" i="1" s="1"/>
  <c r="K126" i="7"/>
  <c r="U126" i="7" s="1"/>
  <c r="F126" i="1" s="1"/>
  <c r="L126" i="7"/>
  <c r="V126" i="7" s="1"/>
  <c r="G126" i="1" s="1"/>
  <c r="K127" i="7"/>
  <c r="U127" i="7" s="1"/>
  <c r="F127" i="1" s="1"/>
  <c r="L127" i="7"/>
  <c r="V127" i="7" s="1"/>
  <c r="G127" i="1" s="1"/>
  <c r="K128" i="7"/>
  <c r="U128" i="7" s="1"/>
  <c r="F128" i="1" s="1"/>
  <c r="L128" i="7"/>
  <c r="V128" i="7" s="1"/>
  <c r="G128" i="1" s="1"/>
  <c r="K129" i="7"/>
  <c r="U129" i="7" s="1"/>
  <c r="F129" i="1" s="1"/>
  <c r="L129" i="7"/>
  <c r="V129" i="7" s="1"/>
  <c r="G129" i="1" s="1"/>
  <c r="K130" i="7"/>
  <c r="U130" i="7" s="1"/>
  <c r="F130" i="1" s="1"/>
  <c r="L130" i="7"/>
  <c r="V130" i="7" s="1"/>
  <c r="G130" i="1" s="1"/>
  <c r="K131" i="7"/>
  <c r="U131" i="7" s="1"/>
  <c r="F131" i="1" s="1"/>
  <c r="L131" i="7"/>
  <c r="V131" i="7" s="1"/>
  <c r="G131" i="1" s="1"/>
  <c r="K132" i="7"/>
  <c r="U132" i="7" s="1"/>
  <c r="F132" i="1" s="1"/>
  <c r="L132" i="7"/>
  <c r="V132" i="7" s="1"/>
  <c r="G132" i="1" s="1"/>
  <c r="K133" i="7"/>
  <c r="U133" i="7" s="1"/>
  <c r="F133" i="1" s="1"/>
  <c r="L133" i="7"/>
  <c r="V133" i="7" s="1"/>
  <c r="G133" i="1" s="1"/>
  <c r="K134" i="7"/>
  <c r="U134" i="7" s="1"/>
  <c r="F134" i="1" s="1"/>
  <c r="L134" i="7"/>
  <c r="V134" i="7" s="1"/>
  <c r="G134" i="1" s="1"/>
  <c r="K135" i="7"/>
  <c r="U135" i="7" s="1"/>
  <c r="F135" i="1" s="1"/>
  <c r="L135" i="7"/>
  <c r="V135" i="7" s="1"/>
  <c r="G135" i="1" s="1"/>
  <c r="K136" i="7"/>
  <c r="U136" i="7" s="1"/>
  <c r="F136" i="1" s="1"/>
  <c r="L136" i="7"/>
  <c r="V136" i="7" s="1"/>
  <c r="G136" i="1" s="1"/>
  <c r="K137" i="7"/>
  <c r="U137" i="7" s="1"/>
  <c r="F137" i="1" s="1"/>
  <c r="L137" i="7"/>
  <c r="V137" i="7" s="1"/>
  <c r="G137" i="1" s="1"/>
  <c r="K138" i="7"/>
  <c r="U138" i="7" s="1"/>
  <c r="F138" i="1" s="1"/>
  <c r="L138" i="7"/>
  <c r="V138" i="7" s="1"/>
  <c r="G138" i="1" s="1"/>
  <c r="K139" i="7"/>
  <c r="U139" i="7" s="1"/>
  <c r="F139" i="1" s="1"/>
  <c r="L139" i="7"/>
  <c r="V139" i="7" s="1"/>
  <c r="G139" i="1" s="1"/>
  <c r="K140" i="7"/>
  <c r="U140" i="7" s="1"/>
  <c r="F140" i="1" s="1"/>
  <c r="L140" i="7"/>
  <c r="V140" i="7" s="1"/>
  <c r="G140" i="1" s="1"/>
  <c r="K141" i="7"/>
  <c r="U141" i="7" s="1"/>
  <c r="F141" i="1" s="1"/>
  <c r="L141" i="7"/>
  <c r="V141" i="7" s="1"/>
  <c r="G141" i="1" s="1"/>
  <c r="K142" i="7"/>
  <c r="U142" i="7" s="1"/>
  <c r="F142" i="1" s="1"/>
  <c r="L142" i="7"/>
  <c r="V142" i="7" s="1"/>
  <c r="G142" i="1" s="1"/>
  <c r="K143" i="7"/>
  <c r="U143" i="7" s="1"/>
  <c r="F143" i="1" s="1"/>
  <c r="L143" i="7"/>
  <c r="V143" i="7" s="1"/>
  <c r="G143" i="1" s="1"/>
  <c r="K144" i="7"/>
  <c r="U144" i="7" s="1"/>
  <c r="F144" i="1" s="1"/>
  <c r="L144" i="7"/>
  <c r="V144" i="7" s="1"/>
  <c r="G144" i="1" s="1"/>
  <c r="L2" i="7"/>
  <c r="V2" i="7" s="1"/>
  <c r="G2" i="1" s="1"/>
  <c r="K2" i="7"/>
  <c r="U2" i="7" s="1"/>
  <c r="F2" i="1" s="1"/>
  <c r="D140" i="9"/>
  <c r="E140" i="9"/>
  <c r="F140" i="9"/>
  <c r="H140" i="9" s="1"/>
  <c r="J140" i="1" s="1"/>
  <c r="D141" i="9"/>
  <c r="E141" i="9"/>
  <c r="F141" i="9"/>
  <c r="H141" i="9" s="1"/>
  <c r="J141" i="1" s="1"/>
  <c r="D142" i="9"/>
  <c r="E142" i="9"/>
  <c r="F142" i="9"/>
  <c r="H142" i="9"/>
  <c r="J142" i="1" s="1"/>
  <c r="D143" i="9"/>
  <c r="E143" i="9"/>
  <c r="F143" i="9"/>
  <c r="H143" i="9"/>
  <c r="J143" i="1" s="1"/>
  <c r="D144" i="9"/>
  <c r="E144" i="9"/>
  <c r="F144" i="9"/>
  <c r="B140" i="9"/>
  <c r="B141" i="9"/>
  <c r="B142" i="9"/>
  <c r="B143" i="9"/>
  <c r="B144" i="9"/>
  <c r="A3" i="9"/>
  <c r="A4" i="9"/>
  <c r="A5" i="9"/>
  <c r="A6" i="9"/>
  <c r="A7" i="9"/>
  <c r="A8" i="9"/>
  <c r="B8" i="9" s="1"/>
  <c r="A9" i="9"/>
  <c r="A10" i="9"/>
  <c r="A11" i="9"/>
  <c r="A12" i="9"/>
  <c r="A13" i="9"/>
  <c r="A14" i="9"/>
  <c r="A15" i="9"/>
  <c r="A16" i="9"/>
  <c r="B16" i="9" s="1"/>
  <c r="A17" i="9"/>
  <c r="A18" i="9"/>
  <c r="A19" i="9"/>
  <c r="A20" i="9"/>
  <c r="A21" i="9"/>
  <c r="A22" i="9"/>
  <c r="A23" i="9"/>
  <c r="B23" i="9" s="1"/>
  <c r="A24" i="9"/>
  <c r="B24" i="9" s="1"/>
  <c r="A25" i="9"/>
  <c r="A26" i="9"/>
  <c r="A27" i="9"/>
  <c r="A28" i="9"/>
  <c r="A29" i="9"/>
  <c r="A30" i="9"/>
  <c r="A31" i="9"/>
  <c r="B31" i="9" s="1"/>
  <c r="A32" i="9"/>
  <c r="B32" i="9" s="1"/>
  <c r="A33" i="9"/>
  <c r="A34" i="9"/>
  <c r="A35" i="9"/>
  <c r="A36" i="9"/>
  <c r="A37" i="9"/>
  <c r="A38" i="9"/>
  <c r="A39" i="9"/>
  <c r="B39" i="9" s="1"/>
  <c r="A40" i="9"/>
  <c r="B40" i="9" s="1"/>
  <c r="A41" i="9"/>
  <c r="A42" i="9"/>
  <c r="A43" i="9"/>
  <c r="A44" i="9"/>
  <c r="A45" i="9"/>
  <c r="A46" i="9"/>
  <c r="A47" i="9"/>
  <c r="B47" i="9" s="1"/>
  <c r="A48" i="9"/>
  <c r="B48" i="9" s="1"/>
  <c r="A49" i="9"/>
  <c r="A50" i="9"/>
  <c r="A51" i="9"/>
  <c r="A52" i="9"/>
  <c r="A53" i="9"/>
  <c r="A54" i="9"/>
  <c r="A55" i="9"/>
  <c r="B55" i="9" s="1"/>
  <c r="A56" i="9"/>
  <c r="B56" i="9" s="1"/>
  <c r="A57" i="9"/>
  <c r="A58" i="9"/>
  <c r="A59" i="9"/>
  <c r="A60" i="9"/>
  <c r="A61" i="9"/>
  <c r="A62" i="9"/>
  <c r="A63" i="9"/>
  <c r="B63" i="9" s="1"/>
  <c r="A64" i="9"/>
  <c r="A65" i="9"/>
  <c r="A66" i="9"/>
  <c r="A67" i="9"/>
  <c r="A68" i="9"/>
  <c r="A69" i="9"/>
  <c r="A70" i="9"/>
  <c r="A71" i="9"/>
  <c r="B71" i="9" s="1"/>
  <c r="A72" i="9"/>
  <c r="B72" i="9" s="1"/>
  <c r="A73" i="9"/>
  <c r="A74" i="9"/>
  <c r="A75" i="9"/>
  <c r="A76" i="9"/>
  <c r="A77" i="9"/>
  <c r="A78" i="9"/>
  <c r="A79" i="9"/>
  <c r="B79" i="9" s="1"/>
  <c r="A80" i="9"/>
  <c r="B80" i="9" s="1"/>
  <c r="A81" i="9"/>
  <c r="A82" i="9"/>
  <c r="A83" i="9"/>
  <c r="A84" i="9"/>
  <c r="A85" i="9"/>
  <c r="A86" i="9"/>
  <c r="A87" i="9"/>
  <c r="A88" i="9"/>
  <c r="B88" i="9" s="1"/>
  <c r="A89" i="9"/>
  <c r="A90" i="9"/>
  <c r="A91" i="9"/>
  <c r="A92" i="9"/>
  <c r="A93" i="9"/>
  <c r="A94" i="9"/>
  <c r="A95" i="9"/>
  <c r="B95" i="9" s="1"/>
  <c r="A96" i="9"/>
  <c r="A97" i="9"/>
  <c r="A98" i="9"/>
  <c r="A99" i="9"/>
  <c r="A100" i="9"/>
  <c r="A101" i="9"/>
  <c r="A102" i="9"/>
  <c r="A103" i="9"/>
  <c r="B103" i="9" s="1"/>
  <c r="A104" i="9"/>
  <c r="B104" i="9" s="1"/>
  <c r="A105" i="9"/>
  <c r="A106" i="9"/>
  <c r="A107" i="9"/>
  <c r="A108" i="9"/>
  <c r="A109" i="9"/>
  <c r="A110" i="9"/>
  <c r="B110" i="9" s="1"/>
  <c r="A111" i="9"/>
  <c r="A112" i="9"/>
  <c r="B112" i="9" s="1"/>
  <c r="A113" i="9"/>
  <c r="A114" i="9"/>
  <c r="B114" i="9" s="1"/>
  <c r="A115" i="9"/>
  <c r="A116" i="9"/>
  <c r="A117" i="9"/>
  <c r="A118" i="9"/>
  <c r="A119" i="9"/>
  <c r="B119" i="9" s="1"/>
  <c r="A120" i="9"/>
  <c r="B120" i="9" s="1"/>
  <c r="A121" i="9"/>
  <c r="A122" i="9"/>
  <c r="B122" i="9" s="1"/>
  <c r="A123" i="9"/>
  <c r="A124" i="9"/>
  <c r="A125" i="9"/>
  <c r="A126" i="9"/>
  <c r="B126" i="9" s="1"/>
  <c r="A127" i="9"/>
  <c r="B127" i="9" s="1"/>
  <c r="A128" i="9"/>
  <c r="B128" i="9" s="1"/>
  <c r="A129" i="9"/>
  <c r="A130" i="9"/>
  <c r="A131" i="9"/>
  <c r="A132" i="9"/>
  <c r="A133" i="9"/>
  <c r="B133" i="9" s="1"/>
  <c r="A134" i="9"/>
  <c r="A135" i="9"/>
  <c r="B135" i="9" s="1"/>
  <c r="A136" i="9"/>
  <c r="A137" i="9"/>
  <c r="A138" i="9"/>
  <c r="A139" i="9"/>
  <c r="A140" i="9"/>
  <c r="A141" i="9"/>
  <c r="A142" i="9"/>
  <c r="A143" i="9"/>
  <c r="A144" i="9"/>
  <c r="A2" i="9"/>
  <c r="C143" i="9"/>
  <c r="C144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F64" i="9" s="1"/>
  <c r="C65" i="9"/>
  <c r="C66" i="9"/>
  <c r="C67" i="9"/>
  <c r="C68" i="9"/>
  <c r="C69" i="9"/>
  <c r="C70" i="9"/>
  <c r="C71" i="9"/>
  <c r="C72" i="9"/>
  <c r="F72" i="9" s="1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D88" i="9" s="1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D104" i="9" s="1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D120" i="9" s="1"/>
  <c r="C121" i="9"/>
  <c r="C122" i="9"/>
  <c r="C123" i="9"/>
  <c r="C124" i="9"/>
  <c r="C125" i="9"/>
  <c r="C126" i="9"/>
  <c r="C127" i="9"/>
  <c r="C128" i="9"/>
  <c r="F128" i="9" s="1"/>
  <c r="C129" i="9"/>
  <c r="F129" i="9" s="1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2" i="9"/>
  <c r="B140" i="7"/>
  <c r="C140" i="7"/>
  <c r="D140" i="7"/>
  <c r="C141" i="7"/>
  <c r="D141" i="7"/>
  <c r="E141" i="7" s="1"/>
  <c r="C142" i="7"/>
  <c r="D142" i="7"/>
  <c r="B143" i="7"/>
  <c r="C143" i="7"/>
  <c r="D143" i="7"/>
  <c r="C144" i="7"/>
  <c r="D144" i="7"/>
  <c r="E144" i="7"/>
  <c r="A140" i="7"/>
  <c r="A140" i="1" s="1"/>
  <c r="B140" i="1" s="1"/>
  <c r="A141" i="7"/>
  <c r="A141" i="1" s="1"/>
  <c r="B141" i="1" s="1"/>
  <c r="A142" i="7"/>
  <c r="B142" i="7" s="1"/>
  <c r="A143" i="7"/>
  <c r="A143" i="1" s="1"/>
  <c r="B143" i="1" s="1"/>
  <c r="A144" i="7"/>
  <c r="B144" i="7" s="1"/>
  <c r="C86" i="12"/>
  <c r="I80" i="13" s="1"/>
  <c r="I80" i="1" s="1"/>
  <c r="C87" i="12"/>
  <c r="I81" i="13" s="1"/>
  <c r="I81" i="1" s="1"/>
  <c r="C88" i="12"/>
  <c r="I82" i="13" s="1"/>
  <c r="I82" i="1" s="1"/>
  <c r="C89" i="12"/>
  <c r="I83" i="13" s="1"/>
  <c r="I83" i="1" s="1"/>
  <c r="C90" i="12"/>
  <c r="I84" i="13" s="1"/>
  <c r="I84" i="1" s="1"/>
  <c r="C91" i="12"/>
  <c r="I85" i="13" s="1"/>
  <c r="I85" i="1" s="1"/>
  <c r="C92" i="12"/>
  <c r="I86" i="13" s="1"/>
  <c r="I86" i="1" s="1"/>
  <c r="C93" i="12"/>
  <c r="I87" i="13" s="1"/>
  <c r="I87" i="1" s="1"/>
  <c r="C94" i="12"/>
  <c r="I88" i="13" s="1"/>
  <c r="I88" i="1" s="1"/>
  <c r="C95" i="12"/>
  <c r="I89" i="13" s="1"/>
  <c r="I89" i="1" s="1"/>
  <c r="C96" i="12"/>
  <c r="I90" i="13" s="1"/>
  <c r="I90" i="1" s="1"/>
  <c r="C97" i="12"/>
  <c r="I91" i="13" s="1"/>
  <c r="I91" i="1" s="1"/>
  <c r="C98" i="12"/>
  <c r="I92" i="13" s="1"/>
  <c r="I92" i="1" s="1"/>
  <c r="C99" i="12"/>
  <c r="I93" i="13" s="1"/>
  <c r="I93" i="1" s="1"/>
  <c r="C100" i="12"/>
  <c r="I94" i="13" s="1"/>
  <c r="I94" i="1" s="1"/>
  <c r="C101" i="12"/>
  <c r="I95" i="13" s="1"/>
  <c r="I95" i="1" s="1"/>
  <c r="C102" i="12"/>
  <c r="I96" i="13" s="1"/>
  <c r="I96" i="1" s="1"/>
  <c r="C103" i="12"/>
  <c r="I97" i="13" s="1"/>
  <c r="I97" i="1" s="1"/>
  <c r="C104" i="12"/>
  <c r="I98" i="13" s="1"/>
  <c r="I98" i="1" s="1"/>
  <c r="C105" i="12"/>
  <c r="I99" i="13" s="1"/>
  <c r="I99" i="1" s="1"/>
  <c r="C106" i="12"/>
  <c r="I100" i="13" s="1"/>
  <c r="I100" i="1" s="1"/>
  <c r="C107" i="12"/>
  <c r="I101" i="13" s="1"/>
  <c r="I101" i="1" s="1"/>
  <c r="C108" i="12"/>
  <c r="I102" i="13" s="1"/>
  <c r="I102" i="1" s="1"/>
  <c r="C109" i="12"/>
  <c r="I103" i="13" s="1"/>
  <c r="I103" i="1" s="1"/>
  <c r="C110" i="12"/>
  <c r="I104" i="13" s="1"/>
  <c r="I104" i="1" s="1"/>
  <c r="C111" i="12"/>
  <c r="I105" i="13" s="1"/>
  <c r="I105" i="1" s="1"/>
  <c r="C112" i="12"/>
  <c r="I106" i="13" s="1"/>
  <c r="I106" i="1" s="1"/>
  <c r="C113" i="12"/>
  <c r="I107" i="13" s="1"/>
  <c r="I107" i="1" s="1"/>
  <c r="C114" i="12"/>
  <c r="I108" i="13" s="1"/>
  <c r="I108" i="1" s="1"/>
  <c r="C115" i="12"/>
  <c r="I109" i="13" s="1"/>
  <c r="I109" i="1" s="1"/>
  <c r="C116" i="12"/>
  <c r="I110" i="13" s="1"/>
  <c r="I110" i="1" s="1"/>
  <c r="C117" i="12"/>
  <c r="I111" i="13" s="1"/>
  <c r="I111" i="1" s="1"/>
  <c r="C118" i="12"/>
  <c r="I112" i="13" s="1"/>
  <c r="I112" i="1" s="1"/>
  <c r="C119" i="12"/>
  <c r="I113" i="13" s="1"/>
  <c r="I113" i="1" s="1"/>
  <c r="C120" i="12"/>
  <c r="I114" i="13" s="1"/>
  <c r="I114" i="1" s="1"/>
  <c r="C121" i="12"/>
  <c r="I115" i="13" s="1"/>
  <c r="I115" i="1" s="1"/>
  <c r="C122" i="12"/>
  <c r="I116" i="13" s="1"/>
  <c r="I116" i="1" s="1"/>
  <c r="C123" i="12"/>
  <c r="I117" i="13" s="1"/>
  <c r="I117" i="1" s="1"/>
  <c r="C124" i="12"/>
  <c r="I118" i="13" s="1"/>
  <c r="I118" i="1" s="1"/>
  <c r="C125" i="12"/>
  <c r="I119" i="13" s="1"/>
  <c r="I119" i="1" s="1"/>
  <c r="C126" i="12"/>
  <c r="I120" i="13" s="1"/>
  <c r="I120" i="1" s="1"/>
  <c r="C127" i="12"/>
  <c r="I121" i="13" s="1"/>
  <c r="I121" i="1" s="1"/>
  <c r="C128" i="12"/>
  <c r="I122" i="13" s="1"/>
  <c r="I122" i="1" s="1"/>
  <c r="C129" i="12"/>
  <c r="I123" i="13" s="1"/>
  <c r="I123" i="1" s="1"/>
  <c r="C130" i="12"/>
  <c r="I124" i="13" s="1"/>
  <c r="I124" i="1" s="1"/>
  <c r="C131" i="12"/>
  <c r="I125" i="13" s="1"/>
  <c r="I125" i="1" s="1"/>
  <c r="C132" i="12"/>
  <c r="I126" i="13" s="1"/>
  <c r="I126" i="1" s="1"/>
  <c r="C133" i="12"/>
  <c r="I127" i="13" s="1"/>
  <c r="I127" i="1" s="1"/>
  <c r="C134" i="12"/>
  <c r="I128" i="13" s="1"/>
  <c r="I128" i="1" s="1"/>
  <c r="C135" i="12"/>
  <c r="I129" i="13" s="1"/>
  <c r="I129" i="1" s="1"/>
  <c r="C136" i="12"/>
  <c r="I130" i="13" s="1"/>
  <c r="I130" i="1" s="1"/>
  <c r="C137" i="12"/>
  <c r="I131" i="13" s="1"/>
  <c r="I131" i="1" s="1"/>
  <c r="C138" i="12"/>
  <c r="I132" i="13" s="1"/>
  <c r="I132" i="1" s="1"/>
  <c r="C139" i="12"/>
  <c r="I133" i="13" s="1"/>
  <c r="I133" i="1" s="1"/>
  <c r="C140" i="12"/>
  <c r="I134" i="13" s="1"/>
  <c r="I134" i="1" s="1"/>
  <c r="C141" i="12"/>
  <c r="I135" i="13" s="1"/>
  <c r="I135" i="1" s="1"/>
  <c r="C142" i="12"/>
  <c r="I136" i="13" s="1"/>
  <c r="I136" i="1" s="1"/>
  <c r="C143" i="12"/>
  <c r="I137" i="13" s="1"/>
  <c r="I137" i="1" s="1"/>
  <c r="C144" i="12"/>
  <c r="I138" i="13" s="1"/>
  <c r="I138" i="1" s="1"/>
  <c r="C145" i="12"/>
  <c r="I139" i="13" s="1"/>
  <c r="I139" i="1" s="1"/>
  <c r="C146" i="12"/>
  <c r="I140" i="13" s="1"/>
  <c r="I140" i="1" s="1"/>
  <c r="C147" i="12"/>
  <c r="I141" i="13" s="1"/>
  <c r="I141" i="1" s="1"/>
  <c r="C148" i="12"/>
  <c r="I142" i="13" s="1"/>
  <c r="I142" i="1" s="1"/>
  <c r="C149" i="12"/>
  <c r="I143" i="13" s="1"/>
  <c r="I143" i="1" s="1"/>
  <c r="C150" i="12"/>
  <c r="I144" i="13" s="1"/>
  <c r="I144" i="1" s="1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I3" i="13" s="1"/>
  <c r="I3" i="1" s="1"/>
  <c r="B10" i="12"/>
  <c r="C10" i="12"/>
  <c r="I4" i="13" s="1"/>
  <c r="I4" i="1" s="1"/>
  <c r="B11" i="12"/>
  <c r="C11" i="12"/>
  <c r="I5" i="13" s="1"/>
  <c r="I5" i="1" s="1"/>
  <c r="B12" i="12"/>
  <c r="C12" i="12"/>
  <c r="I6" i="13" s="1"/>
  <c r="I6" i="1" s="1"/>
  <c r="B13" i="12"/>
  <c r="C13" i="12"/>
  <c r="I7" i="13" s="1"/>
  <c r="I7" i="1" s="1"/>
  <c r="B14" i="12"/>
  <c r="C14" i="12"/>
  <c r="I8" i="13" s="1"/>
  <c r="I8" i="1" s="1"/>
  <c r="B15" i="12"/>
  <c r="C15" i="12"/>
  <c r="I9" i="13" s="1"/>
  <c r="I9" i="1" s="1"/>
  <c r="B16" i="12"/>
  <c r="C16" i="12"/>
  <c r="I10" i="13" s="1"/>
  <c r="I10" i="1" s="1"/>
  <c r="B17" i="12"/>
  <c r="C17" i="12"/>
  <c r="I11" i="13" s="1"/>
  <c r="I11" i="1" s="1"/>
  <c r="B18" i="12"/>
  <c r="C18" i="12"/>
  <c r="I12" i="13" s="1"/>
  <c r="I12" i="1" s="1"/>
  <c r="B19" i="12"/>
  <c r="C19" i="12"/>
  <c r="I13" i="13" s="1"/>
  <c r="I13" i="1" s="1"/>
  <c r="B20" i="12"/>
  <c r="C20" i="12"/>
  <c r="I14" i="13" s="1"/>
  <c r="I14" i="1" s="1"/>
  <c r="B21" i="12"/>
  <c r="C21" i="12"/>
  <c r="I15" i="13" s="1"/>
  <c r="I15" i="1" s="1"/>
  <c r="B22" i="12"/>
  <c r="C22" i="12"/>
  <c r="I16" i="13" s="1"/>
  <c r="I16" i="1" s="1"/>
  <c r="B23" i="12"/>
  <c r="C23" i="12"/>
  <c r="I17" i="13" s="1"/>
  <c r="I17" i="1" s="1"/>
  <c r="B24" i="12"/>
  <c r="C24" i="12"/>
  <c r="I18" i="13" s="1"/>
  <c r="I18" i="1" s="1"/>
  <c r="B25" i="12"/>
  <c r="C25" i="12"/>
  <c r="I19" i="13" s="1"/>
  <c r="I19" i="1" s="1"/>
  <c r="B26" i="12"/>
  <c r="C26" i="12"/>
  <c r="I20" i="13" s="1"/>
  <c r="I20" i="1" s="1"/>
  <c r="B27" i="12"/>
  <c r="C27" i="12"/>
  <c r="I21" i="13" s="1"/>
  <c r="I21" i="1" s="1"/>
  <c r="B28" i="12"/>
  <c r="C28" i="12"/>
  <c r="I22" i="13" s="1"/>
  <c r="I22" i="1" s="1"/>
  <c r="B29" i="12"/>
  <c r="C29" i="12"/>
  <c r="I23" i="13" s="1"/>
  <c r="I23" i="1" s="1"/>
  <c r="B30" i="12"/>
  <c r="C30" i="12"/>
  <c r="I24" i="13" s="1"/>
  <c r="I24" i="1" s="1"/>
  <c r="B31" i="12"/>
  <c r="C31" i="12"/>
  <c r="I25" i="13" s="1"/>
  <c r="I25" i="1" s="1"/>
  <c r="B32" i="12"/>
  <c r="C32" i="12"/>
  <c r="I26" i="13" s="1"/>
  <c r="I26" i="1" s="1"/>
  <c r="B33" i="12"/>
  <c r="C33" i="12"/>
  <c r="I27" i="13" s="1"/>
  <c r="I27" i="1" s="1"/>
  <c r="B34" i="12"/>
  <c r="C34" i="12"/>
  <c r="I28" i="13" s="1"/>
  <c r="I28" i="1" s="1"/>
  <c r="B35" i="12"/>
  <c r="C35" i="12"/>
  <c r="I29" i="13" s="1"/>
  <c r="I29" i="1" s="1"/>
  <c r="B36" i="12"/>
  <c r="C36" i="12"/>
  <c r="I30" i="13" s="1"/>
  <c r="I30" i="1" s="1"/>
  <c r="B37" i="12"/>
  <c r="C37" i="12"/>
  <c r="I31" i="13" s="1"/>
  <c r="I31" i="1" s="1"/>
  <c r="B38" i="12"/>
  <c r="C38" i="12"/>
  <c r="I32" i="13" s="1"/>
  <c r="I32" i="1" s="1"/>
  <c r="B39" i="12"/>
  <c r="C39" i="12"/>
  <c r="I33" i="13" s="1"/>
  <c r="I33" i="1" s="1"/>
  <c r="B40" i="12"/>
  <c r="C40" i="12"/>
  <c r="I34" i="13" s="1"/>
  <c r="I34" i="1" s="1"/>
  <c r="B41" i="12"/>
  <c r="C41" i="12"/>
  <c r="I35" i="13" s="1"/>
  <c r="I35" i="1" s="1"/>
  <c r="B42" i="12"/>
  <c r="C42" i="12"/>
  <c r="I36" i="13" s="1"/>
  <c r="I36" i="1" s="1"/>
  <c r="B43" i="12"/>
  <c r="C43" i="12"/>
  <c r="I37" i="13" s="1"/>
  <c r="I37" i="1" s="1"/>
  <c r="B44" i="12"/>
  <c r="C44" i="12"/>
  <c r="I38" i="13" s="1"/>
  <c r="I38" i="1" s="1"/>
  <c r="B45" i="12"/>
  <c r="C45" i="12"/>
  <c r="I39" i="13" s="1"/>
  <c r="I39" i="1" s="1"/>
  <c r="B46" i="12"/>
  <c r="C46" i="12"/>
  <c r="I40" i="13" s="1"/>
  <c r="I40" i="1" s="1"/>
  <c r="B47" i="12"/>
  <c r="C47" i="12"/>
  <c r="I41" i="13" s="1"/>
  <c r="I41" i="1" s="1"/>
  <c r="B48" i="12"/>
  <c r="C48" i="12"/>
  <c r="I42" i="13" s="1"/>
  <c r="I42" i="1" s="1"/>
  <c r="B49" i="12"/>
  <c r="C49" i="12"/>
  <c r="I43" i="13" s="1"/>
  <c r="I43" i="1" s="1"/>
  <c r="B50" i="12"/>
  <c r="C50" i="12"/>
  <c r="I44" i="13" s="1"/>
  <c r="I44" i="1" s="1"/>
  <c r="B51" i="12"/>
  <c r="C51" i="12"/>
  <c r="I45" i="13" s="1"/>
  <c r="I45" i="1" s="1"/>
  <c r="B52" i="12"/>
  <c r="C52" i="12"/>
  <c r="I46" i="13" s="1"/>
  <c r="I46" i="1" s="1"/>
  <c r="B53" i="12"/>
  <c r="C53" i="12"/>
  <c r="I47" i="13" s="1"/>
  <c r="I47" i="1" s="1"/>
  <c r="B54" i="12"/>
  <c r="C54" i="12"/>
  <c r="I48" i="13" s="1"/>
  <c r="I48" i="1" s="1"/>
  <c r="B55" i="12"/>
  <c r="C55" i="12"/>
  <c r="I49" i="13" s="1"/>
  <c r="I49" i="1" s="1"/>
  <c r="B56" i="12"/>
  <c r="C56" i="12"/>
  <c r="I50" i="13" s="1"/>
  <c r="I50" i="1" s="1"/>
  <c r="B57" i="12"/>
  <c r="C57" i="12"/>
  <c r="I51" i="13" s="1"/>
  <c r="I51" i="1" s="1"/>
  <c r="B58" i="12"/>
  <c r="C58" i="12"/>
  <c r="I52" i="13" s="1"/>
  <c r="I52" i="1" s="1"/>
  <c r="B59" i="12"/>
  <c r="C59" i="12"/>
  <c r="I53" i="13" s="1"/>
  <c r="I53" i="1" s="1"/>
  <c r="B60" i="12"/>
  <c r="C60" i="12"/>
  <c r="I54" i="13" s="1"/>
  <c r="I54" i="1" s="1"/>
  <c r="B61" i="12"/>
  <c r="C61" i="12"/>
  <c r="I55" i="13" s="1"/>
  <c r="I55" i="1" s="1"/>
  <c r="B62" i="12"/>
  <c r="C62" i="12"/>
  <c r="I56" i="13" s="1"/>
  <c r="I56" i="1" s="1"/>
  <c r="B63" i="12"/>
  <c r="C63" i="12"/>
  <c r="I57" i="13" s="1"/>
  <c r="I57" i="1" s="1"/>
  <c r="B64" i="12"/>
  <c r="C64" i="12"/>
  <c r="I58" i="13" s="1"/>
  <c r="I58" i="1" s="1"/>
  <c r="B65" i="12"/>
  <c r="C65" i="12"/>
  <c r="I59" i="13" s="1"/>
  <c r="I59" i="1" s="1"/>
  <c r="B66" i="12"/>
  <c r="C66" i="12"/>
  <c r="I60" i="13" s="1"/>
  <c r="I60" i="1" s="1"/>
  <c r="B67" i="12"/>
  <c r="C67" i="12"/>
  <c r="I61" i="13" s="1"/>
  <c r="I61" i="1" s="1"/>
  <c r="B68" i="12"/>
  <c r="C68" i="12"/>
  <c r="I62" i="13" s="1"/>
  <c r="I62" i="1" s="1"/>
  <c r="B69" i="12"/>
  <c r="C69" i="12"/>
  <c r="I63" i="13" s="1"/>
  <c r="I63" i="1" s="1"/>
  <c r="B70" i="12"/>
  <c r="C70" i="12"/>
  <c r="I64" i="13" s="1"/>
  <c r="I64" i="1" s="1"/>
  <c r="B71" i="12"/>
  <c r="C71" i="12"/>
  <c r="I65" i="13" s="1"/>
  <c r="I65" i="1" s="1"/>
  <c r="B72" i="12"/>
  <c r="C72" i="12"/>
  <c r="I66" i="13" s="1"/>
  <c r="I66" i="1" s="1"/>
  <c r="B73" i="12"/>
  <c r="C73" i="12"/>
  <c r="I67" i="13" s="1"/>
  <c r="I67" i="1" s="1"/>
  <c r="B74" i="12"/>
  <c r="C74" i="12"/>
  <c r="I68" i="13" s="1"/>
  <c r="I68" i="1" s="1"/>
  <c r="B75" i="12"/>
  <c r="C75" i="12"/>
  <c r="I69" i="13" s="1"/>
  <c r="I69" i="1" s="1"/>
  <c r="B76" i="12"/>
  <c r="C76" i="12"/>
  <c r="I70" i="13" s="1"/>
  <c r="I70" i="1" s="1"/>
  <c r="B77" i="12"/>
  <c r="C77" i="12"/>
  <c r="I71" i="13" s="1"/>
  <c r="I71" i="1" s="1"/>
  <c r="B78" i="12"/>
  <c r="C78" i="12"/>
  <c r="I72" i="13" s="1"/>
  <c r="I72" i="1" s="1"/>
  <c r="B79" i="12"/>
  <c r="C79" i="12"/>
  <c r="I73" i="13" s="1"/>
  <c r="I73" i="1" s="1"/>
  <c r="B80" i="12"/>
  <c r="C80" i="12"/>
  <c r="I74" i="13" s="1"/>
  <c r="I74" i="1" s="1"/>
  <c r="B81" i="12"/>
  <c r="C81" i="12"/>
  <c r="I75" i="13" s="1"/>
  <c r="I75" i="1" s="1"/>
  <c r="B82" i="12"/>
  <c r="C82" i="12"/>
  <c r="I76" i="13" s="1"/>
  <c r="I76" i="1" s="1"/>
  <c r="B83" i="12"/>
  <c r="C83" i="12"/>
  <c r="I77" i="13" s="1"/>
  <c r="I77" i="1" s="1"/>
  <c r="B84" i="12"/>
  <c r="C84" i="12"/>
  <c r="I78" i="13" s="1"/>
  <c r="I78" i="1" s="1"/>
  <c r="B85" i="12"/>
  <c r="C85" i="12"/>
  <c r="I79" i="13" s="1"/>
  <c r="I79" i="1" s="1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I2" i="13" s="1"/>
  <c r="I2" i="1" s="1"/>
  <c r="B8" i="12"/>
  <c r="F2" i="9"/>
  <c r="H2" i="9" s="1"/>
  <c r="H38" i="9"/>
  <c r="J9" i="9"/>
  <c r="J3" i="9"/>
  <c r="D4" i="9"/>
  <c r="F5" i="9"/>
  <c r="H5" i="9" s="1"/>
  <c r="D7" i="9"/>
  <c r="D8" i="9"/>
  <c r="F13" i="9"/>
  <c r="D14" i="9"/>
  <c r="F15" i="9"/>
  <c r="D20" i="9"/>
  <c r="D21" i="9"/>
  <c r="F22" i="9"/>
  <c r="D23" i="9"/>
  <c r="F24" i="9"/>
  <c r="D28" i="9"/>
  <c r="F29" i="9"/>
  <c r="D31" i="9"/>
  <c r="D32" i="9"/>
  <c r="D36" i="9"/>
  <c r="D37" i="9"/>
  <c r="D38" i="9"/>
  <c r="D39" i="9"/>
  <c r="D40" i="9"/>
  <c r="D44" i="9"/>
  <c r="D45" i="9"/>
  <c r="F46" i="9"/>
  <c r="D47" i="9"/>
  <c r="D48" i="9"/>
  <c r="D53" i="9"/>
  <c r="D54" i="9"/>
  <c r="D55" i="9"/>
  <c r="F56" i="9"/>
  <c r="H56" i="9" s="1"/>
  <c r="F60" i="9"/>
  <c r="H60" i="9" s="1"/>
  <c r="F61" i="9"/>
  <c r="D62" i="9"/>
  <c r="F63" i="9"/>
  <c r="F68" i="9"/>
  <c r="D69" i="9"/>
  <c r="D70" i="9"/>
  <c r="F71" i="9"/>
  <c r="F76" i="9"/>
  <c r="D77" i="9"/>
  <c r="D78" i="9"/>
  <c r="D79" i="9"/>
  <c r="F80" i="9"/>
  <c r="D84" i="9"/>
  <c r="F85" i="9"/>
  <c r="F86" i="9"/>
  <c r="D87" i="9"/>
  <c r="D93" i="9"/>
  <c r="F94" i="9"/>
  <c r="D95" i="9"/>
  <c r="D96" i="9"/>
  <c r="D101" i="9"/>
  <c r="F102" i="9"/>
  <c r="F103" i="9"/>
  <c r="F108" i="9"/>
  <c r="D109" i="9"/>
  <c r="F110" i="9"/>
  <c r="H110" i="9" s="1"/>
  <c r="F111" i="9"/>
  <c r="F112" i="9"/>
  <c r="F116" i="9"/>
  <c r="D117" i="9"/>
  <c r="F118" i="9"/>
  <c r="F119" i="9"/>
  <c r="D123" i="9"/>
  <c r="F124" i="9"/>
  <c r="F126" i="9"/>
  <c r="F127" i="9"/>
  <c r="D132" i="9"/>
  <c r="D133" i="9"/>
  <c r="F134" i="9"/>
  <c r="F135" i="9"/>
  <c r="D136" i="9"/>
  <c r="F137" i="9"/>
  <c r="F139" i="9"/>
  <c r="B139" i="9"/>
  <c r="B138" i="9"/>
  <c r="B137" i="9"/>
  <c r="F136" i="9"/>
  <c r="H136" i="9" s="1"/>
  <c r="B136" i="9"/>
  <c r="B134" i="9"/>
  <c r="B132" i="9"/>
  <c r="F131" i="9"/>
  <c r="B131" i="9"/>
  <c r="B130" i="9"/>
  <c r="B129" i="9"/>
  <c r="D125" i="9"/>
  <c r="B125" i="9"/>
  <c r="B124" i="9"/>
  <c r="B123" i="9"/>
  <c r="F122" i="9"/>
  <c r="B121" i="9"/>
  <c r="B118" i="9"/>
  <c r="B117" i="9"/>
  <c r="B116" i="9"/>
  <c r="D115" i="9"/>
  <c r="F115" i="9"/>
  <c r="H115" i="9" s="1"/>
  <c r="B115" i="9"/>
  <c r="F114" i="9"/>
  <c r="B113" i="9"/>
  <c r="B111" i="9"/>
  <c r="D110" i="9"/>
  <c r="B109" i="9"/>
  <c r="B108" i="9"/>
  <c r="D107" i="9"/>
  <c r="F107" i="9"/>
  <c r="H107" i="9" s="1"/>
  <c r="B107" i="9"/>
  <c r="F106" i="9"/>
  <c r="B106" i="9"/>
  <c r="B105" i="9"/>
  <c r="B102" i="9"/>
  <c r="B101" i="9"/>
  <c r="F100" i="9"/>
  <c r="H100" i="9" s="1"/>
  <c r="D100" i="9"/>
  <c r="B100" i="9"/>
  <c r="D99" i="9"/>
  <c r="F99" i="9"/>
  <c r="H99" i="9" s="1"/>
  <c r="B99" i="9"/>
  <c r="F98" i="9"/>
  <c r="B98" i="9"/>
  <c r="B97" i="9"/>
  <c r="F96" i="9"/>
  <c r="H96" i="9" s="1"/>
  <c r="B96" i="9"/>
  <c r="B94" i="9"/>
  <c r="B93" i="9"/>
  <c r="F92" i="9"/>
  <c r="H92" i="9" s="1"/>
  <c r="D92" i="9"/>
  <c r="B92" i="9"/>
  <c r="F91" i="9"/>
  <c r="B91" i="9"/>
  <c r="D90" i="9"/>
  <c r="F90" i="9"/>
  <c r="H90" i="9" s="1"/>
  <c r="B90" i="9"/>
  <c r="B89" i="9"/>
  <c r="F88" i="9"/>
  <c r="B87" i="9"/>
  <c r="B86" i="9"/>
  <c r="B85" i="9"/>
  <c r="B84" i="9"/>
  <c r="F83" i="9"/>
  <c r="B83" i="9"/>
  <c r="D82" i="9"/>
  <c r="F82" i="9"/>
  <c r="H82" i="9" s="1"/>
  <c r="B82" i="9"/>
  <c r="B81" i="9"/>
  <c r="B78" i="9"/>
  <c r="B77" i="9"/>
  <c r="B76" i="9"/>
  <c r="F75" i="9"/>
  <c r="B75" i="9"/>
  <c r="D74" i="9"/>
  <c r="F74" i="9"/>
  <c r="H74" i="9" s="1"/>
  <c r="B74" i="9"/>
  <c r="B73" i="9"/>
  <c r="D71" i="9"/>
  <c r="B70" i="9"/>
  <c r="B69" i="9"/>
  <c r="B68" i="9"/>
  <c r="F67" i="9"/>
  <c r="B67" i="9"/>
  <c r="D66" i="9"/>
  <c r="F66" i="9"/>
  <c r="H66" i="9" s="1"/>
  <c r="B66" i="9"/>
  <c r="B65" i="9"/>
  <c r="B64" i="9"/>
  <c r="B62" i="9"/>
  <c r="B61" i="9"/>
  <c r="D60" i="9"/>
  <c r="B60" i="9"/>
  <c r="D59" i="9"/>
  <c r="F59" i="9"/>
  <c r="H59" i="9" s="1"/>
  <c r="B59" i="9"/>
  <c r="F58" i="9"/>
  <c r="B58" i="9"/>
  <c r="B57" i="9"/>
  <c r="D56" i="9"/>
  <c r="B54" i="9"/>
  <c r="F53" i="9"/>
  <c r="H53" i="9" s="1"/>
  <c r="B53" i="9"/>
  <c r="F52" i="9"/>
  <c r="H52" i="9" s="1"/>
  <c r="D52" i="9"/>
  <c r="B52" i="9"/>
  <c r="F51" i="9"/>
  <c r="B51" i="9"/>
  <c r="D50" i="9"/>
  <c r="F50" i="9"/>
  <c r="H50" i="9" s="1"/>
  <c r="B50" i="9"/>
  <c r="B49" i="9"/>
  <c r="F48" i="9"/>
  <c r="B46" i="9"/>
  <c r="B45" i="9"/>
  <c r="F44" i="9"/>
  <c r="H44" i="9" s="1"/>
  <c r="B44" i="9"/>
  <c r="F43" i="9"/>
  <c r="B43" i="9"/>
  <c r="D42" i="9"/>
  <c r="F42" i="9"/>
  <c r="H42" i="9" s="1"/>
  <c r="B42" i="9"/>
  <c r="B41" i="9"/>
  <c r="F40" i="9"/>
  <c r="F38" i="9"/>
  <c r="B38" i="9"/>
  <c r="B37" i="9"/>
  <c r="B36" i="9"/>
  <c r="F35" i="9"/>
  <c r="B35" i="9"/>
  <c r="F34" i="9"/>
  <c r="B34" i="9"/>
  <c r="B33" i="9"/>
  <c r="F30" i="9"/>
  <c r="H30" i="9" s="1"/>
  <c r="D30" i="9"/>
  <c r="B30" i="9"/>
  <c r="B29" i="9"/>
  <c r="B28" i="9"/>
  <c r="D27" i="9"/>
  <c r="F27" i="9"/>
  <c r="H27" i="9" s="1"/>
  <c r="B27" i="9"/>
  <c r="F26" i="9"/>
  <c r="B26" i="9"/>
  <c r="B25" i="9"/>
  <c r="B22" i="9"/>
  <c r="B21" i="9"/>
  <c r="F20" i="9"/>
  <c r="H20" i="9" s="1"/>
  <c r="B20" i="9"/>
  <c r="D19" i="9"/>
  <c r="F19" i="9"/>
  <c r="H19" i="9" s="1"/>
  <c r="B19" i="9"/>
  <c r="F18" i="9"/>
  <c r="B18" i="9"/>
  <c r="B17" i="9"/>
  <c r="D15" i="9"/>
  <c r="B15" i="9"/>
  <c r="B14" i="9"/>
  <c r="B13" i="9"/>
  <c r="J12" i="9"/>
  <c r="E39" i="9" s="1"/>
  <c r="F12" i="9"/>
  <c r="H12" i="9" s="1"/>
  <c r="D12" i="9"/>
  <c r="B12" i="9"/>
  <c r="F11" i="9"/>
  <c r="H11" i="9" s="1"/>
  <c r="D11" i="9"/>
  <c r="B11" i="9"/>
  <c r="F10" i="9"/>
  <c r="H10" i="9" s="1"/>
  <c r="D10" i="9"/>
  <c r="B10" i="9"/>
  <c r="F9" i="9"/>
  <c r="B9" i="9"/>
  <c r="B7" i="9"/>
  <c r="D6" i="9"/>
  <c r="B6" i="9"/>
  <c r="D5" i="9"/>
  <c r="B5" i="9"/>
  <c r="B4" i="9"/>
  <c r="F3" i="9"/>
  <c r="H3" i="9" s="1"/>
  <c r="D3" i="9"/>
  <c r="B3" i="9"/>
  <c r="D2" i="9"/>
  <c r="B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2" i="7"/>
  <c r="A129" i="7"/>
  <c r="A130" i="7"/>
  <c r="A130" i="1" s="1"/>
  <c r="B130" i="1" s="1"/>
  <c r="A130" i="10" s="1"/>
  <c r="A131" i="7"/>
  <c r="B131" i="7" s="1"/>
  <c r="A132" i="7"/>
  <c r="A133" i="7"/>
  <c r="A134" i="7"/>
  <c r="A135" i="7"/>
  <c r="A136" i="7"/>
  <c r="A137" i="7"/>
  <c r="A138" i="7"/>
  <c r="B138" i="7" s="1"/>
  <c r="A139" i="7"/>
  <c r="B139" i="7" s="1"/>
  <c r="A91" i="7"/>
  <c r="A92" i="7"/>
  <c r="A93" i="7"/>
  <c r="B93" i="7" s="1"/>
  <c r="A94" i="7"/>
  <c r="A95" i="7"/>
  <c r="B95" i="7" s="1"/>
  <c r="A96" i="7"/>
  <c r="A96" i="1" s="1"/>
  <c r="B96" i="1" s="1"/>
  <c r="A96" i="10" s="1"/>
  <c r="A97" i="7"/>
  <c r="A98" i="7"/>
  <c r="A98" i="1" s="1"/>
  <c r="B98" i="1" s="1"/>
  <c r="A98" i="10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B111" i="7" s="1"/>
  <c r="A112" i="7"/>
  <c r="B112" i="7" s="1"/>
  <c r="A113" i="7"/>
  <c r="A114" i="7"/>
  <c r="B114" i="7" s="1"/>
  <c r="A115" i="7"/>
  <c r="A116" i="7"/>
  <c r="A117" i="7"/>
  <c r="B117" i="7" s="1"/>
  <c r="A118" i="7"/>
  <c r="A119" i="7"/>
  <c r="A119" i="1" s="1"/>
  <c r="B119" i="1" s="1"/>
  <c r="A119" i="10" s="1"/>
  <c r="A120" i="7"/>
  <c r="B120" i="7" s="1"/>
  <c r="A121" i="7"/>
  <c r="A122" i="7"/>
  <c r="B122" i="7" s="1"/>
  <c r="A123" i="7"/>
  <c r="A123" i="1" s="1"/>
  <c r="B123" i="1" s="1"/>
  <c r="A123" i="10" s="1"/>
  <c r="A124" i="7"/>
  <c r="A125" i="7"/>
  <c r="A126" i="7"/>
  <c r="A127" i="7"/>
  <c r="A128" i="7"/>
  <c r="A128" i="1" s="1"/>
  <c r="B128" i="1" s="1"/>
  <c r="A128" i="10" s="1"/>
  <c r="A45" i="7"/>
  <c r="B45" i="7" s="1"/>
  <c r="A46" i="7"/>
  <c r="A47" i="7"/>
  <c r="A48" i="7"/>
  <c r="A49" i="7"/>
  <c r="A50" i="7"/>
  <c r="A51" i="7"/>
  <c r="A52" i="7"/>
  <c r="A52" i="1" s="1"/>
  <c r="B52" i="1" s="1"/>
  <c r="A52" i="10" s="1"/>
  <c r="A53" i="7"/>
  <c r="B53" i="7" s="1"/>
  <c r="A54" i="7"/>
  <c r="A54" i="1" s="1"/>
  <c r="B54" i="1" s="1"/>
  <c r="A54" i="10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8" i="10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A87" i="10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6" i="10" s="1"/>
  <c r="A37" i="7"/>
  <c r="A38" i="7"/>
  <c r="A39" i="7"/>
  <c r="B39" i="7" s="1"/>
  <c r="A40" i="7"/>
  <c r="A41" i="7"/>
  <c r="A42" i="7"/>
  <c r="A43" i="7"/>
  <c r="A44" i="7"/>
  <c r="A3" i="7"/>
  <c r="A4" i="7"/>
  <c r="A4" i="1" s="1"/>
  <c r="B4" i="1" s="1"/>
  <c r="A4" i="10" s="1"/>
  <c r="A5" i="7"/>
  <c r="A5" i="1" s="1"/>
  <c r="B5" i="1" s="1"/>
  <c r="A5" i="10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A21" i="10" s="1"/>
  <c r="A22" i="7"/>
  <c r="B22" i="7" s="1"/>
  <c r="A23" i="7"/>
  <c r="A23" i="1" s="1"/>
  <c r="B23" i="1" s="1"/>
  <c r="A23" i="10" s="1"/>
  <c r="A24" i="7"/>
  <c r="A25" i="7"/>
  <c r="A26" i="7"/>
  <c r="A27" i="7"/>
  <c r="A28" i="7"/>
  <c r="A2" i="7"/>
  <c r="A2" i="1" s="1"/>
  <c r="B2" i="1" s="1"/>
  <c r="A2" i="10" s="1"/>
  <c r="B4" i="4"/>
  <c r="B5" i="4"/>
  <c r="D10" i="13" l="1"/>
  <c r="E81" i="13"/>
  <c r="E10" i="13"/>
  <c r="E15" i="13"/>
  <c r="D58" i="13"/>
  <c r="D81" i="13"/>
  <c r="D89" i="13"/>
  <c r="D106" i="13"/>
  <c r="E34" i="13"/>
  <c r="D98" i="13"/>
  <c r="E74" i="13"/>
  <c r="D122" i="13"/>
  <c r="H36" i="13"/>
  <c r="D18" i="13"/>
  <c r="D26" i="13"/>
  <c r="H26" i="13" s="1"/>
  <c r="F47" i="13"/>
  <c r="E49" i="13"/>
  <c r="D79" i="13"/>
  <c r="F103" i="13"/>
  <c r="D143" i="13"/>
  <c r="D14" i="13"/>
  <c r="E18" i="13"/>
  <c r="F24" i="13"/>
  <c r="G24" i="13" s="1"/>
  <c r="H24" i="13" s="1"/>
  <c r="E26" i="13"/>
  <c r="F33" i="13"/>
  <c r="D47" i="13"/>
  <c r="E55" i="13"/>
  <c r="D90" i="13"/>
  <c r="D103" i="13"/>
  <c r="F127" i="13"/>
  <c r="D130" i="13"/>
  <c r="D9" i="13"/>
  <c r="E14" i="13"/>
  <c r="D16" i="13"/>
  <c r="F63" i="13"/>
  <c r="D66" i="13"/>
  <c r="D82" i="13"/>
  <c r="H84" i="13"/>
  <c r="D88" i="13"/>
  <c r="D127" i="13"/>
  <c r="G34" i="13"/>
  <c r="H34" i="13" s="1"/>
  <c r="F3" i="13"/>
  <c r="G3" i="13" s="1"/>
  <c r="E3" i="13"/>
  <c r="D3" i="13"/>
  <c r="G10" i="13"/>
  <c r="H10" i="13" s="1"/>
  <c r="F29" i="13"/>
  <c r="G29" i="13" s="1"/>
  <c r="H29" i="13" s="1"/>
  <c r="E29" i="13"/>
  <c r="D29" i="13"/>
  <c r="F62" i="13"/>
  <c r="G62" i="13" s="1"/>
  <c r="E62" i="13"/>
  <c r="F93" i="13"/>
  <c r="G93" i="13" s="1"/>
  <c r="E93" i="13"/>
  <c r="D93" i="13"/>
  <c r="G100" i="13"/>
  <c r="G123" i="13"/>
  <c r="H123" i="13" s="1"/>
  <c r="G143" i="13"/>
  <c r="F4" i="13"/>
  <c r="G4" i="13" s="1"/>
  <c r="E4" i="13"/>
  <c r="D4" i="13"/>
  <c r="F7" i="13"/>
  <c r="G7" i="13" s="1"/>
  <c r="H7" i="13" s="1"/>
  <c r="E7" i="13"/>
  <c r="G19" i="13"/>
  <c r="H19" i="13" s="1"/>
  <c r="G33" i="13"/>
  <c r="G55" i="13"/>
  <c r="H55" i="13" s="1"/>
  <c r="D62" i="13"/>
  <c r="E73" i="13"/>
  <c r="F73" i="13"/>
  <c r="G73" i="13" s="1"/>
  <c r="D73" i="13"/>
  <c r="G127" i="13"/>
  <c r="H127" i="13" s="1"/>
  <c r="G2" i="13"/>
  <c r="G9" i="13"/>
  <c r="H9" i="13" s="1"/>
  <c r="G71" i="13"/>
  <c r="H71" i="13" s="1"/>
  <c r="E97" i="13"/>
  <c r="F97" i="13"/>
  <c r="G97" i="13" s="1"/>
  <c r="D104" i="13"/>
  <c r="F104" i="13"/>
  <c r="G104" i="13" s="1"/>
  <c r="G132" i="13"/>
  <c r="F141" i="13"/>
  <c r="G141" i="13" s="1"/>
  <c r="H141" i="13" s="1"/>
  <c r="E141" i="13"/>
  <c r="D141" i="13"/>
  <c r="G12" i="13"/>
  <c r="H12" i="13" s="1"/>
  <c r="G25" i="13"/>
  <c r="H25" i="13" s="1"/>
  <c r="G28" i="13"/>
  <c r="H28" i="13" s="1"/>
  <c r="G51" i="13"/>
  <c r="H51" i="13" s="1"/>
  <c r="G107" i="13"/>
  <c r="H107" i="13" s="1"/>
  <c r="F118" i="13"/>
  <c r="G118" i="13" s="1"/>
  <c r="E118" i="13"/>
  <c r="F6" i="13"/>
  <c r="G6" i="13" s="1"/>
  <c r="E6" i="13"/>
  <c r="D6" i="13"/>
  <c r="G14" i="13"/>
  <c r="G32" i="13"/>
  <c r="H32" i="13" s="1"/>
  <c r="E57" i="13"/>
  <c r="F57" i="13"/>
  <c r="G57" i="13" s="1"/>
  <c r="H57" i="13" s="1"/>
  <c r="D64" i="13"/>
  <c r="F64" i="13"/>
  <c r="G64" i="13" s="1"/>
  <c r="F69" i="13"/>
  <c r="G69" i="13" s="1"/>
  <c r="E69" i="13"/>
  <c r="D69" i="13"/>
  <c r="G88" i="13"/>
  <c r="G111" i="13"/>
  <c r="H111" i="13" s="1"/>
  <c r="D118" i="13"/>
  <c r="E129" i="13"/>
  <c r="F129" i="13"/>
  <c r="G129" i="13" s="1"/>
  <c r="H129" i="13" s="1"/>
  <c r="F13" i="13"/>
  <c r="G13" i="13" s="1"/>
  <c r="E13" i="13"/>
  <c r="D13" i="13"/>
  <c r="G48" i="13"/>
  <c r="H48" i="13" s="1"/>
  <c r="G67" i="13"/>
  <c r="H67" i="13" s="1"/>
  <c r="G91" i="13"/>
  <c r="H91" i="13" s="1"/>
  <c r="F109" i="13"/>
  <c r="G109" i="13" s="1"/>
  <c r="E109" i="13"/>
  <c r="D109" i="13"/>
  <c r="G116" i="13"/>
  <c r="F5" i="13"/>
  <c r="G5" i="13" s="1"/>
  <c r="E5" i="13"/>
  <c r="D5" i="13"/>
  <c r="G75" i="13"/>
  <c r="H75" i="13" s="1"/>
  <c r="G18" i="13"/>
  <c r="H18" i="13" s="1"/>
  <c r="F31" i="13"/>
  <c r="G31" i="13" s="1"/>
  <c r="E31" i="13"/>
  <c r="D31" i="13"/>
  <c r="G35" i="13"/>
  <c r="H35" i="13" s="1"/>
  <c r="D40" i="13"/>
  <c r="F40" i="13"/>
  <c r="G40" i="13" s="1"/>
  <c r="F53" i="13"/>
  <c r="G53" i="13" s="1"/>
  <c r="H53" i="13" s="1"/>
  <c r="E53" i="13"/>
  <c r="D53" i="13"/>
  <c r="G60" i="13"/>
  <c r="D97" i="13"/>
  <c r="F102" i="13"/>
  <c r="G102" i="13" s="1"/>
  <c r="E102" i="13"/>
  <c r="E104" i="13"/>
  <c r="F125" i="13"/>
  <c r="G125" i="13" s="1"/>
  <c r="H125" i="13" s="1"/>
  <c r="E125" i="13"/>
  <c r="D125" i="13"/>
  <c r="F134" i="13"/>
  <c r="G134" i="13" s="1"/>
  <c r="E134" i="13"/>
  <c r="D134" i="13"/>
  <c r="F8" i="13"/>
  <c r="G8" i="13" s="1"/>
  <c r="H8" i="13" s="1"/>
  <c r="E8" i="13"/>
  <c r="G15" i="13"/>
  <c r="H15" i="13" s="1"/>
  <c r="G20" i="13"/>
  <c r="H20" i="13" s="1"/>
  <c r="F38" i="13"/>
  <c r="G38" i="13" s="1"/>
  <c r="H38" i="13" s="1"/>
  <c r="E38" i="13"/>
  <c r="G49" i="13"/>
  <c r="G81" i="13"/>
  <c r="H81" i="13" s="1"/>
  <c r="G95" i="13"/>
  <c r="H95" i="13" s="1"/>
  <c r="D102" i="13"/>
  <c r="E113" i="13"/>
  <c r="F113" i="13"/>
  <c r="G113" i="13" s="1"/>
  <c r="H113" i="13" s="1"/>
  <c r="D120" i="13"/>
  <c r="F120" i="13"/>
  <c r="G120" i="13" s="1"/>
  <c r="H120" i="13" s="1"/>
  <c r="D136" i="13"/>
  <c r="F136" i="13"/>
  <c r="G136" i="13" s="1"/>
  <c r="H136" i="13" s="1"/>
  <c r="E136" i="13"/>
  <c r="G139" i="13"/>
  <c r="H139" i="13" s="1"/>
  <c r="F22" i="13"/>
  <c r="G22" i="13" s="1"/>
  <c r="H22" i="13" s="1"/>
  <c r="E22" i="13"/>
  <c r="G43" i="13"/>
  <c r="H43" i="13" s="1"/>
  <c r="F45" i="13"/>
  <c r="G45" i="13" s="1"/>
  <c r="E45" i="13"/>
  <c r="D45" i="13"/>
  <c r="G47" i="13"/>
  <c r="H47" i="13" s="1"/>
  <c r="F78" i="13"/>
  <c r="G78" i="13" s="1"/>
  <c r="E78" i="13"/>
  <c r="D2" i="13"/>
  <c r="D22" i="13"/>
  <c r="D24" i="13"/>
  <c r="D33" i="13"/>
  <c r="D49" i="13"/>
  <c r="F76" i="13"/>
  <c r="G76" i="13" s="1"/>
  <c r="H76" i="13" s="1"/>
  <c r="D78" i="13"/>
  <c r="E80" i="13"/>
  <c r="F83" i="13"/>
  <c r="G83" i="13" s="1"/>
  <c r="H83" i="13" s="1"/>
  <c r="F85" i="13"/>
  <c r="G85" i="13" s="1"/>
  <c r="E85" i="13"/>
  <c r="D85" i="13"/>
  <c r="F87" i="13"/>
  <c r="G87" i="13" s="1"/>
  <c r="H87" i="13" s="1"/>
  <c r="G39" i="13"/>
  <c r="H39" i="13" s="1"/>
  <c r="F54" i="13"/>
  <c r="G54" i="13" s="1"/>
  <c r="E54" i="13"/>
  <c r="F61" i="13"/>
  <c r="G61" i="13" s="1"/>
  <c r="E61" i="13"/>
  <c r="D61" i="13"/>
  <c r="G80" i="13"/>
  <c r="H80" i="13" s="1"/>
  <c r="G119" i="13"/>
  <c r="H119" i="13" s="1"/>
  <c r="F126" i="13"/>
  <c r="G126" i="13" s="1"/>
  <c r="E126" i="13"/>
  <c r="F133" i="13"/>
  <c r="G133" i="13" s="1"/>
  <c r="H133" i="13" s="1"/>
  <c r="E133" i="13"/>
  <c r="D133" i="13"/>
  <c r="D17" i="13"/>
  <c r="H17" i="13" s="1"/>
  <c r="F30" i="13"/>
  <c r="G30" i="13" s="1"/>
  <c r="E30" i="13"/>
  <c r="D41" i="13"/>
  <c r="F52" i="13"/>
  <c r="G52" i="13" s="1"/>
  <c r="H52" i="13" s="1"/>
  <c r="D54" i="13"/>
  <c r="E56" i="13"/>
  <c r="F59" i="13"/>
  <c r="G59" i="13" s="1"/>
  <c r="H59" i="13" s="1"/>
  <c r="D65" i="13"/>
  <c r="F70" i="13"/>
  <c r="G70" i="13" s="1"/>
  <c r="E70" i="13"/>
  <c r="F89" i="13"/>
  <c r="G89" i="13" s="1"/>
  <c r="F92" i="13"/>
  <c r="G92" i="13" s="1"/>
  <c r="H92" i="13" s="1"/>
  <c r="E96" i="13"/>
  <c r="F99" i="13"/>
  <c r="G99" i="13" s="1"/>
  <c r="H99" i="13" s="1"/>
  <c r="D105" i="13"/>
  <c r="F108" i="13"/>
  <c r="G108" i="13" s="1"/>
  <c r="E112" i="13"/>
  <c r="F115" i="13"/>
  <c r="G115" i="13" s="1"/>
  <c r="H115" i="13" s="1"/>
  <c r="D121" i="13"/>
  <c r="F124" i="13"/>
  <c r="G124" i="13" s="1"/>
  <c r="H124" i="13" s="1"/>
  <c r="D126" i="13"/>
  <c r="E128" i="13"/>
  <c r="F131" i="13"/>
  <c r="G131" i="13" s="1"/>
  <c r="H131" i="13" s="1"/>
  <c r="D137" i="13"/>
  <c r="F140" i="13"/>
  <c r="G140" i="13" s="1"/>
  <c r="E144" i="13"/>
  <c r="F37" i="13"/>
  <c r="G37" i="13" s="1"/>
  <c r="E37" i="13"/>
  <c r="D37" i="13"/>
  <c r="F94" i="13"/>
  <c r="G94" i="13" s="1"/>
  <c r="H94" i="13" s="1"/>
  <c r="E94" i="13"/>
  <c r="F101" i="13"/>
  <c r="G101" i="13" s="1"/>
  <c r="E101" i="13"/>
  <c r="D101" i="13"/>
  <c r="F110" i="13"/>
  <c r="G110" i="13" s="1"/>
  <c r="H110" i="13" s="1"/>
  <c r="E110" i="13"/>
  <c r="G135" i="13"/>
  <c r="H135" i="13" s="1"/>
  <c r="F142" i="13"/>
  <c r="G142" i="13" s="1"/>
  <c r="H142" i="13" s="1"/>
  <c r="E142" i="13"/>
  <c r="D11" i="13"/>
  <c r="E17" i="13"/>
  <c r="F21" i="13"/>
  <c r="G21" i="13" s="1"/>
  <c r="E21" i="13"/>
  <c r="D21" i="13"/>
  <c r="F23" i="13"/>
  <c r="G23" i="13" s="1"/>
  <c r="H23" i="13" s="1"/>
  <c r="D30" i="13"/>
  <c r="D32" i="13"/>
  <c r="F41" i="13"/>
  <c r="G41" i="13" s="1"/>
  <c r="F46" i="13"/>
  <c r="G46" i="13" s="1"/>
  <c r="H46" i="13" s="1"/>
  <c r="E46" i="13"/>
  <c r="F56" i="13"/>
  <c r="G56" i="13" s="1"/>
  <c r="H56" i="13" s="1"/>
  <c r="F65" i="13"/>
  <c r="G65" i="13" s="1"/>
  <c r="H65" i="13" s="1"/>
  <c r="F68" i="13"/>
  <c r="G68" i="13" s="1"/>
  <c r="H68" i="13" s="1"/>
  <c r="D70" i="13"/>
  <c r="E72" i="13"/>
  <c r="F77" i="13"/>
  <c r="G77" i="13" s="1"/>
  <c r="E77" i="13"/>
  <c r="D77" i="13"/>
  <c r="F79" i="13"/>
  <c r="G79" i="13" s="1"/>
  <c r="H79" i="13" s="1"/>
  <c r="F96" i="13"/>
  <c r="G96" i="13" s="1"/>
  <c r="H96" i="13" s="1"/>
  <c r="F105" i="13"/>
  <c r="G105" i="13" s="1"/>
  <c r="H105" i="13" s="1"/>
  <c r="F112" i="13"/>
  <c r="G112" i="13" s="1"/>
  <c r="H112" i="13" s="1"/>
  <c r="F121" i="13"/>
  <c r="G121" i="13" s="1"/>
  <c r="F128" i="13"/>
  <c r="G128" i="13" s="1"/>
  <c r="H128" i="13" s="1"/>
  <c r="F137" i="13"/>
  <c r="G137" i="13" s="1"/>
  <c r="H137" i="13" s="1"/>
  <c r="F144" i="13"/>
  <c r="G144" i="13" s="1"/>
  <c r="H144" i="13" s="1"/>
  <c r="G63" i="13"/>
  <c r="H63" i="13" s="1"/>
  <c r="G103" i="13"/>
  <c r="H103" i="13" s="1"/>
  <c r="F117" i="13"/>
  <c r="G117" i="13" s="1"/>
  <c r="H117" i="13" s="1"/>
  <c r="E117" i="13"/>
  <c r="D117" i="13"/>
  <c r="F138" i="13"/>
  <c r="G138" i="13" s="1"/>
  <c r="H138" i="13" s="1"/>
  <c r="F130" i="13"/>
  <c r="G130" i="13" s="1"/>
  <c r="F122" i="13"/>
  <c r="G122" i="13" s="1"/>
  <c r="H122" i="13" s="1"/>
  <c r="F114" i="13"/>
  <c r="G114" i="13" s="1"/>
  <c r="H114" i="13" s="1"/>
  <c r="F106" i="13"/>
  <c r="G106" i="13" s="1"/>
  <c r="H106" i="13" s="1"/>
  <c r="F98" i="13"/>
  <c r="G98" i="13" s="1"/>
  <c r="H98" i="13" s="1"/>
  <c r="F90" i="13"/>
  <c r="G90" i="13" s="1"/>
  <c r="F82" i="13"/>
  <c r="G82" i="13" s="1"/>
  <c r="F74" i="13"/>
  <c r="G74" i="13" s="1"/>
  <c r="H74" i="13" s="1"/>
  <c r="F66" i="13"/>
  <c r="G66" i="13" s="1"/>
  <c r="H66" i="13" s="1"/>
  <c r="F58" i="13"/>
  <c r="G58" i="13" s="1"/>
  <c r="H58" i="13" s="1"/>
  <c r="F50" i="13"/>
  <c r="G50" i="13" s="1"/>
  <c r="H50" i="13" s="1"/>
  <c r="F42" i="13"/>
  <c r="G42" i="13" s="1"/>
  <c r="H42" i="13" s="1"/>
  <c r="F11" i="13"/>
  <c r="G11" i="13" s="1"/>
  <c r="H11" i="13" s="1"/>
  <c r="F16" i="13"/>
  <c r="G16" i="13" s="1"/>
  <c r="H16" i="13" s="1"/>
  <c r="F27" i="13"/>
  <c r="G27" i="13" s="1"/>
  <c r="H27" i="13" s="1"/>
  <c r="F44" i="13"/>
  <c r="G44" i="13" s="1"/>
  <c r="H44" i="13" s="1"/>
  <c r="F72" i="13"/>
  <c r="G72" i="13" s="1"/>
  <c r="H72" i="13" s="1"/>
  <c r="F86" i="13"/>
  <c r="G86" i="13" s="1"/>
  <c r="H86" i="13" s="1"/>
  <c r="E86" i="13"/>
  <c r="D60" i="13"/>
  <c r="D100" i="13"/>
  <c r="D108" i="13"/>
  <c r="D116" i="13"/>
  <c r="D124" i="13"/>
  <c r="D132" i="13"/>
  <c r="D140" i="13"/>
  <c r="H15" i="9"/>
  <c r="H71" i="9"/>
  <c r="H40" i="9"/>
  <c r="A142" i="1"/>
  <c r="B142" i="1" s="1"/>
  <c r="E143" i="7"/>
  <c r="E140" i="7"/>
  <c r="F140" i="7" s="1"/>
  <c r="G140" i="7" s="1"/>
  <c r="E142" i="7"/>
  <c r="F142" i="7" s="1"/>
  <c r="A144" i="1"/>
  <c r="B144" i="1" s="1"/>
  <c r="F143" i="7"/>
  <c r="G143" i="7" s="1"/>
  <c r="B141" i="7"/>
  <c r="F141" i="7" s="1"/>
  <c r="H141" i="7" s="1"/>
  <c r="I141" i="7" s="1"/>
  <c r="F144" i="7"/>
  <c r="H144" i="7" s="1"/>
  <c r="I144" i="7" s="1"/>
  <c r="H64" i="9"/>
  <c r="H114" i="9"/>
  <c r="H106" i="9"/>
  <c r="H75" i="9"/>
  <c r="H88" i="9"/>
  <c r="H131" i="9"/>
  <c r="H76" i="9"/>
  <c r="H127" i="9"/>
  <c r="F120" i="9"/>
  <c r="H120" i="9" s="1"/>
  <c r="H142" i="7"/>
  <c r="I142" i="7" s="1"/>
  <c r="G142" i="7"/>
  <c r="G144" i="7"/>
  <c r="E134" i="7"/>
  <c r="E126" i="7"/>
  <c r="E118" i="7"/>
  <c r="E110" i="7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36" i="7"/>
  <c r="E104" i="7"/>
  <c r="F104" i="7" s="1"/>
  <c r="H104" i="7" s="1"/>
  <c r="I104" i="7" s="1"/>
  <c r="B2" i="7"/>
  <c r="B54" i="7"/>
  <c r="A84" i="1"/>
  <c r="B84" i="1" s="1"/>
  <c r="A84" i="10" s="1"/>
  <c r="B21" i="7"/>
  <c r="A69" i="1"/>
  <c r="B69" i="1" s="1"/>
  <c r="A69" i="10" s="1"/>
  <c r="B130" i="7"/>
  <c r="B5" i="7"/>
  <c r="B123" i="7"/>
  <c r="B4" i="7"/>
  <c r="A138" i="1"/>
  <c r="B138" i="1" s="1"/>
  <c r="A138" i="10" s="1"/>
  <c r="A53" i="1"/>
  <c r="B53" i="1" s="1"/>
  <c r="A53" i="10" s="1"/>
  <c r="B119" i="7"/>
  <c r="A31" i="1"/>
  <c r="B31" i="1" s="1"/>
  <c r="A31" i="10" s="1"/>
  <c r="B96" i="7"/>
  <c r="A120" i="1"/>
  <c r="B120" i="1" s="1"/>
  <c r="A120" i="10" s="1"/>
  <c r="A22" i="1"/>
  <c r="B22" i="1" s="1"/>
  <c r="A22" i="10" s="1"/>
  <c r="E125" i="7"/>
  <c r="E109" i="7"/>
  <c r="E101" i="7"/>
  <c r="E93" i="7"/>
  <c r="F93" i="7" s="1"/>
  <c r="E85" i="7"/>
  <c r="F85" i="7" s="1"/>
  <c r="E77" i="7"/>
  <c r="F77" i="7" s="1"/>
  <c r="E69" i="7"/>
  <c r="F69" i="7" s="1"/>
  <c r="G69" i="7" s="1"/>
  <c r="E61" i="7"/>
  <c r="F61" i="7" s="1"/>
  <c r="E53" i="7"/>
  <c r="F53" i="7" s="1"/>
  <c r="E37" i="7"/>
  <c r="E29" i="7"/>
  <c r="E21" i="7"/>
  <c r="F21" i="7" s="1"/>
  <c r="E13" i="7"/>
  <c r="F13" i="7" s="1"/>
  <c r="E5" i="7"/>
  <c r="B87" i="7"/>
  <c r="A104" i="1"/>
  <c r="B104" i="1" s="1"/>
  <c r="A104" i="10" s="1"/>
  <c r="E133" i="7"/>
  <c r="E117" i="7"/>
  <c r="F117" i="7" s="1"/>
  <c r="E45" i="7"/>
  <c r="F45" i="7" s="1"/>
  <c r="A85" i="1"/>
  <c r="B85" i="1" s="1"/>
  <c r="A85" i="10" s="1"/>
  <c r="B10" i="7"/>
  <c r="A10" i="1"/>
  <c r="B10" i="1" s="1"/>
  <c r="A10" i="10" s="1"/>
  <c r="B74" i="7"/>
  <c r="A74" i="1"/>
  <c r="B74" i="1" s="1"/>
  <c r="A74" i="10" s="1"/>
  <c r="B126" i="7"/>
  <c r="A126" i="1"/>
  <c r="B126" i="1" s="1"/>
  <c r="A126" i="10" s="1"/>
  <c r="B135" i="7"/>
  <c r="A135" i="1"/>
  <c r="B135" i="1" s="1"/>
  <c r="A135" i="10" s="1"/>
  <c r="B8" i="7"/>
  <c r="A8" i="1"/>
  <c r="B8" i="1" s="1"/>
  <c r="A8" i="10" s="1"/>
  <c r="B24" i="7"/>
  <c r="A24" i="1"/>
  <c r="B24" i="1" s="1"/>
  <c r="A24" i="10" s="1"/>
  <c r="B66" i="7"/>
  <c r="A66" i="1"/>
  <c r="B66" i="1" s="1"/>
  <c r="A66" i="10" s="1"/>
  <c r="B118" i="7"/>
  <c r="A118" i="1"/>
  <c r="B118" i="1" s="1"/>
  <c r="A118" i="10" s="1"/>
  <c r="B94" i="7"/>
  <c r="A94" i="1"/>
  <c r="B94" i="1" s="1"/>
  <c r="A94" i="10" s="1"/>
  <c r="A102" i="1"/>
  <c r="B102" i="1" s="1"/>
  <c r="A102" i="10" s="1"/>
  <c r="B16" i="7"/>
  <c r="A16" i="1"/>
  <c r="B16" i="1" s="1"/>
  <c r="A16" i="10" s="1"/>
  <c r="B88" i="7"/>
  <c r="A88" i="1"/>
  <c r="B88" i="1" s="1"/>
  <c r="A88" i="10" s="1"/>
  <c r="B64" i="7"/>
  <c r="A64" i="1"/>
  <c r="B64" i="1" s="1"/>
  <c r="A64" i="10" s="1"/>
  <c r="B116" i="7"/>
  <c r="A116" i="1"/>
  <c r="B116" i="1" s="1"/>
  <c r="A116" i="10" s="1"/>
  <c r="E115" i="7"/>
  <c r="E91" i="7"/>
  <c r="E67" i="7"/>
  <c r="E51" i="7"/>
  <c r="E27" i="7"/>
  <c r="E3" i="7"/>
  <c r="A15" i="1"/>
  <c r="B15" i="1" s="1"/>
  <c r="A15" i="10" s="1"/>
  <c r="B15" i="7"/>
  <c r="B7" i="7"/>
  <c r="A7" i="1"/>
  <c r="B7" i="1" s="1"/>
  <c r="A7" i="10" s="1"/>
  <c r="B33" i="7"/>
  <c r="A33" i="1"/>
  <c r="B33" i="1" s="1"/>
  <c r="A33" i="10" s="1"/>
  <c r="A63" i="1"/>
  <c r="B63" i="1" s="1"/>
  <c r="A63" i="10" s="1"/>
  <c r="B63" i="7"/>
  <c r="A115" i="1"/>
  <c r="B115" i="1" s="1"/>
  <c r="A115" i="10" s="1"/>
  <c r="B115" i="7"/>
  <c r="B99" i="7"/>
  <c r="A99" i="1"/>
  <c r="B99" i="1" s="1"/>
  <c r="A99" i="10" s="1"/>
  <c r="B132" i="7"/>
  <c r="A132" i="1"/>
  <c r="B132" i="1" s="1"/>
  <c r="A132" i="10" s="1"/>
  <c r="B26" i="7"/>
  <c r="A26" i="1"/>
  <c r="B26" i="1" s="1"/>
  <c r="A26" i="10" s="1"/>
  <c r="B44" i="7"/>
  <c r="A44" i="1"/>
  <c r="B44" i="1" s="1"/>
  <c r="A44" i="10" s="1"/>
  <c r="B82" i="7"/>
  <c r="A82" i="1"/>
  <c r="B82" i="1" s="1"/>
  <c r="A82" i="10" s="1"/>
  <c r="B58" i="7"/>
  <c r="A58" i="1"/>
  <c r="B58" i="1" s="1"/>
  <c r="A58" i="10" s="1"/>
  <c r="B34" i="7"/>
  <c r="A34" i="1"/>
  <c r="B34" i="1" s="1"/>
  <c r="A34" i="10" s="1"/>
  <c r="B72" i="7"/>
  <c r="A72" i="1"/>
  <c r="B72" i="1" s="1"/>
  <c r="A72" i="10" s="1"/>
  <c r="B56" i="7"/>
  <c r="A56" i="1"/>
  <c r="B56" i="1" s="1"/>
  <c r="A56" i="10" s="1"/>
  <c r="B124" i="7"/>
  <c r="A124" i="1"/>
  <c r="B124" i="1" s="1"/>
  <c r="A124" i="10" s="1"/>
  <c r="B100" i="7"/>
  <c r="A100" i="1"/>
  <c r="B100" i="1" s="1"/>
  <c r="A100" i="10" s="1"/>
  <c r="B133" i="7"/>
  <c r="A133" i="1"/>
  <c r="B133" i="1" s="1"/>
  <c r="A133" i="10" s="1"/>
  <c r="E131" i="7"/>
  <c r="F131" i="7" s="1"/>
  <c r="E107" i="7"/>
  <c r="E83" i="7"/>
  <c r="E59" i="7"/>
  <c r="E43" i="7"/>
  <c r="E19" i="7"/>
  <c r="B14" i="7"/>
  <c r="A14" i="1"/>
  <c r="B14" i="1" s="1"/>
  <c r="A14" i="10" s="1"/>
  <c r="B6" i="7"/>
  <c r="A6" i="1"/>
  <c r="B6" i="1" s="1"/>
  <c r="A6" i="10" s="1"/>
  <c r="B40" i="7"/>
  <c r="A40" i="1"/>
  <c r="B40" i="1" s="1"/>
  <c r="A40" i="10" s="1"/>
  <c r="B32" i="7"/>
  <c r="A32" i="1"/>
  <c r="B32" i="1" s="1"/>
  <c r="A32" i="10" s="1"/>
  <c r="B86" i="7"/>
  <c r="A86" i="1"/>
  <c r="B86" i="1" s="1"/>
  <c r="A86" i="10" s="1"/>
  <c r="B78" i="7"/>
  <c r="A78" i="1"/>
  <c r="B78" i="1" s="1"/>
  <c r="A78" i="10" s="1"/>
  <c r="B70" i="7"/>
  <c r="A70" i="1"/>
  <c r="B70" i="1" s="1"/>
  <c r="A70" i="10" s="1"/>
  <c r="B62" i="7"/>
  <c r="A62" i="1"/>
  <c r="B62" i="1" s="1"/>
  <c r="A62" i="10" s="1"/>
  <c r="B36" i="7"/>
  <c r="B18" i="7"/>
  <c r="A18" i="1"/>
  <c r="B18" i="1" s="1"/>
  <c r="A18" i="10" s="1"/>
  <c r="B90" i="7"/>
  <c r="A90" i="1"/>
  <c r="B90" i="1" s="1"/>
  <c r="A90" i="10" s="1"/>
  <c r="B50" i="7"/>
  <c r="A50" i="1"/>
  <c r="B50" i="1" s="1"/>
  <c r="A50" i="10" s="1"/>
  <c r="B110" i="7"/>
  <c r="A110" i="1"/>
  <c r="B110" i="1" s="1"/>
  <c r="A110" i="10" s="1"/>
  <c r="B42" i="7"/>
  <c r="A42" i="1"/>
  <c r="B42" i="1" s="1"/>
  <c r="A42" i="10" s="1"/>
  <c r="B80" i="7"/>
  <c r="A80" i="1"/>
  <c r="B80" i="1" s="1"/>
  <c r="A80" i="10" s="1"/>
  <c r="B48" i="7"/>
  <c r="A48" i="1"/>
  <c r="B48" i="1" s="1"/>
  <c r="A48" i="10" s="1"/>
  <c r="B108" i="7"/>
  <c r="A108" i="1"/>
  <c r="B108" i="1" s="1"/>
  <c r="A108" i="10" s="1"/>
  <c r="B92" i="7"/>
  <c r="A92" i="1"/>
  <c r="B92" i="1" s="1"/>
  <c r="A92" i="10" s="1"/>
  <c r="E139" i="7"/>
  <c r="F139" i="7" s="1"/>
  <c r="H139" i="7" s="1"/>
  <c r="I139" i="7" s="1"/>
  <c r="E123" i="7"/>
  <c r="F123" i="7" s="1"/>
  <c r="H123" i="7" s="1"/>
  <c r="I123" i="7" s="1"/>
  <c r="E99" i="7"/>
  <c r="F99" i="7" s="1"/>
  <c r="E75" i="7"/>
  <c r="F75" i="7" s="1"/>
  <c r="E35" i="7"/>
  <c r="E11" i="7"/>
  <c r="B41" i="7"/>
  <c r="A41" i="1"/>
  <c r="B41" i="1" s="1"/>
  <c r="A41" i="10" s="1"/>
  <c r="B79" i="7"/>
  <c r="A79" i="1"/>
  <c r="B79" i="1" s="1"/>
  <c r="A79" i="10" s="1"/>
  <c r="B71" i="7"/>
  <c r="A71" i="1"/>
  <c r="B71" i="1" s="1"/>
  <c r="A71" i="10" s="1"/>
  <c r="A55" i="1"/>
  <c r="B55" i="1" s="1"/>
  <c r="A55" i="10" s="1"/>
  <c r="B55" i="7"/>
  <c r="B47" i="7"/>
  <c r="A47" i="1"/>
  <c r="B47" i="1" s="1"/>
  <c r="A47" i="10" s="1"/>
  <c r="A107" i="1"/>
  <c r="B107" i="1" s="1"/>
  <c r="A107" i="10" s="1"/>
  <c r="B107" i="7"/>
  <c r="A91" i="1"/>
  <c r="B91" i="1" s="1"/>
  <c r="A91" i="10" s="1"/>
  <c r="B91" i="7"/>
  <c r="B23" i="7"/>
  <c r="B25" i="7"/>
  <c r="A25" i="1"/>
  <c r="B25" i="1" s="1"/>
  <c r="A25" i="10" s="1"/>
  <c r="B17" i="7"/>
  <c r="A17" i="1"/>
  <c r="B17" i="1" s="1"/>
  <c r="A17" i="10" s="1"/>
  <c r="B9" i="7"/>
  <c r="A9" i="1"/>
  <c r="B9" i="1" s="1"/>
  <c r="A9" i="10" s="1"/>
  <c r="B43" i="7"/>
  <c r="A43" i="1"/>
  <c r="B43" i="1" s="1"/>
  <c r="A43" i="10" s="1"/>
  <c r="B35" i="7"/>
  <c r="A35" i="1"/>
  <c r="B35" i="1" s="1"/>
  <c r="A35" i="10" s="1"/>
  <c r="B89" i="7"/>
  <c r="A89" i="1"/>
  <c r="B89" i="1" s="1"/>
  <c r="A89" i="10" s="1"/>
  <c r="B81" i="7"/>
  <c r="A81" i="1"/>
  <c r="B81" i="1" s="1"/>
  <c r="A81" i="10" s="1"/>
  <c r="B73" i="7"/>
  <c r="A73" i="1"/>
  <c r="B73" i="1" s="1"/>
  <c r="A73" i="10" s="1"/>
  <c r="B65" i="7"/>
  <c r="A65" i="1"/>
  <c r="B65" i="1" s="1"/>
  <c r="A65" i="10" s="1"/>
  <c r="B57" i="7"/>
  <c r="A57" i="1"/>
  <c r="B57" i="1" s="1"/>
  <c r="A57" i="10" s="1"/>
  <c r="B49" i="7"/>
  <c r="A49" i="1"/>
  <c r="B49" i="1" s="1"/>
  <c r="A49" i="10" s="1"/>
  <c r="B125" i="7"/>
  <c r="A125" i="1"/>
  <c r="B125" i="1" s="1"/>
  <c r="A125" i="10" s="1"/>
  <c r="B109" i="7"/>
  <c r="A109" i="1"/>
  <c r="B109" i="1" s="1"/>
  <c r="A109" i="10" s="1"/>
  <c r="B101" i="7"/>
  <c r="A101" i="1"/>
  <c r="B101" i="1" s="1"/>
  <c r="A101" i="10" s="1"/>
  <c r="B134" i="7"/>
  <c r="A134" i="1"/>
  <c r="B134" i="1" s="1"/>
  <c r="A134" i="10" s="1"/>
  <c r="E42" i="7"/>
  <c r="F42" i="7" s="1"/>
  <c r="B128" i="7"/>
  <c r="B52" i="7"/>
  <c r="A139" i="1"/>
  <c r="B139" i="1" s="1"/>
  <c r="A139" i="10" s="1"/>
  <c r="A122" i="1"/>
  <c r="B122" i="1" s="1"/>
  <c r="A122" i="10" s="1"/>
  <c r="A103" i="1"/>
  <c r="B103" i="1" s="1"/>
  <c r="A103" i="10" s="1"/>
  <c r="A30" i="1"/>
  <c r="B30" i="1" s="1"/>
  <c r="A30" i="10" s="1"/>
  <c r="A117" i="1"/>
  <c r="B117" i="1" s="1"/>
  <c r="A117" i="10" s="1"/>
  <c r="A114" i="1"/>
  <c r="B114" i="1" s="1"/>
  <c r="A114" i="10" s="1"/>
  <c r="A95" i="1"/>
  <c r="B95" i="1" s="1"/>
  <c r="A95" i="10" s="1"/>
  <c r="A76" i="1"/>
  <c r="B76" i="1" s="1"/>
  <c r="A76" i="10" s="1"/>
  <c r="A20" i="1"/>
  <c r="B20" i="1" s="1"/>
  <c r="A20" i="10" s="1"/>
  <c r="E56" i="7"/>
  <c r="F56" i="7" s="1"/>
  <c r="B68" i="7"/>
  <c r="A131" i="1"/>
  <c r="B131" i="1" s="1"/>
  <c r="A131" i="10" s="1"/>
  <c r="A112" i="1"/>
  <c r="B112" i="1" s="1"/>
  <c r="A112" i="10" s="1"/>
  <c r="A75" i="1"/>
  <c r="B75" i="1" s="1"/>
  <c r="A75" i="10" s="1"/>
  <c r="A12" i="1"/>
  <c r="B12" i="1" s="1"/>
  <c r="A12" i="10" s="1"/>
  <c r="B46" i="7"/>
  <c r="A46" i="1"/>
  <c r="B46" i="1" s="1"/>
  <c r="A46" i="10" s="1"/>
  <c r="B106" i="7"/>
  <c r="A106" i="1"/>
  <c r="B106" i="1" s="1"/>
  <c r="A106" i="10" s="1"/>
  <c r="B28" i="7"/>
  <c r="A28" i="1"/>
  <c r="B28" i="1" s="1"/>
  <c r="A28" i="10" s="1"/>
  <c r="B38" i="7"/>
  <c r="A38" i="1"/>
  <c r="B38" i="1" s="1"/>
  <c r="A38" i="10" s="1"/>
  <c r="B60" i="7"/>
  <c r="A60" i="1"/>
  <c r="B60" i="1" s="1"/>
  <c r="A60" i="10" s="1"/>
  <c r="B137" i="7"/>
  <c r="A137" i="1"/>
  <c r="B137" i="1" s="1"/>
  <c r="A137" i="10" s="1"/>
  <c r="B129" i="7"/>
  <c r="A129" i="1"/>
  <c r="B129" i="1" s="1"/>
  <c r="A129" i="10" s="1"/>
  <c r="A111" i="1"/>
  <c r="B111" i="1" s="1"/>
  <c r="A111" i="10" s="1"/>
  <c r="A93" i="1"/>
  <c r="B93" i="1" s="1"/>
  <c r="A93" i="10" s="1"/>
  <c r="B27" i="7"/>
  <c r="A27" i="1"/>
  <c r="B27" i="1" s="1"/>
  <c r="A27" i="10" s="1"/>
  <c r="B19" i="7"/>
  <c r="A19" i="1"/>
  <c r="B19" i="1" s="1"/>
  <c r="A19" i="10" s="1"/>
  <c r="B11" i="7"/>
  <c r="A11" i="1"/>
  <c r="B11" i="1" s="1"/>
  <c r="A11" i="10" s="1"/>
  <c r="B3" i="7"/>
  <c r="A3" i="1"/>
  <c r="B3" i="1" s="1"/>
  <c r="A3" i="10" s="1"/>
  <c r="B37" i="7"/>
  <c r="A37" i="1"/>
  <c r="B37" i="1" s="1"/>
  <c r="A37" i="10" s="1"/>
  <c r="B29" i="7"/>
  <c r="A29" i="1"/>
  <c r="B29" i="1" s="1"/>
  <c r="A29" i="10" s="1"/>
  <c r="B83" i="7"/>
  <c r="F83" i="7" s="1"/>
  <c r="A83" i="1"/>
  <c r="B83" i="1" s="1"/>
  <c r="A83" i="10" s="1"/>
  <c r="B67" i="7"/>
  <c r="A67" i="1"/>
  <c r="B67" i="1" s="1"/>
  <c r="A67" i="10" s="1"/>
  <c r="B59" i="7"/>
  <c r="A59" i="1"/>
  <c r="B59" i="1" s="1"/>
  <c r="A59" i="10" s="1"/>
  <c r="B51" i="7"/>
  <c r="A51" i="1"/>
  <c r="B51" i="1" s="1"/>
  <c r="A51" i="10" s="1"/>
  <c r="B127" i="7"/>
  <c r="A127" i="1"/>
  <c r="B127" i="1" s="1"/>
  <c r="A127" i="10" s="1"/>
  <c r="B136" i="7"/>
  <c r="A136" i="1"/>
  <c r="B136" i="1" s="1"/>
  <c r="A136" i="10" s="1"/>
  <c r="B98" i="7"/>
  <c r="A61" i="1"/>
  <c r="B61" i="1" s="1"/>
  <c r="A61" i="10" s="1"/>
  <c r="A39" i="1"/>
  <c r="B39" i="1" s="1"/>
  <c r="A39" i="10" s="1"/>
  <c r="B121" i="7"/>
  <c r="A121" i="1"/>
  <c r="B121" i="1" s="1"/>
  <c r="A121" i="10" s="1"/>
  <c r="B113" i="7"/>
  <c r="A113" i="1"/>
  <c r="B113" i="1" s="1"/>
  <c r="A113" i="10" s="1"/>
  <c r="B105" i="7"/>
  <c r="A105" i="1"/>
  <c r="B105" i="1" s="1"/>
  <c r="A105" i="10" s="1"/>
  <c r="B97" i="7"/>
  <c r="A97" i="1"/>
  <c r="B97" i="1" s="1"/>
  <c r="A97" i="10" s="1"/>
  <c r="E128" i="7"/>
  <c r="E120" i="7"/>
  <c r="F120" i="7" s="1"/>
  <c r="H120" i="7" s="1"/>
  <c r="I120" i="7" s="1"/>
  <c r="E112" i="7"/>
  <c r="F112" i="7" s="1"/>
  <c r="G112" i="7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77" i="10" s="1"/>
  <c r="A45" i="1"/>
  <c r="B45" i="1" s="1"/>
  <c r="A45" i="10" s="1"/>
  <c r="A13" i="1"/>
  <c r="B13" i="1" s="1"/>
  <c r="A13" i="10" s="1"/>
  <c r="F55" i="9"/>
  <c r="H55" i="9" s="1"/>
  <c r="D64" i="9"/>
  <c r="F95" i="9"/>
  <c r="H95" i="9" s="1"/>
  <c r="F62" i="9"/>
  <c r="H62" i="9" s="1"/>
  <c r="D112" i="9"/>
  <c r="H112" i="9" s="1"/>
  <c r="E14" i="9"/>
  <c r="D22" i="9"/>
  <c r="H22" i="9" s="1"/>
  <c r="D128" i="9"/>
  <c r="H128" i="9" s="1"/>
  <c r="D134" i="9"/>
  <c r="H134" i="9" s="1"/>
  <c r="F8" i="9"/>
  <c r="H8" i="9" s="1"/>
  <c r="F14" i="9"/>
  <c r="H14" i="9" s="1"/>
  <c r="F32" i="9"/>
  <c r="H32" i="9" s="1"/>
  <c r="D103" i="9"/>
  <c r="H103" i="9" s="1"/>
  <c r="E2" i="9"/>
  <c r="J2" i="1" s="1"/>
  <c r="F47" i="9"/>
  <c r="H47" i="9" s="1"/>
  <c r="F54" i="9"/>
  <c r="H54" i="9" s="1"/>
  <c r="F70" i="9"/>
  <c r="H70" i="9" s="1"/>
  <c r="F79" i="9"/>
  <c r="H79" i="9" s="1"/>
  <c r="F87" i="9"/>
  <c r="H87" i="9" s="1"/>
  <c r="D102" i="9"/>
  <c r="H102" i="9" s="1"/>
  <c r="D116" i="9"/>
  <c r="H116" i="9" s="1"/>
  <c r="F132" i="9"/>
  <c r="H132" i="9" s="1"/>
  <c r="F84" i="9"/>
  <c r="H84" i="9" s="1"/>
  <c r="F109" i="9"/>
  <c r="H109" i="9" s="1"/>
  <c r="D124" i="9"/>
  <c r="H124" i="9" s="1"/>
  <c r="D46" i="9"/>
  <c r="H46" i="9" s="1"/>
  <c r="D86" i="9"/>
  <c r="H86" i="9" s="1"/>
  <c r="D118" i="9"/>
  <c r="H118" i="9" s="1"/>
  <c r="D111" i="9"/>
  <c r="H111" i="9" s="1"/>
  <c r="E4" i="9"/>
  <c r="F7" i="9"/>
  <c r="H7" i="9" s="1"/>
  <c r="F23" i="9"/>
  <c r="H23" i="9" s="1"/>
  <c r="F31" i="9"/>
  <c r="H31" i="9" s="1"/>
  <c r="F39" i="9"/>
  <c r="F78" i="9"/>
  <c r="H78" i="9" s="1"/>
  <c r="D94" i="9"/>
  <c r="H94" i="9" s="1"/>
  <c r="F104" i="9"/>
  <c r="H104" i="9" s="1"/>
  <c r="D108" i="9"/>
  <c r="H108" i="9" s="1"/>
  <c r="D127" i="9"/>
  <c r="D135" i="9"/>
  <c r="H135" i="9" s="1"/>
  <c r="F4" i="9"/>
  <c r="H4" i="9" s="1"/>
  <c r="D13" i="9"/>
  <c r="H13" i="9" s="1"/>
  <c r="F28" i="9"/>
  <c r="H28" i="9" s="1"/>
  <c r="F36" i="9"/>
  <c r="H36" i="9" s="1"/>
  <c r="D61" i="9"/>
  <c r="H61" i="9" s="1"/>
  <c r="D119" i="9"/>
  <c r="H119" i="9" s="1"/>
  <c r="F123" i="9"/>
  <c r="H123" i="9" s="1"/>
  <c r="J123" i="1" s="1"/>
  <c r="E136" i="9"/>
  <c r="D24" i="9"/>
  <c r="H24" i="9" s="1"/>
  <c r="D68" i="9"/>
  <c r="H68" i="9" s="1"/>
  <c r="F77" i="9"/>
  <c r="H77" i="9" s="1"/>
  <c r="D80" i="9"/>
  <c r="H80" i="9" s="1"/>
  <c r="D72" i="9"/>
  <c r="H72" i="9" s="1"/>
  <c r="E8" i="9"/>
  <c r="D29" i="9"/>
  <c r="H29" i="9" s="1"/>
  <c r="D63" i="9"/>
  <c r="H63" i="9" s="1"/>
  <c r="D76" i="9"/>
  <c r="D85" i="9"/>
  <c r="H85" i="9" s="1"/>
  <c r="D126" i="9"/>
  <c r="H126" i="9" s="1"/>
  <c r="E20" i="9"/>
  <c r="J20" i="1" s="1"/>
  <c r="E5" i="9"/>
  <c r="J5" i="1" s="1"/>
  <c r="E12" i="9"/>
  <c r="J12" i="1" s="1"/>
  <c r="E28" i="9"/>
  <c r="E36" i="9"/>
  <c r="E68" i="9"/>
  <c r="E116" i="9"/>
  <c r="E124" i="9"/>
  <c r="E55" i="9"/>
  <c r="J55" i="1" s="1"/>
  <c r="E76" i="9"/>
  <c r="J76" i="1" s="1"/>
  <c r="E84" i="9"/>
  <c r="E92" i="9"/>
  <c r="J92" i="1" s="1"/>
  <c r="E108" i="9"/>
  <c r="E119" i="9"/>
  <c r="E127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J31" i="1" s="1"/>
  <c r="E59" i="9"/>
  <c r="J59" i="1" s="1"/>
  <c r="E69" i="9"/>
  <c r="E79" i="9"/>
  <c r="E87" i="9"/>
  <c r="E85" i="9"/>
  <c r="E93" i="9"/>
  <c r="E123" i="9"/>
  <c r="E132" i="9"/>
  <c r="E23" i="9"/>
  <c r="E11" i="9"/>
  <c r="J11" i="1" s="1"/>
  <c r="E13" i="9"/>
  <c r="E27" i="9"/>
  <c r="J27" i="1" s="1"/>
  <c r="E77" i="9"/>
  <c r="E3" i="9"/>
  <c r="J3" i="1" s="1"/>
  <c r="E19" i="9"/>
  <c r="J19" i="1" s="1"/>
  <c r="E44" i="9"/>
  <c r="J44" i="1" s="1"/>
  <c r="E52" i="9"/>
  <c r="J52" i="1" s="1"/>
  <c r="E75" i="9"/>
  <c r="E107" i="9"/>
  <c r="J107" i="1" s="1"/>
  <c r="E135" i="9"/>
  <c r="E53" i="9"/>
  <c r="J53" i="1" s="1"/>
  <c r="E10" i="9"/>
  <c r="J10" i="1" s="1"/>
  <c r="E47" i="9"/>
  <c r="E60" i="9"/>
  <c r="J60" i="1" s="1"/>
  <c r="E99" i="9"/>
  <c r="J99" i="1" s="1"/>
  <c r="D58" i="9"/>
  <c r="H58" i="9" s="1"/>
  <c r="F105" i="9"/>
  <c r="D105" i="9"/>
  <c r="F17" i="9"/>
  <c r="H17" i="9" s="1"/>
  <c r="D17" i="9"/>
  <c r="D43" i="9"/>
  <c r="H43" i="9" s="1"/>
  <c r="D34" i="9"/>
  <c r="H34" i="9" s="1"/>
  <c r="F49" i="9"/>
  <c r="D49" i="9"/>
  <c r="D51" i="9"/>
  <c r="H51" i="9" s="1"/>
  <c r="F73" i="9"/>
  <c r="H73" i="9" s="1"/>
  <c r="D73" i="9"/>
  <c r="D75" i="9"/>
  <c r="E109" i="9"/>
  <c r="D114" i="9"/>
  <c r="F97" i="9"/>
  <c r="H97" i="9" s="1"/>
  <c r="D97" i="9"/>
  <c r="F121" i="9"/>
  <c r="H121" i="9" s="1"/>
  <c r="D121" i="9"/>
  <c r="F130" i="9"/>
  <c r="D130" i="9"/>
  <c r="F41" i="9"/>
  <c r="D41" i="9"/>
  <c r="F138" i="9"/>
  <c r="H138" i="9" s="1"/>
  <c r="D138" i="9"/>
  <c r="D9" i="9"/>
  <c r="H9" i="9" s="1"/>
  <c r="F21" i="9"/>
  <c r="H21" i="9" s="1"/>
  <c r="E43" i="9"/>
  <c r="E45" i="9"/>
  <c r="F65" i="9"/>
  <c r="D65" i="9"/>
  <c r="D67" i="9"/>
  <c r="H67" i="9" s="1"/>
  <c r="F89" i="9"/>
  <c r="D89" i="9"/>
  <c r="D91" i="9"/>
  <c r="H91" i="9" s="1"/>
  <c r="F101" i="9"/>
  <c r="H101" i="9" s="1"/>
  <c r="D106" i="9"/>
  <c r="F125" i="9"/>
  <c r="H125" i="9" s="1"/>
  <c r="F33" i="9"/>
  <c r="D33" i="9"/>
  <c r="D35" i="9"/>
  <c r="H35" i="9" s="1"/>
  <c r="F45" i="9"/>
  <c r="H45" i="9" s="1"/>
  <c r="E67" i="9"/>
  <c r="E91" i="9"/>
  <c r="F113" i="9"/>
  <c r="D113" i="9"/>
  <c r="J136" i="1"/>
  <c r="D26" i="9"/>
  <c r="H26" i="9" s="1"/>
  <c r="E101" i="9"/>
  <c r="E9" i="9"/>
  <c r="F16" i="9"/>
  <c r="H16" i="9" s="1"/>
  <c r="D16" i="9"/>
  <c r="D18" i="9"/>
  <c r="H18" i="9" s="1"/>
  <c r="E35" i="9"/>
  <c r="E37" i="9"/>
  <c r="F69" i="9"/>
  <c r="H69" i="9" s="1"/>
  <c r="F81" i="9"/>
  <c r="D81" i="9"/>
  <c r="D83" i="9"/>
  <c r="H83" i="9" s="1"/>
  <c r="F93" i="9"/>
  <c r="H93" i="9" s="1"/>
  <c r="D98" i="9"/>
  <c r="H98" i="9" s="1"/>
  <c r="E115" i="9"/>
  <c r="J115" i="1" s="1"/>
  <c r="E117" i="9"/>
  <c r="D122" i="9"/>
  <c r="H122" i="9" s="1"/>
  <c r="D131" i="9"/>
  <c r="E133" i="9"/>
  <c r="E21" i="9"/>
  <c r="E125" i="9"/>
  <c r="F6" i="9"/>
  <c r="H6" i="9" s="1"/>
  <c r="F25" i="9"/>
  <c r="D25" i="9"/>
  <c r="F37" i="9"/>
  <c r="H37" i="9" s="1"/>
  <c r="F57" i="9"/>
  <c r="D57" i="9"/>
  <c r="E83" i="9"/>
  <c r="F117" i="9"/>
  <c r="H117" i="9" s="1"/>
  <c r="F133" i="9"/>
  <c r="H133" i="9" s="1"/>
  <c r="D139" i="9"/>
  <c r="H139" i="9" s="1"/>
  <c r="E22" i="9"/>
  <c r="E30" i="9"/>
  <c r="J30" i="1" s="1"/>
  <c r="E38" i="9"/>
  <c r="J38" i="1" s="1"/>
  <c r="E46" i="9"/>
  <c r="E54" i="9"/>
  <c r="E62" i="9"/>
  <c r="E70" i="9"/>
  <c r="J70" i="1" s="1"/>
  <c r="E78" i="9"/>
  <c r="E86" i="9"/>
  <c r="E94" i="9"/>
  <c r="E102" i="9"/>
  <c r="E110" i="9"/>
  <c r="J110" i="1" s="1"/>
  <c r="E118" i="9"/>
  <c r="E126" i="9"/>
  <c r="E134" i="9"/>
  <c r="E131" i="9"/>
  <c r="E139" i="9"/>
  <c r="E18" i="9"/>
  <c r="E26" i="9"/>
  <c r="E34" i="9"/>
  <c r="E42" i="9"/>
  <c r="J42" i="1" s="1"/>
  <c r="E50" i="9"/>
  <c r="J50" i="1" s="1"/>
  <c r="E58" i="9"/>
  <c r="E66" i="9"/>
  <c r="J66" i="1" s="1"/>
  <c r="E74" i="9"/>
  <c r="J74" i="1" s="1"/>
  <c r="E82" i="9"/>
  <c r="J82" i="1" s="1"/>
  <c r="E90" i="9"/>
  <c r="J90" i="1" s="1"/>
  <c r="E98" i="9"/>
  <c r="E106" i="9"/>
  <c r="E114" i="9"/>
  <c r="E122" i="9"/>
  <c r="D129" i="9"/>
  <c r="H129" i="9" s="1"/>
  <c r="E130" i="9"/>
  <c r="D137" i="9"/>
  <c r="H137" i="9" s="1"/>
  <c r="E138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121" i="9"/>
  <c r="E129" i="9"/>
  <c r="E137" i="9"/>
  <c r="E6" i="9"/>
  <c r="E15" i="9"/>
  <c r="J15" i="1" s="1"/>
  <c r="E24" i="9"/>
  <c r="E32" i="9"/>
  <c r="E40" i="9"/>
  <c r="J40" i="1" s="1"/>
  <c r="E48" i="9"/>
  <c r="J48" i="1" s="1"/>
  <c r="E56" i="9"/>
  <c r="J56" i="1" s="1"/>
  <c r="E64" i="9"/>
  <c r="E72" i="9"/>
  <c r="E80" i="9"/>
  <c r="E88" i="9"/>
  <c r="E96" i="9"/>
  <c r="J96" i="1" s="1"/>
  <c r="E104" i="9"/>
  <c r="E112" i="9"/>
  <c r="E120" i="9"/>
  <c r="J120" i="1" s="1"/>
  <c r="E128" i="9"/>
  <c r="E17" i="7"/>
  <c r="E9" i="7"/>
  <c r="E138" i="7"/>
  <c r="F138" i="7" s="1"/>
  <c r="E130" i="7"/>
  <c r="E122" i="7"/>
  <c r="F122" i="7" s="1"/>
  <c r="E114" i="7"/>
  <c r="F114" i="7" s="1"/>
  <c r="E106" i="7"/>
  <c r="E98" i="7"/>
  <c r="E90" i="7"/>
  <c r="E82" i="7"/>
  <c r="E74" i="7"/>
  <c r="F74" i="7" s="1"/>
  <c r="E66" i="7"/>
  <c r="E58" i="7"/>
  <c r="E50" i="7"/>
  <c r="E34" i="7"/>
  <c r="E18" i="7"/>
  <c r="E10" i="7"/>
  <c r="E2" i="7"/>
  <c r="E132" i="7"/>
  <c r="E124" i="7"/>
  <c r="E116" i="7"/>
  <c r="E108" i="7"/>
  <c r="E100" i="7"/>
  <c r="E92" i="7"/>
  <c r="E84" i="7"/>
  <c r="F84" i="7" s="1"/>
  <c r="E76" i="7"/>
  <c r="F76" i="7" s="1"/>
  <c r="E68" i="7"/>
  <c r="E60" i="7"/>
  <c r="E52" i="7"/>
  <c r="E44" i="7"/>
  <c r="E36" i="7"/>
  <c r="E28" i="7"/>
  <c r="E20" i="7"/>
  <c r="F20" i="7" s="1"/>
  <c r="E12" i="7"/>
  <c r="F12" i="7" s="1"/>
  <c r="E4" i="7"/>
  <c r="F4" i="7" s="1"/>
  <c r="E137" i="7"/>
  <c r="E129" i="7"/>
  <c r="E121" i="7"/>
  <c r="E113" i="7"/>
  <c r="E105" i="7"/>
  <c r="E97" i="7"/>
  <c r="E89" i="7"/>
  <c r="E81" i="7"/>
  <c r="E73" i="7"/>
  <c r="E65" i="7"/>
  <c r="E57" i="7"/>
  <c r="E49" i="7"/>
  <c r="E41" i="7"/>
  <c r="E33" i="7"/>
  <c r="E25" i="7"/>
  <c r="E135" i="7"/>
  <c r="E127" i="7"/>
  <c r="E119" i="7"/>
  <c r="E111" i="7"/>
  <c r="F111" i="7" s="1"/>
  <c r="E103" i="7"/>
  <c r="F103" i="7" s="1"/>
  <c r="E95" i="7"/>
  <c r="F95" i="7" s="1"/>
  <c r="E87" i="7"/>
  <c r="F87" i="7" s="1"/>
  <c r="E79" i="7"/>
  <c r="E71" i="7"/>
  <c r="E63" i="7"/>
  <c r="E55" i="7"/>
  <c r="E47" i="7"/>
  <c r="E39" i="7"/>
  <c r="F39" i="7" s="1"/>
  <c r="E31" i="7"/>
  <c r="F31" i="7" s="1"/>
  <c r="E23" i="7"/>
  <c r="E15" i="7"/>
  <c r="F15" i="7" s="1"/>
  <c r="E7" i="7"/>
  <c r="F7" i="7" s="1"/>
  <c r="E26" i="7"/>
  <c r="H40" i="13" l="1"/>
  <c r="H132" i="13"/>
  <c r="H89" i="13"/>
  <c r="H88" i="13"/>
  <c r="H21" i="13"/>
  <c r="H14" i="13"/>
  <c r="H73" i="13"/>
  <c r="H130" i="13"/>
  <c r="H82" i="13"/>
  <c r="H143" i="13"/>
  <c r="H90" i="13"/>
  <c r="H61" i="13"/>
  <c r="H109" i="13"/>
  <c r="H33" i="13"/>
  <c r="H118" i="13"/>
  <c r="H2" i="13"/>
  <c r="H54" i="13"/>
  <c r="H78" i="13"/>
  <c r="H37" i="13"/>
  <c r="H126" i="13"/>
  <c r="H104" i="13"/>
  <c r="H100" i="13"/>
  <c r="H102" i="13"/>
  <c r="H93" i="13"/>
  <c r="H140" i="13"/>
  <c r="H70" i="13"/>
  <c r="H30" i="13"/>
  <c r="H49" i="13"/>
  <c r="H116" i="13"/>
  <c r="H97" i="13"/>
  <c r="H5" i="13"/>
  <c r="H77" i="13"/>
  <c r="H41" i="13"/>
  <c r="H101" i="13"/>
  <c r="H108" i="13"/>
  <c r="H45" i="13"/>
  <c r="H134" i="13"/>
  <c r="H60" i="13"/>
  <c r="H13" i="13"/>
  <c r="H69" i="13"/>
  <c r="H4" i="13"/>
  <c r="H62" i="13"/>
  <c r="H3" i="13"/>
  <c r="H121" i="13"/>
  <c r="H85" i="13"/>
  <c r="H31" i="13"/>
  <c r="H64" i="13"/>
  <c r="H6" i="13"/>
  <c r="J88" i="1"/>
  <c r="J78" i="1"/>
  <c r="J64" i="1"/>
  <c r="H140" i="7"/>
  <c r="I140" i="7" s="1"/>
  <c r="H143" i="7"/>
  <c r="I143" i="7" s="1"/>
  <c r="J143" i="7" s="1"/>
  <c r="T143" i="7" s="1"/>
  <c r="E143" i="1" s="1"/>
  <c r="G141" i="7"/>
  <c r="F51" i="7"/>
  <c r="M143" i="7"/>
  <c r="N143" i="7" s="1"/>
  <c r="J142" i="7"/>
  <c r="T142" i="7" s="1"/>
  <c r="E142" i="1" s="1"/>
  <c r="M142" i="7"/>
  <c r="N142" i="7" s="1"/>
  <c r="J144" i="7"/>
  <c r="T144" i="7" s="1"/>
  <c r="E144" i="1" s="1"/>
  <c r="M144" i="7"/>
  <c r="N144" i="7" s="1"/>
  <c r="J141" i="7"/>
  <c r="T141" i="7" s="1"/>
  <c r="E141" i="1" s="1"/>
  <c r="M141" i="7"/>
  <c r="N141" i="7" s="1"/>
  <c r="J120" i="7"/>
  <c r="T120" i="7" s="1"/>
  <c r="E120" i="1" s="1"/>
  <c r="M120" i="7"/>
  <c r="N120" i="7" s="1"/>
  <c r="O120" i="7" s="1"/>
  <c r="J123" i="7"/>
  <c r="T123" i="7" s="1"/>
  <c r="E123" i="1" s="1"/>
  <c r="M123" i="7"/>
  <c r="N123" i="7" s="1"/>
  <c r="O123" i="7" s="1"/>
  <c r="J140" i="7"/>
  <c r="T140" i="7" s="1"/>
  <c r="E140" i="1" s="1"/>
  <c r="M140" i="7"/>
  <c r="N140" i="7" s="1"/>
  <c r="J139" i="7"/>
  <c r="T139" i="7" s="1"/>
  <c r="E139" i="1" s="1"/>
  <c r="M139" i="7"/>
  <c r="N139" i="7" s="1"/>
  <c r="O139" i="7" s="1"/>
  <c r="J104" i="7"/>
  <c r="T104" i="7" s="1"/>
  <c r="E104" i="1" s="1"/>
  <c r="M104" i="7"/>
  <c r="N104" i="7" s="1"/>
  <c r="O104" i="7" s="1"/>
  <c r="H57" i="9"/>
  <c r="H81" i="9"/>
  <c r="H89" i="9"/>
  <c r="J89" i="1" s="1"/>
  <c r="H105" i="9"/>
  <c r="J105" i="1" s="1"/>
  <c r="H113" i="9"/>
  <c r="J113" i="1" s="1"/>
  <c r="J24" i="1"/>
  <c r="H65" i="9"/>
  <c r="J134" i="1"/>
  <c r="H130" i="9"/>
  <c r="H39" i="9"/>
  <c r="J39" i="1" s="1"/>
  <c r="H33" i="9"/>
  <c r="J33" i="1" s="1"/>
  <c r="H49" i="9"/>
  <c r="J49" i="1" s="1"/>
  <c r="H25" i="9"/>
  <c r="H41" i="9"/>
  <c r="J41" i="1" s="1"/>
  <c r="F136" i="7"/>
  <c r="G136" i="7" s="1"/>
  <c r="F62" i="7"/>
  <c r="H62" i="7" s="1"/>
  <c r="I62" i="7" s="1"/>
  <c r="H69" i="7"/>
  <c r="I69" i="7" s="1"/>
  <c r="F118" i="7"/>
  <c r="G118" i="7" s="1"/>
  <c r="F54" i="7"/>
  <c r="G54" i="7" s="1"/>
  <c r="F126" i="7"/>
  <c r="G126" i="7" s="1"/>
  <c r="F55" i="7"/>
  <c r="H55" i="7" s="1"/>
  <c r="I55" i="7" s="1"/>
  <c r="F59" i="7"/>
  <c r="G59" i="7" s="1"/>
  <c r="F23" i="7"/>
  <c r="H23" i="7" s="1"/>
  <c r="I23" i="7" s="1"/>
  <c r="J86" i="1"/>
  <c r="J95" i="1"/>
  <c r="J8" i="1"/>
  <c r="J14" i="1"/>
  <c r="F14" i="7"/>
  <c r="G14" i="7" s="1"/>
  <c r="F52" i="7"/>
  <c r="G52" i="7" s="1"/>
  <c r="J46" i="1"/>
  <c r="F11" i="7"/>
  <c r="H11" i="7" s="1"/>
  <c r="I11" i="7" s="1"/>
  <c r="F134" i="7"/>
  <c r="H134" i="7" s="1"/>
  <c r="I134" i="7" s="1"/>
  <c r="F70" i="7"/>
  <c r="G70" i="7" s="1"/>
  <c r="F37" i="7"/>
  <c r="G37" i="7" s="1"/>
  <c r="F36" i="7"/>
  <c r="G36" i="7" s="1"/>
  <c r="F96" i="7"/>
  <c r="G96" i="7" s="1"/>
  <c r="F60" i="7"/>
  <c r="G60" i="7" s="1"/>
  <c r="F133" i="7"/>
  <c r="G133" i="7" s="1"/>
  <c r="F65" i="7"/>
  <c r="G65" i="7" s="1"/>
  <c r="F25" i="7"/>
  <c r="G25" i="7" s="1"/>
  <c r="J104" i="1"/>
  <c r="J28" i="1"/>
  <c r="F78" i="7"/>
  <c r="H78" i="7" s="1"/>
  <c r="I78" i="7" s="1"/>
  <c r="F6" i="7"/>
  <c r="H6" i="7" s="1"/>
  <c r="I6" i="7" s="1"/>
  <c r="F29" i="7"/>
  <c r="H29" i="7" s="1"/>
  <c r="I29" i="7" s="1"/>
  <c r="H112" i="7"/>
  <c r="I112" i="7" s="1"/>
  <c r="F121" i="7"/>
  <c r="H121" i="7" s="1"/>
  <c r="I121" i="7" s="1"/>
  <c r="F64" i="7"/>
  <c r="H64" i="7" s="1"/>
  <c r="I64" i="7" s="1"/>
  <c r="F16" i="7"/>
  <c r="G16" i="7" s="1"/>
  <c r="F2" i="7"/>
  <c r="H2" i="7" s="1"/>
  <c r="I2" i="7" s="1"/>
  <c r="G120" i="7"/>
  <c r="F24" i="7"/>
  <c r="G24" i="7" s="1"/>
  <c r="F5" i="7"/>
  <c r="G5" i="7" s="1"/>
  <c r="H102" i="7"/>
  <c r="I102" i="7" s="1"/>
  <c r="G102" i="7"/>
  <c r="F38" i="7"/>
  <c r="H38" i="7" s="1"/>
  <c r="I38" i="7" s="1"/>
  <c r="F125" i="7"/>
  <c r="H125" i="7" s="1"/>
  <c r="I125" i="7" s="1"/>
  <c r="F94" i="7"/>
  <c r="H94" i="7" s="1"/>
  <c r="I94" i="7" s="1"/>
  <c r="F98" i="7"/>
  <c r="H98" i="7" s="1"/>
  <c r="I98" i="7" s="1"/>
  <c r="F88" i="7"/>
  <c r="G88" i="7" s="1"/>
  <c r="F100" i="7"/>
  <c r="G100" i="7" s="1"/>
  <c r="F34" i="7"/>
  <c r="G34" i="7" s="1"/>
  <c r="F106" i="7"/>
  <c r="G106" i="7" s="1"/>
  <c r="F119" i="7"/>
  <c r="H119" i="7" s="1"/>
  <c r="I119" i="7" s="1"/>
  <c r="F46" i="7"/>
  <c r="H46" i="7" s="1"/>
  <c r="I46" i="7" s="1"/>
  <c r="F86" i="7"/>
  <c r="G86" i="7" s="1"/>
  <c r="F35" i="7"/>
  <c r="G35" i="7" s="1"/>
  <c r="F110" i="7"/>
  <c r="H110" i="7" s="1"/>
  <c r="I110" i="7" s="1"/>
  <c r="F127" i="7"/>
  <c r="H127" i="7" s="1"/>
  <c r="I127" i="7" s="1"/>
  <c r="F135" i="7"/>
  <c r="H135" i="7" s="1"/>
  <c r="I135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G8" i="7" s="1"/>
  <c r="F27" i="7"/>
  <c r="H27" i="7" s="1"/>
  <c r="I27" i="7" s="1"/>
  <c r="F116" i="7"/>
  <c r="H116" i="7" s="1"/>
  <c r="I116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124" i="7"/>
  <c r="G124" i="7" s="1"/>
  <c r="F66" i="7"/>
  <c r="H66" i="7" s="1"/>
  <c r="I66" i="7" s="1"/>
  <c r="F130" i="7"/>
  <c r="H130" i="7" s="1"/>
  <c r="I130" i="7" s="1"/>
  <c r="F128" i="7"/>
  <c r="G128" i="7" s="1"/>
  <c r="G13" i="7"/>
  <c r="H13" i="7"/>
  <c r="I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G139" i="7"/>
  <c r="F47" i="7"/>
  <c r="H47" i="7" s="1"/>
  <c r="I47" i="7" s="1"/>
  <c r="F49" i="7"/>
  <c r="H49" i="7" s="1"/>
  <c r="I49" i="7" s="1"/>
  <c r="F10" i="7"/>
  <c r="H10" i="7" s="1"/>
  <c r="I10" i="7" s="1"/>
  <c r="F40" i="7"/>
  <c r="G40" i="7" s="1"/>
  <c r="H70" i="7"/>
  <c r="I70" i="7" s="1"/>
  <c r="G30" i="7"/>
  <c r="H30" i="7"/>
  <c r="I30" i="7" s="1"/>
  <c r="F107" i="7"/>
  <c r="F115" i="7"/>
  <c r="H99" i="7"/>
  <c r="I99" i="7" s="1"/>
  <c r="G99" i="7"/>
  <c r="F26" i="7"/>
  <c r="G26" i="7" s="1"/>
  <c r="F105" i="7"/>
  <c r="H105" i="7" s="1"/>
  <c r="I105" i="7" s="1"/>
  <c r="F50" i="7"/>
  <c r="H50" i="7" s="1"/>
  <c r="I50" i="7" s="1"/>
  <c r="F71" i="7"/>
  <c r="G71" i="7" s="1"/>
  <c r="F113" i="7"/>
  <c r="G113" i="7" s="1"/>
  <c r="F132" i="7"/>
  <c r="H132" i="7" s="1"/>
  <c r="I132" i="7" s="1"/>
  <c r="F48" i="7"/>
  <c r="F129" i="7"/>
  <c r="H129" i="7" s="1"/>
  <c r="I129" i="7" s="1"/>
  <c r="H96" i="7"/>
  <c r="I96" i="7" s="1"/>
  <c r="F79" i="7"/>
  <c r="H79" i="7" s="1"/>
  <c r="I79" i="7" s="1"/>
  <c r="F68" i="7"/>
  <c r="H68" i="7" s="1"/>
  <c r="I68" i="7" s="1"/>
  <c r="G123" i="7"/>
  <c r="F137" i="7"/>
  <c r="H137" i="7" s="1"/>
  <c r="I137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J94" i="1"/>
  <c r="J36" i="1"/>
  <c r="J108" i="1"/>
  <c r="J7" i="1"/>
  <c r="J34" i="1"/>
  <c r="J111" i="1"/>
  <c r="J112" i="1"/>
  <c r="J102" i="1"/>
  <c r="J77" i="1"/>
  <c r="J85" i="1"/>
  <c r="J103" i="1"/>
  <c r="J23" i="1"/>
  <c r="J84" i="1"/>
  <c r="J32" i="1"/>
  <c r="J139" i="1"/>
  <c r="J22" i="1"/>
  <c r="J47" i="1"/>
  <c r="J132" i="1"/>
  <c r="J109" i="1"/>
  <c r="J80" i="1"/>
  <c r="J29" i="1"/>
  <c r="J114" i="1"/>
  <c r="J62" i="1"/>
  <c r="J69" i="1"/>
  <c r="J116" i="1"/>
  <c r="J128" i="1"/>
  <c r="J137" i="1"/>
  <c r="J106" i="1"/>
  <c r="J118" i="1"/>
  <c r="J54" i="1"/>
  <c r="J135" i="1"/>
  <c r="J68" i="1"/>
  <c r="J4" i="1"/>
  <c r="J61" i="1"/>
  <c r="J26" i="1"/>
  <c r="J37" i="1"/>
  <c r="J87" i="1"/>
  <c r="J63" i="1"/>
  <c r="J127" i="1"/>
  <c r="J124" i="1"/>
  <c r="J13" i="1"/>
  <c r="J79" i="1"/>
  <c r="J119" i="1"/>
  <c r="J126" i="1"/>
  <c r="J129" i="1"/>
  <c r="J98" i="1"/>
  <c r="J25" i="1"/>
  <c r="J9" i="1"/>
  <c r="J83" i="1"/>
  <c r="J67" i="1"/>
  <c r="J72" i="1"/>
  <c r="J97" i="1"/>
  <c r="J133" i="1"/>
  <c r="J93" i="1"/>
  <c r="J51" i="1"/>
  <c r="J18" i="1"/>
  <c r="J43" i="1"/>
  <c r="J35" i="1"/>
  <c r="J91" i="1"/>
  <c r="J75" i="1"/>
  <c r="J117" i="1"/>
  <c r="J57" i="1"/>
  <c r="J81" i="1"/>
  <c r="J138" i="1"/>
  <c r="J17" i="1"/>
  <c r="J131" i="1"/>
  <c r="J16" i="1"/>
  <c r="J73" i="1"/>
  <c r="J122" i="1"/>
  <c r="J130" i="1"/>
  <c r="J58" i="1"/>
  <c r="J125" i="1"/>
  <c r="J45" i="1"/>
  <c r="J21" i="1"/>
  <c r="J6" i="1"/>
  <c r="J101" i="1"/>
  <c r="J65" i="1"/>
  <c r="J121" i="1"/>
  <c r="H87" i="7"/>
  <c r="I87" i="7" s="1"/>
  <c r="G87" i="7"/>
  <c r="G85" i="7"/>
  <c r="H85" i="7"/>
  <c r="I85" i="7" s="1"/>
  <c r="G117" i="7"/>
  <c r="H117" i="7"/>
  <c r="I117" i="7" s="1"/>
  <c r="H31" i="7"/>
  <c r="I31" i="7" s="1"/>
  <c r="G31" i="7"/>
  <c r="H122" i="7"/>
  <c r="I122" i="7" s="1"/>
  <c r="G122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H83" i="7"/>
  <c r="I83" i="7" s="1"/>
  <c r="G83" i="7"/>
  <c r="H15" i="7"/>
  <c r="I15" i="7" s="1"/>
  <c r="G15" i="7"/>
  <c r="G51" i="7"/>
  <c r="H51" i="7"/>
  <c r="I51" i="7" s="1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G42" i="7"/>
  <c r="H42" i="7"/>
  <c r="I42" i="7" s="1"/>
  <c r="H74" i="7"/>
  <c r="I74" i="7" s="1"/>
  <c r="G74" i="7"/>
  <c r="H138" i="7"/>
  <c r="I138" i="7" s="1"/>
  <c r="G138" i="7"/>
  <c r="H56" i="7"/>
  <c r="I56" i="7" s="1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H131" i="7"/>
  <c r="I131" i="7" s="1"/>
  <c r="G131" i="7"/>
  <c r="H118" i="7" l="1"/>
  <c r="I118" i="7" s="1"/>
  <c r="H126" i="7"/>
  <c r="I126" i="7" s="1"/>
  <c r="G11" i="7"/>
  <c r="H52" i="7"/>
  <c r="I52" i="7" s="1"/>
  <c r="G64" i="7"/>
  <c r="G38" i="7"/>
  <c r="H65" i="7"/>
  <c r="I65" i="7" s="1"/>
  <c r="M65" i="7" s="1"/>
  <c r="N65" i="7" s="1"/>
  <c r="O65" i="7" s="1"/>
  <c r="G119" i="7"/>
  <c r="G130" i="7"/>
  <c r="H136" i="7"/>
  <c r="I136" i="7" s="1"/>
  <c r="M136" i="7" s="1"/>
  <c r="N136" i="7" s="1"/>
  <c r="O136" i="7" s="1"/>
  <c r="H106" i="7"/>
  <c r="I106" i="7" s="1"/>
  <c r="M106" i="7" s="1"/>
  <c r="N106" i="7" s="1"/>
  <c r="O106" i="7" s="1"/>
  <c r="G125" i="7"/>
  <c r="H36" i="7"/>
  <c r="I36" i="7" s="1"/>
  <c r="J36" i="7" s="1"/>
  <c r="T36" i="7" s="1"/>
  <c r="E36" i="1" s="1"/>
  <c r="H25" i="7"/>
  <c r="I25" i="7" s="1"/>
  <c r="M25" i="7" s="1"/>
  <c r="N25" i="7" s="1"/>
  <c r="O25" i="7" s="1"/>
  <c r="H59" i="7"/>
  <c r="I59" i="7" s="1"/>
  <c r="M59" i="7" s="1"/>
  <c r="N59" i="7" s="1"/>
  <c r="O59" i="7" s="1"/>
  <c r="G23" i="7"/>
  <c r="G62" i="7"/>
  <c r="H60" i="7"/>
  <c r="I60" i="7" s="1"/>
  <c r="J60" i="7" s="1"/>
  <c r="T60" i="7" s="1"/>
  <c r="E60" i="1" s="1"/>
  <c r="J76" i="7"/>
  <c r="T76" i="7" s="1"/>
  <c r="E76" i="1" s="1"/>
  <c r="M76" i="7"/>
  <c r="N76" i="7" s="1"/>
  <c r="O76" i="7" s="1"/>
  <c r="J75" i="7"/>
  <c r="T75" i="7" s="1"/>
  <c r="E75" i="1" s="1"/>
  <c r="M75" i="7"/>
  <c r="N75" i="7" s="1"/>
  <c r="O75" i="7" s="1"/>
  <c r="J87" i="7"/>
  <c r="M87" i="7"/>
  <c r="N87" i="7" s="1"/>
  <c r="O87" i="7" s="1"/>
  <c r="J92" i="7"/>
  <c r="T92" i="7" s="1"/>
  <c r="E92" i="1" s="1"/>
  <c r="M92" i="7"/>
  <c r="N92" i="7" s="1"/>
  <c r="O92" i="7" s="1"/>
  <c r="M49" i="7"/>
  <c r="N49" i="7" s="1"/>
  <c r="O49" i="7" s="1"/>
  <c r="J49" i="7"/>
  <c r="J108" i="7"/>
  <c r="M108" i="7"/>
  <c r="J46" i="7"/>
  <c r="M46" i="7"/>
  <c r="N46" i="7" s="1"/>
  <c r="O46" i="7" s="1"/>
  <c r="J125" i="7"/>
  <c r="T125" i="7" s="1"/>
  <c r="E125" i="1" s="1"/>
  <c r="M125" i="7"/>
  <c r="J20" i="7"/>
  <c r="M20" i="7"/>
  <c r="M138" i="7"/>
  <c r="J138" i="7"/>
  <c r="T138" i="7" s="1"/>
  <c r="E138" i="1" s="1"/>
  <c r="J12" i="7"/>
  <c r="T12" i="7" s="1"/>
  <c r="E12" i="1" s="1"/>
  <c r="M12" i="7"/>
  <c r="N12" i="7" s="1"/>
  <c r="O12" i="7" s="1"/>
  <c r="J51" i="7"/>
  <c r="T51" i="7" s="1"/>
  <c r="E51" i="1" s="1"/>
  <c r="M51" i="7"/>
  <c r="N51" i="7" s="1"/>
  <c r="O51" i="7" s="1"/>
  <c r="J39" i="7"/>
  <c r="M39" i="7"/>
  <c r="N39" i="7" s="1"/>
  <c r="O39" i="7" s="1"/>
  <c r="J111" i="7"/>
  <c r="M111" i="7"/>
  <c r="N111" i="7" s="1"/>
  <c r="O111" i="7" s="1"/>
  <c r="J28" i="7"/>
  <c r="T28" i="7" s="1"/>
  <c r="E28" i="1" s="1"/>
  <c r="M28" i="7"/>
  <c r="N28" i="7" s="1"/>
  <c r="O28" i="7" s="1"/>
  <c r="J68" i="7"/>
  <c r="T68" i="7" s="1"/>
  <c r="E68" i="1" s="1"/>
  <c r="M68" i="7"/>
  <c r="N68" i="7" s="1"/>
  <c r="O68" i="7" s="1"/>
  <c r="J30" i="7"/>
  <c r="M30" i="7"/>
  <c r="N30" i="7" s="1"/>
  <c r="P30" i="7" s="1"/>
  <c r="Q30" i="7" s="1"/>
  <c r="R30" i="7" s="1"/>
  <c r="J47" i="7"/>
  <c r="T47" i="7" s="1"/>
  <c r="E47" i="1" s="1"/>
  <c r="M47" i="7"/>
  <c r="N47" i="7" s="1"/>
  <c r="O47" i="7" s="1"/>
  <c r="M73" i="7"/>
  <c r="N73" i="7" s="1"/>
  <c r="O73" i="7" s="1"/>
  <c r="J73" i="7"/>
  <c r="T73" i="7" s="1"/>
  <c r="E73" i="1" s="1"/>
  <c r="J38" i="7"/>
  <c r="T38" i="7" s="1"/>
  <c r="E38" i="1" s="1"/>
  <c r="M38" i="7"/>
  <c r="J55" i="7"/>
  <c r="M55" i="7"/>
  <c r="N55" i="7" s="1"/>
  <c r="O55" i="7" s="1"/>
  <c r="J53" i="7"/>
  <c r="T53" i="7" s="1"/>
  <c r="E53" i="1" s="1"/>
  <c r="M53" i="7"/>
  <c r="N53" i="7" s="1"/>
  <c r="O53" i="7" s="1"/>
  <c r="J4" i="7"/>
  <c r="T4" i="7" s="1"/>
  <c r="E4" i="1" s="1"/>
  <c r="M4" i="7"/>
  <c r="N4" i="7" s="1"/>
  <c r="O4" i="7" s="1"/>
  <c r="J95" i="7"/>
  <c r="M95" i="7"/>
  <c r="J85" i="7"/>
  <c r="T85" i="7" s="1"/>
  <c r="E85" i="1" s="1"/>
  <c r="M85" i="7"/>
  <c r="N85" i="7" s="1"/>
  <c r="O85" i="7" s="1"/>
  <c r="J23" i="7"/>
  <c r="M23" i="7"/>
  <c r="J79" i="7"/>
  <c r="T79" i="7" s="1"/>
  <c r="E79" i="1" s="1"/>
  <c r="M79" i="7"/>
  <c r="N79" i="7" s="1"/>
  <c r="O79" i="7" s="1"/>
  <c r="M50" i="7"/>
  <c r="N50" i="7" s="1"/>
  <c r="O50" i="7" s="1"/>
  <c r="J50" i="7"/>
  <c r="J63" i="7"/>
  <c r="M63" i="7"/>
  <c r="N63" i="7" s="1"/>
  <c r="O63" i="7" s="1"/>
  <c r="M130" i="7"/>
  <c r="N130" i="7" s="1"/>
  <c r="O130" i="7" s="1"/>
  <c r="J130" i="7"/>
  <c r="T130" i="7" s="1"/>
  <c r="E130" i="1" s="1"/>
  <c r="J116" i="7"/>
  <c r="T116" i="7" s="1"/>
  <c r="E116" i="1" s="1"/>
  <c r="M116" i="7"/>
  <c r="N116" i="7" s="1"/>
  <c r="O116" i="7" s="1"/>
  <c r="J121" i="7"/>
  <c r="T121" i="7" s="1"/>
  <c r="E121" i="1" s="1"/>
  <c r="M121" i="7"/>
  <c r="J131" i="7"/>
  <c r="T131" i="7" s="1"/>
  <c r="E131" i="1" s="1"/>
  <c r="M131" i="7"/>
  <c r="N131" i="7" s="1"/>
  <c r="O131" i="7" s="1"/>
  <c r="J45" i="7"/>
  <c r="T45" i="7" s="1"/>
  <c r="E45" i="1" s="1"/>
  <c r="M45" i="7"/>
  <c r="N45" i="7" s="1"/>
  <c r="O45" i="7" s="1"/>
  <c r="J21" i="7"/>
  <c r="T21" i="7" s="1"/>
  <c r="E21" i="1" s="1"/>
  <c r="M21" i="7"/>
  <c r="N21" i="7" s="1"/>
  <c r="O21" i="7" s="1"/>
  <c r="J64" i="7"/>
  <c r="T64" i="7" s="1"/>
  <c r="E64" i="1" s="1"/>
  <c r="M64" i="7"/>
  <c r="J61" i="7"/>
  <c r="T61" i="7" s="1"/>
  <c r="E61" i="1" s="1"/>
  <c r="M61" i="7"/>
  <c r="N61" i="7" s="1"/>
  <c r="O61" i="7" s="1"/>
  <c r="M114" i="7"/>
  <c r="N114" i="7" s="1"/>
  <c r="O114" i="7" s="1"/>
  <c r="J114" i="7"/>
  <c r="T114" i="7" s="1"/>
  <c r="E114" i="1" s="1"/>
  <c r="M122" i="7"/>
  <c r="N122" i="7" s="1"/>
  <c r="O122" i="7" s="1"/>
  <c r="J122" i="7"/>
  <c r="T122" i="7" s="1"/>
  <c r="E122" i="1" s="1"/>
  <c r="J126" i="7"/>
  <c r="M126" i="7"/>
  <c r="J96" i="7"/>
  <c r="T96" i="7" s="1"/>
  <c r="E96" i="1" s="1"/>
  <c r="M96" i="7"/>
  <c r="N96" i="7" s="1"/>
  <c r="M105" i="7"/>
  <c r="N105" i="7" s="1"/>
  <c r="O105" i="7" s="1"/>
  <c r="J105" i="7"/>
  <c r="T105" i="7" s="1"/>
  <c r="E105" i="1" s="1"/>
  <c r="J70" i="7"/>
  <c r="T70" i="7" s="1"/>
  <c r="E70" i="1" s="1"/>
  <c r="M70" i="7"/>
  <c r="N70" i="7" s="1"/>
  <c r="O70" i="7" s="1"/>
  <c r="M66" i="7"/>
  <c r="N66" i="7" s="1"/>
  <c r="O66" i="7" s="1"/>
  <c r="J66" i="7"/>
  <c r="J27" i="7"/>
  <c r="T27" i="7" s="1"/>
  <c r="E27" i="1" s="1"/>
  <c r="M27" i="7"/>
  <c r="N27" i="7" s="1"/>
  <c r="O27" i="7" s="1"/>
  <c r="J135" i="7"/>
  <c r="T135" i="7" s="1"/>
  <c r="E135" i="1" s="1"/>
  <c r="M135" i="7"/>
  <c r="J102" i="7"/>
  <c r="T102" i="7" s="1"/>
  <c r="E102" i="1" s="1"/>
  <c r="M102" i="7"/>
  <c r="N102" i="7" s="1"/>
  <c r="O102" i="7" s="1"/>
  <c r="S102" i="7" s="1"/>
  <c r="H102" i="1" s="1"/>
  <c r="D102" i="1" s="1"/>
  <c r="L102" i="1" s="1"/>
  <c r="J112" i="7"/>
  <c r="M112" i="7"/>
  <c r="M74" i="7"/>
  <c r="N74" i="7" s="1"/>
  <c r="O74" i="7" s="1"/>
  <c r="J74" i="7"/>
  <c r="T74" i="7" s="1"/>
  <c r="E74" i="1" s="1"/>
  <c r="J77" i="7"/>
  <c r="T77" i="7" s="1"/>
  <c r="E77" i="1" s="1"/>
  <c r="M77" i="7"/>
  <c r="N77" i="7" s="1"/>
  <c r="O77" i="7" s="1"/>
  <c r="J109" i="7"/>
  <c r="T109" i="7" s="1"/>
  <c r="E109" i="1" s="1"/>
  <c r="M109" i="7"/>
  <c r="N109" i="7" s="1"/>
  <c r="O109" i="7" s="1"/>
  <c r="J134" i="7"/>
  <c r="M134" i="7"/>
  <c r="J7" i="7"/>
  <c r="M7" i="7"/>
  <c r="N7" i="7" s="1"/>
  <c r="O7" i="7" s="1"/>
  <c r="M42" i="7"/>
  <c r="N42" i="7" s="1"/>
  <c r="O42" i="7" s="1"/>
  <c r="J42" i="7"/>
  <c r="T42" i="7" s="1"/>
  <c r="E42" i="1" s="1"/>
  <c r="J25" i="7"/>
  <c r="T25" i="7" s="1"/>
  <c r="E25" i="1" s="1"/>
  <c r="J31" i="7"/>
  <c r="T31" i="7" s="1"/>
  <c r="E31" i="1" s="1"/>
  <c r="M31" i="7"/>
  <c r="J11" i="7"/>
  <c r="M11" i="7"/>
  <c r="N11" i="7" s="1"/>
  <c r="O11" i="7" s="1"/>
  <c r="M137" i="7"/>
  <c r="N137" i="7" s="1"/>
  <c r="O137" i="7" s="1"/>
  <c r="J137" i="7"/>
  <c r="T137" i="7" s="1"/>
  <c r="E137" i="1" s="1"/>
  <c r="M129" i="7"/>
  <c r="N129" i="7" s="1"/>
  <c r="O129" i="7" s="1"/>
  <c r="J129" i="7"/>
  <c r="T129" i="7" s="1"/>
  <c r="E129" i="1" s="1"/>
  <c r="G134" i="7"/>
  <c r="J32" i="7"/>
  <c r="M32" i="7"/>
  <c r="N32" i="7" s="1"/>
  <c r="O32" i="7" s="1"/>
  <c r="J67" i="7"/>
  <c r="M67" i="7"/>
  <c r="N67" i="7" s="1"/>
  <c r="O67" i="7" s="1"/>
  <c r="M33" i="7"/>
  <c r="N33" i="7" s="1"/>
  <c r="O33" i="7" s="1"/>
  <c r="J33" i="7"/>
  <c r="T33" i="7" s="1"/>
  <c r="E33" i="1" s="1"/>
  <c r="M17" i="7"/>
  <c r="N17" i="7" s="1"/>
  <c r="O17" i="7" s="1"/>
  <c r="J17" i="7"/>
  <c r="T17" i="7" s="1"/>
  <c r="E17" i="1" s="1"/>
  <c r="J110" i="7"/>
  <c r="M110" i="7"/>
  <c r="J6" i="7"/>
  <c r="T6" i="7" s="1"/>
  <c r="E6" i="1" s="1"/>
  <c r="M6" i="7"/>
  <c r="N6" i="7" s="1"/>
  <c r="O6" i="7" s="1"/>
  <c r="S6" i="7" s="1"/>
  <c r="H6" i="1" s="1"/>
  <c r="D6" i="1" s="1"/>
  <c r="L6" i="1" s="1"/>
  <c r="J69" i="7"/>
  <c r="T69" i="7" s="1"/>
  <c r="E69" i="1" s="1"/>
  <c r="M69" i="7"/>
  <c r="N69" i="7" s="1"/>
  <c r="J118" i="7"/>
  <c r="T118" i="7" s="1"/>
  <c r="E118" i="1" s="1"/>
  <c r="M118" i="7"/>
  <c r="N118" i="7" s="1"/>
  <c r="J127" i="7"/>
  <c r="M127" i="7"/>
  <c r="J84" i="7"/>
  <c r="T84" i="7" s="1"/>
  <c r="E84" i="1" s="1"/>
  <c r="M84" i="7"/>
  <c r="N84" i="7" s="1"/>
  <c r="O84" i="7" s="1"/>
  <c r="J83" i="7"/>
  <c r="T83" i="7" s="1"/>
  <c r="E83" i="1" s="1"/>
  <c r="M83" i="7"/>
  <c r="N83" i="7" s="1"/>
  <c r="O83" i="7" s="1"/>
  <c r="H8" i="7"/>
  <c r="I8" i="7" s="1"/>
  <c r="J13" i="7"/>
  <c r="T13" i="7" s="1"/>
  <c r="E13" i="1" s="1"/>
  <c r="M13" i="7"/>
  <c r="N13" i="7" s="1"/>
  <c r="M98" i="7"/>
  <c r="J98" i="7"/>
  <c r="T98" i="7" s="1"/>
  <c r="E98" i="1" s="1"/>
  <c r="J78" i="7"/>
  <c r="T78" i="7" s="1"/>
  <c r="E78" i="1" s="1"/>
  <c r="M78" i="7"/>
  <c r="N78" i="7" s="1"/>
  <c r="J15" i="7"/>
  <c r="T15" i="7" s="1"/>
  <c r="E15" i="1" s="1"/>
  <c r="M15" i="7"/>
  <c r="N15" i="7" s="1"/>
  <c r="O15" i="7" s="1"/>
  <c r="J29" i="7"/>
  <c r="T29" i="7" s="1"/>
  <c r="E29" i="1" s="1"/>
  <c r="M29" i="7"/>
  <c r="J103" i="7"/>
  <c r="T103" i="7" s="1"/>
  <c r="E103" i="1" s="1"/>
  <c r="M103" i="7"/>
  <c r="N103" i="7" s="1"/>
  <c r="O103" i="7" s="1"/>
  <c r="J52" i="7"/>
  <c r="T52" i="7" s="1"/>
  <c r="E52" i="1" s="1"/>
  <c r="M52" i="7"/>
  <c r="N52" i="7" s="1"/>
  <c r="O52" i="7" s="1"/>
  <c r="J117" i="7"/>
  <c r="T117" i="7" s="1"/>
  <c r="E117" i="1" s="1"/>
  <c r="M117" i="7"/>
  <c r="N117" i="7" s="1"/>
  <c r="O117" i="7" s="1"/>
  <c r="M90" i="7"/>
  <c r="N90" i="7" s="1"/>
  <c r="O90" i="7" s="1"/>
  <c r="J90" i="7"/>
  <c r="T90" i="7" s="1"/>
  <c r="E90" i="1" s="1"/>
  <c r="J99" i="7"/>
  <c r="T99" i="7" s="1"/>
  <c r="E99" i="1" s="1"/>
  <c r="M99" i="7"/>
  <c r="N99" i="7" s="1"/>
  <c r="J57" i="7"/>
  <c r="T57" i="7" s="1"/>
  <c r="E57" i="1" s="1"/>
  <c r="M57" i="7"/>
  <c r="N57" i="7" s="1"/>
  <c r="O57" i="7" s="1"/>
  <c r="J56" i="7"/>
  <c r="T56" i="7" s="1"/>
  <c r="E56" i="1" s="1"/>
  <c r="M56" i="7"/>
  <c r="N56" i="7" s="1"/>
  <c r="O56" i="7" s="1"/>
  <c r="J22" i="7"/>
  <c r="T22" i="7" s="1"/>
  <c r="E22" i="1" s="1"/>
  <c r="M22" i="7"/>
  <c r="J119" i="7"/>
  <c r="T119" i="7" s="1"/>
  <c r="E119" i="1" s="1"/>
  <c r="M119" i="7"/>
  <c r="N119" i="7" s="1"/>
  <c r="O119" i="7" s="1"/>
  <c r="J93" i="7"/>
  <c r="T93" i="7" s="1"/>
  <c r="E93" i="1" s="1"/>
  <c r="M93" i="7"/>
  <c r="N93" i="7" s="1"/>
  <c r="O93" i="7" s="1"/>
  <c r="M60" i="7"/>
  <c r="N60" i="7" s="1"/>
  <c r="O60" i="7" s="1"/>
  <c r="M18" i="7"/>
  <c r="N18" i="7" s="1"/>
  <c r="O18" i="7" s="1"/>
  <c r="J18" i="7"/>
  <c r="T18" i="7" s="1"/>
  <c r="E18" i="1" s="1"/>
  <c r="J62" i="7"/>
  <c r="T62" i="7" s="1"/>
  <c r="E62" i="1" s="1"/>
  <c r="M62" i="7"/>
  <c r="N62" i="7" s="1"/>
  <c r="O62" i="7" s="1"/>
  <c r="J132" i="7"/>
  <c r="T132" i="7" s="1"/>
  <c r="E132" i="1" s="1"/>
  <c r="M132" i="7"/>
  <c r="N132" i="7" s="1"/>
  <c r="O132" i="7" s="1"/>
  <c r="M10" i="7"/>
  <c r="N10" i="7" s="1"/>
  <c r="O10" i="7" s="1"/>
  <c r="J10" i="7"/>
  <c r="T10" i="7" s="1"/>
  <c r="E10" i="1" s="1"/>
  <c r="J101" i="7"/>
  <c r="T101" i="7" s="1"/>
  <c r="E101" i="1" s="1"/>
  <c r="M101" i="7"/>
  <c r="N101" i="7" s="1"/>
  <c r="O101" i="7" s="1"/>
  <c r="M89" i="7"/>
  <c r="J89" i="7"/>
  <c r="T89" i="7" s="1"/>
  <c r="E89" i="1" s="1"/>
  <c r="J94" i="7"/>
  <c r="T94" i="7" s="1"/>
  <c r="E94" i="1" s="1"/>
  <c r="M94" i="7"/>
  <c r="N94" i="7" s="1"/>
  <c r="O94" i="7" s="1"/>
  <c r="S94" i="7" s="1"/>
  <c r="H94" i="1" s="1"/>
  <c r="D94" i="1" s="1"/>
  <c r="L94" i="1" s="1"/>
  <c r="M2" i="7"/>
  <c r="N2" i="7" s="1"/>
  <c r="O2" i="7" s="1"/>
  <c r="J2" i="7"/>
  <c r="O143" i="7"/>
  <c r="S143" i="7" s="1"/>
  <c r="H143" i="1" s="1"/>
  <c r="P143" i="7"/>
  <c r="Q143" i="7" s="1"/>
  <c r="R143" i="7" s="1"/>
  <c r="O140" i="7"/>
  <c r="S140" i="7" s="1"/>
  <c r="H140" i="1" s="1"/>
  <c r="P140" i="7"/>
  <c r="Q140" i="7" s="1"/>
  <c r="R140" i="7" s="1"/>
  <c r="O142" i="7"/>
  <c r="S142" i="7" s="1"/>
  <c r="H142" i="1" s="1"/>
  <c r="P142" i="7"/>
  <c r="Q142" i="7" s="1"/>
  <c r="R142" i="7" s="1"/>
  <c r="O141" i="7"/>
  <c r="S141" i="7" s="1"/>
  <c r="H141" i="1" s="1"/>
  <c r="P141" i="7"/>
  <c r="Q141" i="7" s="1"/>
  <c r="R141" i="7" s="1"/>
  <c r="P144" i="7"/>
  <c r="Q144" i="7" s="1"/>
  <c r="R144" i="7" s="1"/>
  <c r="O144" i="7"/>
  <c r="S144" i="7" s="1"/>
  <c r="H144" i="1" s="1"/>
  <c r="G66" i="7"/>
  <c r="G135" i="7"/>
  <c r="H41" i="7"/>
  <c r="I41" i="7" s="1"/>
  <c r="G127" i="7"/>
  <c r="H26" i="7"/>
  <c r="I26" i="7" s="1"/>
  <c r="H124" i="7"/>
  <c r="I124" i="7" s="1"/>
  <c r="H133" i="7"/>
  <c r="I133" i="7" s="1"/>
  <c r="H54" i="7"/>
  <c r="I54" i="7" s="1"/>
  <c r="G55" i="7"/>
  <c r="G121" i="7"/>
  <c r="G137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G116" i="7"/>
  <c r="H34" i="7"/>
  <c r="I34" i="7" s="1"/>
  <c r="T50" i="7"/>
  <c r="E50" i="1" s="1"/>
  <c r="H71" i="7"/>
  <c r="I71" i="7" s="1"/>
  <c r="T87" i="7"/>
  <c r="E87" i="1" s="1"/>
  <c r="N138" i="7"/>
  <c r="O138" i="7" s="1"/>
  <c r="T49" i="7"/>
  <c r="E49" i="1" s="1"/>
  <c r="N125" i="7"/>
  <c r="O125" i="7" s="1"/>
  <c r="G29" i="7"/>
  <c r="N31" i="7"/>
  <c r="O31" i="7" s="1"/>
  <c r="T66" i="7"/>
  <c r="E66" i="1" s="1"/>
  <c r="N135" i="7"/>
  <c r="O135" i="7" s="1"/>
  <c r="T95" i="7"/>
  <c r="E95" i="1" s="1"/>
  <c r="N95" i="7"/>
  <c r="O95" i="7" s="1"/>
  <c r="N22" i="7"/>
  <c r="O22" i="7" s="1"/>
  <c r="N121" i="7"/>
  <c r="O121" i="7" s="1"/>
  <c r="H97" i="7"/>
  <c r="I97" i="7" s="1"/>
  <c r="H58" i="7"/>
  <c r="I58" i="7" s="1"/>
  <c r="H37" i="7"/>
  <c r="I37" i="7" s="1"/>
  <c r="H5" i="7"/>
  <c r="I5" i="7" s="1"/>
  <c r="T134" i="7"/>
  <c r="E134" i="1" s="1"/>
  <c r="N134" i="7"/>
  <c r="T55" i="7"/>
  <c r="E55" i="1" s="1"/>
  <c r="T108" i="7"/>
  <c r="E108" i="1" s="1"/>
  <c r="N108" i="7"/>
  <c r="O108" i="7" s="1"/>
  <c r="T20" i="7"/>
  <c r="E20" i="1" s="1"/>
  <c r="N20" i="7"/>
  <c r="O20" i="7" s="1"/>
  <c r="T7" i="7"/>
  <c r="E7" i="1" s="1"/>
  <c r="T127" i="7"/>
  <c r="E127" i="1" s="1"/>
  <c r="N127" i="7"/>
  <c r="O127" i="7" s="1"/>
  <c r="H35" i="7"/>
  <c r="I35" i="7" s="1"/>
  <c r="T111" i="7"/>
  <c r="E111" i="1" s="1"/>
  <c r="T11" i="7"/>
  <c r="E11" i="1" s="1"/>
  <c r="T32" i="7"/>
  <c r="E32" i="1" s="1"/>
  <c r="T112" i="7"/>
  <c r="E112" i="1" s="1"/>
  <c r="N112" i="7"/>
  <c r="O112" i="7" s="1"/>
  <c r="S112" i="7" s="1"/>
  <c r="H112" i="1" s="1"/>
  <c r="D112" i="1" s="1"/>
  <c r="L112" i="1" s="1"/>
  <c r="G27" i="7"/>
  <c r="T110" i="7"/>
  <c r="E110" i="1" s="1"/>
  <c r="G46" i="7"/>
  <c r="T30" i="7"/>
  <c r="E30" i="1" s="1"/>
  <c r="H16" i="7"/>
  <c r="I16" i="7" s="1"/>
  <c r="T126" i="7"/>
  <c r="E126" i="1" s="1"/>
  <c r="G49" i="7"/>
  <c r="G57" i="7"/>
  <c r="H19" i="7"/>
  <c r="I19" i="7" s="1"/>
  <c r="G129" i="7"/>
  <c r="N110" i="7"/>
  <c r="O110" i="7" s="1"/>
  <c r="S110" i="7" s="1"/>
  <c r="H110" i="1" s="1"/>
  <c r="D110" i="1" s="1"/>
  <c r="L110" i="1" s="1"/>
  <c r="H88" i="7"/>
  <c r="I88" i="7" s="1"/>
  <c r="G73" i="7"/>
  <c r="G94" i="7"/>
  <c r="G18" i="7"/>
  <c r="H100" i="7"/>
  <c r="I100" i="7" s="1"/>
  <c r="G110" i="7"/>
  <c r="H3" i="7"/>
  <c r="I3" i="7" s="1"/>
  <c r="G132" i="7"/>
  <c r="H43" i="7"/>
  <c r="I43" i="7" s="1"/>
  <c r="N38" i="7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H128" i="7"/>
  <c r="I128" i="7" s="1"/>
  <c r="G109" i="7"/>
  <c r="G108" i="7"/>
  <c r="G105" i="7"/>
  <c r="G90" i="7"/>
  <c r="G10" i="7"/>
  <c r="H40" i="7"/>
  <c r="I40" i="7" s="1"/>
  <c r="G101" i="7"/>
  <c r="N126" i="7"/>
  <c r="H82" i="7"/>
  <c r="I82" i="7" s="1"/>
  <c r="H91" i="7"/>
  <c r="I91" i="7" s="1"/>
  <c r="G80" i="7"/>
  <c r="H80" i="7"/>
  <c r="I80" i="7" s="1"/>
  <c r="G92" i="7"/>
  <c r="P123" i="7"/>
  <c r="Q123" i="7" s="1"/>
  <c r="R123" i="7" s="1"/>
  <c r="S123" i="7"/>
  <c r="H123" i="1" s="1"/>
  <c r="D123" i="1" s="1"/>
  <c r="L123" i="1" s="1"/>
  <c r="G48" i="7"/>
  <c r="H48" i="7"/>
  <c r="I48" i="7" s="1"/>
  <c r="P139" i="7"/>
  <c r="Q139" i="7" s="1"/>
  <c r="R139" i="7" s="1"/>
  <c r="S139" i="7"/>
  <c r="H139" i="1" s="1"/>
  <c r="D139" i="1" s="1"/>
  <c r="L139" i="1" s="1"/>
  <c r="G115" i="7"/>
  <c r="H115" i="7"/>
  <c r="I115" i="7" s="1"/>
  <c r="P104" i="7"/>
  <c r="Q104" i="7" s="1"/>
  <c r="R104" i="7" s="1"/>
  <c r="S104" i="7"/>
  <c r="H104" i="1" s="1"/>
  <c r="D104" i="1" s="1"/>
  <c r="L104" i="1" s="1"/>
  <c r="P120" i="7"/>
  <c r="Q120" i="7" s="1"/>
  <c r="R120" i="7" s="1"/>
  <c r="S120" i="7"/>
  <c r="H120" i="1" s="1"/>
  <c r="D120" i="1" s="1"/>
  <c r="L120" i="1" s="1"/>
  <c r="H107" i="7"/>
  <c r="I107" i="7" s="1"/>
  <c r="G107" i="7"/>
  <c r="T67" i="7"/>
  <c r="E67" i="1" s="1"/>
  <c r="T23" i="7"/>
  <c r="E23" i="1" s="1"/>
  <c r="N23" i="7"/>
  <c r="O23" i="7" s="1"/>
  <c r="N64" i="7"/>
  <c r="O64" i="7" s="1"/>
  <c r="N29" i="7"/>
  <c r="O29" i="7" s="1"/>
  <c r="T46" i="7"/>
  <c r="E46" i="1" s="1"/>
  <c r="T39" i="7"/>
  <c r="E39" i="1" s="1"/>
  <c r="T63" i="7"/>
  <c r="E63" i="1" s="1"/>
  <c r="N89" i="7"/>
  <c r="O89" i="7" s="1"/>
  <c r="N98" i="7"/>
  <c r="O98" i="7" s="1"/>
  <c r="D142" i="1" l="1"/>
  <c r="L142" i="1" s="1"/>
  <c r="D144" i="1"/>
  <c r="L144" i="1" s="1"/>
  <c r="D143" i="1"/>
  <c r="L143" i="1" s="1"/>
  <c r="D141" i="1"/>
  <c r="L141" i="1" s="1"/>
  <c r="D140" i="1"/>
  <c r="L140" i="1" s="1"/>
  <c r="J65" i="7"/>
  <c r="T65" i="7" s="1"/>
  <c r="E65" i="1" s="1"/>
  <c r="T2" i="7"/>
  <c r="E2" i="1" s="1"/>
  <c r="K94" i="1"/>
  <c r="K123" i="1"/>
  <c r="J136" i="7"/>
  <c r="T136" i="7" s="1"/>
  <c r="E136" i="1" s="1"/>
  <c r="J106" i="7"/>
  <c r="T106" i="7" s="1"/>
  <c r="E106" i="1" s="1"/>
  <c r="K144" i="1"/>
  <c r="K110" i="1"/>
  <c r="K143" i="1"/>
  <c r="K140" i="1"/>
  <c r="K6" i="1"/>
  <c r="K120" i="1"/>
  <c r="K141" i="1"/>
  <c r="K112" i="1"/>
  <c r="K104" i="1"/>
  <c r="K102" i="1"/>
  <c r="K142" i="1"/>
  <c r="K139" i="1"/>
  <c r="J59" i="7"/>
  <c r="T59" i="7" s="1"/>
  <c r="E59" i="1" s="1"/>
  <c r="M36" i="7"/>
  <c r="N36" i="7" s="1"/>
  <c r="O36" i="7" s="1"/>
  <c r="O99" i="7"/>
  <c r="S99" i="7" s="1"/>
  <c r="H99" i="1" s="1"/>
  <c r="P99" i="7"/>
  <c r="Q99" i="7" s="1"/>
  <c r="R99" i="7" s="1"/>
  <c r="O69" i="7"/>
  <c r="S69" i="7" s="1"/>
  <c r="H69" i="1" s="1"/>
  <c r="P69" i="7"/>
  <c r="Q69" i="7" s="1"/>
  <c r="R69" i="7" s="1"/>
  <c r="O13" i="7"/>
  <c r="S13" i="7" s="1"/>
  <c r="H13" i="1" s="1"/>
  <c r="D13" i="1" s="1"/>
  <c r="L13" i="1" s="1"/>
  <c r="P13" i="7"/>
  <c r="Q13" i="7" s="1"/>
  <c r="R13" i="7" s="1"/>
  <c r="J107" i="7"/>
  <c r="T107" i="7" s="1"/>
  <c r="E107" i="1" s="1"/>
  <c r="M107" i="7"/>
  <c r="N107" i="7" s="1"/>
  <c r="O107" i="7" s="1"/>
  <c r="M82" i="7"/>
  <c r="N82" i="7" s="1"/>
  <c r="O82" i="7" s="1"/>
  <c r="S82" i="7" s="1"/>
  <c r="H82" i="1" s="1"/>
  <c r="D82" i="1" s="1"/>
  <c r="L82" i="1" s="1"/>
  <c r="J82" i="7"/>
  <c r="T82" i="7" s="1"/>
  <c r="E82" i="1" s="1"/>
  <c r="J72" i="7"/>
  <c r="T72" i="7" s="1"/>
  <c r="E72" i="1" s="1"/>
  <c r="M72" i="7"/>
  <c r="J19" i="7"/>
  <c r="T19" i="7" s="1"/>
  <c r="E19" i="1" s="1"/>
  <c r="M19" i="7"/>
  <c r="N19" i="7" s="1"/>
  <c r="O19" i="7" s="1"/>
  <c r="S19" i="7" s="1"/>
  <c r="H19" i="1" s="1"/>
  <c r="D19" i="1" s="1"/>
  <c r="L19" i="1" s="1"/>
  <c r="M41" i="7"/>
  <c r="N41" i="7" s="1"/>
  <c r="O41" i="7" s="1"/>
  <c r="S41" i="7" s="1"/>
  <c r="H41" i="1" s="1"/>
  <c r="D41" i="1" s="1"/>
  <c r="L41" i="1" s="1"/>
  <c r="J41" i="7"/>
  <c r="T41" i="7" s="1"/>
  <c r="E41" i="1" s="1"/>
  <c r="M97" i="7"/>
  <c r="N97" i="7" s="1"/>
  <c r="O97" i="7" s="1"/>
  <c r="S97" i="7" s="1"/>
  <c r="H97" i="1" s="1"/>
  <c r="D97" i="1" s="1"/>
  <c r="L97" i="1" s="1"/>
  <c r="J97" i="7"/>
  <c r="T97" i="7" s="1"/>
  <c r="E97" i="1" s="1"/>
  <c r="J14" i="7"/>
  <c r="T14" i="7" s="1"/>
  <c r="E14" i="1" s="1"/>
  <c r="M14" i="7"/>
  <c r="N14" i="7" s="1"/>
  <c r="O14" i="7" s="1"/>
  <c r="J24" i="7"/>
  <c r="T24" i="7" s="1"/>
  <c r="E24" i="1" s="1"/>
  <c r="M24" i="7"/>
  <c r="N24" i="7" s="1"/>
  <c r="O24" i="7" s="1"/>
  <c r="S24" i="7" s="1"/>
  <c r="H24" i="1" s="1"/>
  <c r="D24" i="1" s="1"/>
  <c r="L24" i="1" s="1"/>
  <c r="J100" i="7"/>
  <c r="T100" i="7" s="1"/>
  <c r="E100" i="1" s="1"/>
  <c r="M100" i="7"/>
  <c r="N100" i="7" s="1"/>
  <c r="O100" i="7" s="1"/>
  <c r="S100" i="7" s="1"/>
  <c r="H100" i="1" s="1"/>
  <c r="D100" i="1" s="1"/>
  <c r="L100" i="1" s="1"/>
  <c r="J40" i="7"/>
  <c r="T40" i="7" s="1"/>
  <c r="E40" i="1" s="1"/>
  <c r="M40" i="7"/>
  <c r="N40" i="7" s="1"/>
  <c r="J128" i="7"/>
  <c r="T128" i="7" s="1"/>
  <c r="E128" i="1" s="1"/>
  <c r="M128" i="7"/>
  <c r="N128" i="7" s="1"/>
  <c r="O128" i="7" s="1"/>
  <c r="M58" i="7"/>
  <c r="N58" i="7" s="1"/>
  <c r="O58" i="7" s="1"/>
  <c r="S58" i="7" s="1"/>
  <c r="H58" i="1" s="1"/>
  <c r="D58" i="1" s="1"/>
  <c r="L58" i="1" s="1"/>
  <c r="J58" i="7"/>
  <c r="T58" i="7" s="1"/>
  <c r="E58" i="1" s="1"/>
  <c r="J54" i="7"/>
  <c r="T54" i="7" s="1"/>
  <c r="E54" i="1" s="1"/>
  <c r="M54" i="7"/>
  <c r="N54" i="7" s="1"/>
  <c r="P54" i="7" s="1"/>
  <c r="Q54" i="7" s="1"/>
  <c r="R54" i="7" s="1"/>
  <c r="J16" i="7"/>
  <c r="T16" i="7" s="1"/>
  <c r="E16" i="1" s="1"/>
  <c r="M16" i="7"/>
  <c r="N16" i="7" s="1"/>
  <c r="O16" i="7" s="1"/>
  <c r="M9" i="7"/>
  <c r="N9" i="7" s="1"/>
  <c r="O9" i="7" s="1"/>
  <c r="S9" i="7" s="1"/>
  <c r="H9" i="1" s="1"/>
  <c r="D9" i="1" s="1"/>
  <c r="L9" i="1" s="1"/>
  <c r="J9" i="7"/>
  <c r="T9" i="7" s="1"/>
  <c r="E9" i="1" s="1"/>
  <c r="J71" i="7"/>
  <c r="T71" i="7" s="1"/>
  <c r="E71" i="1" s="1"/>
  <c r="M71" i="7"/>
  <c r="N71" i="7" s="1"/>
  <c r="O71" i="7" s="1"/>
  <c r="S71" i="7" s="1"/>
  <c r="H71" i="1" s="1"/>
  <c r="D71" i="1" s="1"/>
  <c r="L71" i="1" s="1"/>
  <c r="J133" i="7"/>
  <c r="T133" i="7" s="1"/>
  <c r="E133" i="1" s="1"/>
  <c r="M133" i="7"/>
  <c r="N133" i="7" s="1"/>
  <c r="O133" i="7" s="1"/>
  <c r="S133" i="7" s="1"/>
  <c r="H133" i="1" s="1"/>
  <c r="D133" i="1" s="1"/>
  <c r="L133" i="1" s="1"/>
  <c r="M113" i="7"/>
  <c r="N113" i="7" s="1"/>
  <c r="O113" i="7" s="1"/>
  <c r="S113" i="7" s="1"/>
  <c r="H113" i="1" s="1"/>
  <c r="D113" i="1" s="1"/>
  <c r="L113" i="1" s="1"/>
  <c r="J113" i="7"/>
  <c r="T113" i="7" s="1"/>
  <c r="E113" i="1" s="1"/>
  <c r="J35" i="7"/>
  <c r="T35" i="7" s="1"/>
  <c r="E35" i="1" s="1"/>
  <c r="M35" i="7"/>
  <c r="N35" i="7" s="1"/>
  <c r="O35" i="7" s="1"/>
  <c r="S35" i="7" s="1"/>
  <c r="H35" i="1" s="1"/>
  <c r="D35" i="1" s="1"/>
  <c r="L35" i="1" s="1"/>
  <c r="J80" i="7"/>
  <c r="T80" i="7" s="1"/>
  <c r="E80" i="1" s="1"/>
  <c r="M80" i="7"/>
  <c r="N80" i="7" s="1"/>
  <c r="O80" i="7" s="1"/>
  <c r="M81" i="7"/>
  <c r="N81" i="7" s="1"/>
  <c r="O81" i="7" s="1"/>
  <c r="S81" i="7" s="1"/>
  <c r="H81" i="1" s="1"/>
  <c r="D81" i="1" s="1"/>
  <c r="L81" i="1" s="1"/>
  <c r="J81" i="7"/>
  <c r="T81" i="7" s="1"/>
  <c r="E81" i="1" s="1"/>
  <c r="J43" i="7"/>
  <c r="T43" i="7" s="1"/>
  <c r="E43" i="1" s="1"/>
  <c r="M43" i="7"/>
  <c r="N43" i="7" s="1"/>
  <c r="J88" i="7"/>
  <c r="T88" i="7" s="1"/>
  <c r="E88" i="1" s="1"/>
  <c r="M88" i="7"/>
  <c r="N88" i="7" s="1"/>
  <c r="O88" i="7" s="1"/>
  <c r="S88" i="7" s="1"/>
  <c r="H88" i="1" s="1"/>
  <c r="D88" i="1" s="1"/>
  <c r="L88" i="1" s="1"/>
  <c r="J5" i="7"/>
  <c r="T5" i="7" s="1"/>
  <c r="E5" i="1" s="1"/>
  <c r="M5" i="7"/>
  <c r="N5" i="7" s="1"/>
  <c r="O5" i="7" s="1"/>
  <c r="S5" i="7" s="1"/>
  <c r="H5" i="1" s="1"/>
  <c r="D5" i="1" s="1"/>
  <c r="L5" i="1" s="1"/>
  <c r="J86" i="7"/>
  <c r="T86" i="7" s="1"/>
  <c r="E86" i="1" s="1"/>
  <c r="M86" i="7"/>
  <c r="N86" i="7" s="1"/>
  <c r="O86" i="7" s="1"/>
  <c r="S86" i="7" s="1"/>
  <c r="H86" i="1" s="1"/>
  <c r="D86" i="1" s="1"/>
  <c r="L86" i="1" s="1"/>
  <c r="J124" i="7"/>
  <c r="T124" i="7" s="1"/>
  <c r="E124" i="1" s="1"/>
  <c r="M124" i="7"/>
  <c r="N124" i="7" s="1"/>
  <c r="J44" i="7"/>
  <c r="T44" i="7" s="1"/>
  <c r="E44" i="1" s="1"/>
  <c r="M44" i="7"/>
  <c r="N44" i="7" s="1"/>
  <c r="O44" i="7" s="1"/>
  <c r="S44" i="7" s="1"/>
  <c r="H44" i="1" s="1"/>
  <c r="D44" i="1" s="1"/>
  <c r="L44" i="1" s="1"/>
  <c r="J37" i="7"/>
  <c r="T37" i="7" s="1"/>
  <c r="E37" i="1" s="1"/>
  <c r="M37" i="7"/>
  <c r="N37" i="7" s="1"/>
  <c r="O37" i="7" s="1"/>
  <c r="S37" i="7" s="1"/>
  <c r="H37" i="1" s="1"/>
  <c r="D37" i="1" s="1"/>
  <c r="L37" i="1" s="1"/>
  <c r="M26" i="7"/>
  <c r="N26" i="7" s="1"/>
  <c r="O26" i="7" s="1"/>
  <c r="S26" i="7" s="1"/>
  <c r="H26" i="1" s="1"/>
  <c r="D26" i="1" s="1"/>
  <c r="L26" i="1" s="1"/>
  <c r="J26" i="7"/>
  <c r="T26" i="7" s="1"/>
  <c r="E26" i="1" s="1"/>
  <c r="J115" i="7"/>
  <c r="T115" i="7" s="1"/>
  <c r="E115" i="1" s="1"/>
  <c r="M115" i="7"/>
  <c r="N115" i="7" s="1"/>
  <c r="O115" i="7" s="1"/>
  <c r="J48" i="7"/>
  <c r="T48" i="7" s="1"/>
  <c r="E48" i="1" s="1"/>
  <c r="M48" i="7"/>
  <c r="N48" i="7" s="1"/>
  <c r="O48" i="7" s="1"/>
  <c r="J91" i="7"/>
  <c r="T91" i="7" s="1"/>
  <c r="E91" i="1" s="1"/>
  <c r="M91" i="7"/>
  <c r="N91" i="7" s="1"/>
  <c r="O91" i="7" s="1"/>
  <c r="J3" i="7"/>
  <c r="T3" i="7" s="1"/>
  <c r="E3" i="1" s="1"/>
  <c r="M3" i="7"/>
  <c r="N3" i="7" s="1"/>
  <c r="M34" i="7"/>
  <c r="N34" i="7" s="1"/>
  <c r="J34" i="7"/>
  <c r="T34" i="7" s="1"/>
  <c r="E34" i="1" s="1"/>
  <c r="J8" i="7"/>
  <c r="T8" i="7" s="1"/>
  <c r="E8" i="1" s="1"/>
  <c r="M8" i="7"/>
  <c r="N8" i="7" s="1"/>
  <c r="O8" i="7" s="1"/>
  <c r="S8" i="7" s="1"/>
  <c r="H8" i="1" s="1"/>
  <c r="D8" i="1" s="1"/>
  <c r="L8" i="1" s="1"/>
  <c r="C6" i="1"/>
  <c r="P6" i="7"/>
  <c r="Q6" i="7" s="1"/>
  <c r="R6" i="7" s="1"/>
  <c r="C120" i="1"/>
  <c r="B120" i="10" s="1"/>
  <c r="C104" i="1"/>
  <c r="B104" i="10" s="1"/>
  <c r="C139" i="1"/>
  <c r="B139" i="10" s="1"/>
  <c r="C123" i="1"/>
  <c r="B123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P134" i="7"/>
  <c r="Q134" i="7" s="1"/>
  <c r="R134" i="7" s="1"/>
  <c r="O134" i="7"/>
  <c r="S134" i="7" s="1"/>
  <c r="H134" i="1" s="1"/>
  <c r="D134" i="1" s="1"/>
  <c r="L134" i="1" s="1"/>
  <c r="O126" i="7"/>
  <c r="S126" i="7" s="1"/>
  <c r="H126" i="1" s="1"/>
  <c r="D126" i="1" s="1"/>
  <c r="L126" i="1" s="1"/>
  <c r="P96" i="7"/>
  <c r="Q96" i="7" s="1"/>
  <c r="R96" i="7" s="1"/>
  <c r="O96" i="7"/>
  <c r="S96" i="7" s="1"/>
  <c r="H96" i="1" s="1"/>
  <c r="D96" i="1" s="1"/>
  <c r="L96" i="1" s="1"/>
  <c r="P118" i="7"/>
  <c r="Q118" i="7" s="1"/>
  <c r="R118" i="7" s="1"/>
  <c r="O118" i="7"/>
  <c r="S118" i="7" s="1"/>
  <c r="H118" i="1" s="1"/>
  <c r="D118" i="1" s="1"/>
  <c r="L118" i="1" s="1"/>
  <c r="O54" i="7"/>
  <c r="S54" i="7" s="1"/>
  <c r="H54" i="1" s="1"/>
  <c r="D54" i="1" s="1"/>
  <c r="L54" i="1" s="1"/>
  <c r="P38" i="7"/>
  <c r="Q38" i="7" s="1"/>
  <c r="R38" i="7" s="1"/>
  <c r="O38" i="7"/>
  <c r="S38" i="7" s="1"/>
  <c r="H38" i="1" s="1"/>
  <c r="D38" i="1" s="1"/>
  <c r="L38" i="1" s="1"/>
  <c r="P78" i="7"/>
  <c r="Q78" i="7" s="1"/>
  <c r="R78" i="7" s="1"/>
  <c r="O78" i="7"/>
  <c r="S78" i="7" s="1"/>
  <c r="H78" i="1" s="1"/>
  <c r="D78" i="1" s="1"/>
  <c r="L78" i="1" s="1"/>
  <c r="N72" i="7"/>
  <c r="O72" i="7" s="1"/>
  <c r="O30" i="7"/>
  <c r="S30" i="7" s="1"/>
  <c r="H30" i="1" s="1"/>
  <c r="D30" i="1" s="1"/>
  <c r="L30" i="1" s="1"/>
  <c r="P126" i="7"/>
  <c r="Q126" i="7" s="1"/>
  <c r="R126" i="7" s="1"/>
  <c r="P95" i="7"/>
  <c r="Q95" i="7" s="1"/>
  <c r="R95" i="7" s="1"/>
  <c r="S95" i="7"/>
  <c r="H95" i="1" s="1"/>
  <c r="D95" i="1" s="1"/>
  <c r="L95" i="1" s="1"/>
  <c r="P116" i="7"/>
  <c r="Q116" i="7" s="1"/>
  <c r="R116" i="7" s="1"/>
  <c r="S116" i="7"/>
  <c r="H116" i="1" s="1"/>
  <c r="D116" i="1" s="1"/>
  <c r="L116" i="1" s="1"/>
  <c r="P42" i="7"/>
  <c r="Q42" i="7" s="1"/>
  <c r="R42" i="7" s="1"/>
  <c r="S42" i="7"/>
  <c r="H42" i="1" s="1"/>
  <c r="D42" i="1" s="1"/>
  <c r="L42" i="1" s="1"/>
  <c r="P93" i="7"/>
  <c r="Q93" i="7" s="1"/>
  <c r="R93" i="7" s="1"/>
  <c r="S93" i="7"/>
  <c r="H93" i="1" s="1"/>
  <c r="D93" i="1" s="1"/>
  <c r="L93" i="1" s="1"/>
  <c r="P22" i="7"/>
  <c r="Q22" i="7" s="1"/>
  <c r="R22" i="7" s="1"/>
  <c r="S22" i="7"/>
  <c r="H22" i="1" s="1"/>
  <c r="D22" i="1" s="1"/>
  <c r="L22" i="1" s="1"/>
  <c r="P73" i="7"/>
  <c r="Q73" i="7" s="1"/>
  <c r="R73" i="7" s="1"/>
  <c r="S73" i="7"/>
  <c r="H73" i="1" s="1"/>
  <c r="D73" i="1" s="1"/>
  <c r="L73" i="1" s="1"/>
  <c r="P76" i="7"/>
  <c r="Q76" i="7" s="1"/>
  <c r="R76" i="7" s="1"/>
  <c r="S76" i="7"/>
  <c r="H76" i="1" s="1"/>
  <c r="D76" i="1" s="1"/>
  <c r="L76" i="1" s="1"/>
  <c r="P75" i="7"/>
  <c r="Q75" i="7" s="1"/>
  <c r="R75" i="7" s="1"/>
  <c r="S75" i="7"/>
  <c r="H75" i="1" s="1"/>
  <c r="D75" i="1" s="1"/>
  <c r="L75" i="1" s="1"/>
  <c r="P2" i="7"/>
  <c r="Q2" i="7" s="1"/>
  <c r="R2" i="7" s="1"/>
  <c r="S2" i="7"/>
  <c r="H2" i="1" s="1"/>
  <c r="P47" i="7"/>
  <c r="Q47" i="7" s="1"/>
  <c r="R47" i="7" s="1"/>
  <c r="S47" i="7"/>
  <c r="H47" i="1" s="1"/>
  <c r="D47" i="1" s="1"/>
  <c r="L47" i="1" s="1"/>
  <c r="P18" i="7"/>
  <c r="Q18" i="7" s="1"/>
  <c r="R18" i="7" s="1"/>
  <c r="S18" i="7"/>
  <c r="H18" i="1" s="1"/>
  <c r="D18" i="1" s="1"/>
  <c r="L18" i="1" s="1"/>
  <c r="P121" i="7"/>
  <c r="Q121" i="7" s="1"/>
  <c r="R121" i="7" s="1"/>
  <c r="S121" i="7"/>
  <c r="H121" i="1" s="1"/>
  <c r="D121" i="1" s="1"/>
  <c r="L121" i="1" s="1"/>
  <c r="P17" i="7"/>
  <c r="Q17" i="7" s="1"/>
  <c r="R17" i="7" s="1"/>
  <c r="S17" i="7"/>
  <c r="H17" i="1" s="1"/>
  <c r="D17" i="1" s="1"/>
  <c r="L17" i="1" s="1"/>
  <c r="P53" i="7"/>
  <c r="Q53" i="7" s="1"/>
  <c r="R53" i="7" s="1"/>
  <c r="S53" i="7"/>
  <c r="H53" i="1" s="1"/>
  <c r="D53" i="1" s="1"/>
  <c r="L53" i="1" s="1"/>
  <c r="P136" i="7"/>
  <c r="Q136" i="7" s="1"/>
  <c r="R136" i="7" s="1"/>
  <c r="S136" i="7"/>
  <c r="H136" i="1" s="1"/>
  <c r="D136" i="1" s="1"/>
  <c r="L136" i="1" s="1"/>
  <c r="P25" i="7"/>
  <c r="Q25" i="7" s="1"/>
  <c r="R25" i="7" s="1"/>
  <c r="S25" i="7"/>
  <c r="H25" i="1" s="1"/>
  <c r="D25" i="1" s="1"/>
  <c r="L25" i="1" s="1"/>
  <c r="P131" i="7"/>
  <c r="Q131" i="7" s="1"/>
  <c r="R131" i="7" s="1"/>
  <c r="S131" i="7"/>
  <c r="H131" i="1" s="1"/>
  <c r="D131" i="1" s="1"/>
  <c r="L131" i="1" s="1"/>
  <c r="P55" i="7"/>
  <c r="Q55" i="7" s="1"/>
  <c r="R55" i="7" s="1"/>
  <c r="S55" i="7"/>
  <c r="H55" i="1" s="1"/>
  <c r="D55" i="1" s="1"/>
  <c r="L55" i="1" s="1"/>
  <c r="P23" i="7"/>
  <c r="Q23" i="7" s="1"/>
  <c r="R23" i="7" s="1"/>
  <c r="S23" i="7"/>
  <c r="H23" i="1" s="1"/>
  <c r="D23" i="1" s="1"/>
  <c r="L23" i="1" s="1"/>
  <c r="P27" i="7"/>
  <c r="Q27" i="7" s="1"/>
  <c r="R27" i="7" s="1"/>
  <c r="S27" i="7"/>
  <c r="H27" i="1" s="1"/>
  <c r="D27" i="1" s="1"/>
  <c r="L27" i="1" s="1"/>
  <c r="P74" i="7"/>
  <c r="Q74" i="7" s="1"/>
  <c r="R74" i="7" s="1"/>
  <c r="S74" i="7"/>
  <c r="H74" i="1" s="1"/>
  <c r="D74" i="1" s="1"/>
  <c r="L74" i="1" s="1"/>
  <c r="P62" i="7"/>
  <c r="Q62" i="7" s="1"/>
  <c r="R62" i="7" s="1"/>
  <c r="S62" i="7"/>
  <c r="H62" i="1" s="1"/>
  <c r="D62" i="1" s="1"/>
  <c r="L62" i="1" s="1"/>
  <c r="P87" i="7"/>
  <c r="Q87" i="7" s="1"/>
  <c r="R87" i="7" s="1"/>
  <c r="S87" i="7"/>
  <c r="H87" i="1" s="1"/>
  <c r="D87" i="1" s="1"/>
  <c r="L87" i="1" s="1"/>
  <c r="P127" i="7"/>
  <c r="Q127" i="7" s="1"/>
  <c r="R127" i="7" s="1"/>
  <c r="S127" i="7"/>
  <c r="H127" i="1" s="1"/>
  <c r="D127" i="1" s="1"/>
  <c r="L127" i="1" s="1"/>
  <c r="P68" i="7"/>
  <c r="Q68" i="7" s="1"/>
  <c r="R68" i="7" s="1"/>
  <c r="S68" i="7"/>
  <c r="H68" i="1" s="1"/>
  <c r="D68" i="1" s="1"/>
  <c r="L68" i="1" s="1"/>
  <c r="P66" i="7"/>
  <c r="Q66" i="7" s="1"/>
  <c r="R66" i="7" s="1"/>
  <c r="S66" i="7"/>
  <c r="H66" i="1" s="1"/>
  <c r="D66" i="1" s="1"/>
  <c r="L66" i="1" s="1"/>
  <c r="P64" i="7"/>
  <c r="Q64" i="7" s="1"/>
  <c r="R64" i="7" s="1"/>
  <c r="S64" i="7"/>
  <c r="H64" i="1" s="1"/>
  <c r="D64" i="1" s="1"/>
  <c r="L64" i="1" s="1"/>
  <c r="P10" i="7"/>
  <c r="Q10" i="7" s="1"/>
  <c r="R10" i="7" s="1"/>
  <c r="S10" i="7"/>
  <c r="H10" i="1" s="1"/>
  <c r="D10" i="1" s="1"/>
  <c r="L10" i="1" s="1"/>
  <c r="P114" i="7"/>
  <c r="Q114" i="7" s="1"/>
  <c r="R114" i="7" s="1"/>
  <c r="S114" i="7"/>
  <c r="H114" i="1" s="1"/>
  <c r="D114" i="1" s="1"/>
  <c r="L114" i="1" s="1"/>
  <c r="P85" i="7"/>
  <c r="Q85" i="7" s="1"/>
  <c r="R85" i="7" s="1"/>
  <c r="S85" i="7"/>
  <c r="H85" i="1" s="1"/>
  <c r="D85" i="1" s="1"/>
  <c r="L85" i="1" s="1"/>
  <c r="P138" i="7"/>
  <c r="Q138" i="7" s="1"/>
  <c r="R138" i="7" s="1"/>
  <c r="S138" i="7"/>
  <c r="H138" i="1" s="1"/>
  <c r="D138" i="1" s="1"/>
  <c r="L138" i="1" s="1"/>
  <c r="P33" i="7"/>
  <c r="Q33" i="7" s="1"/>
  <c r="R33" i="7" s="1"/>
  <c r="S33" i="7"/>
  <c r="H33" i="1" s="1"/>
  <c r="D33" i="1" s="1"/>
  <c r="L33" i="1" s="1"/>
  <c r="P129" i="7"/>
  <c r="Q129" i="7" s="1"/>
  <c r="R129" i="7" s="1"/>
  <c r="S129" i="7"/>
  <c r="H129" i="1" s="1"/>
  <c r="D129" i="1" s="1"/>
  <c r="L129" i="1" s="1"/>
  <c r="P36" i="7"/>
  <c r="Q36" i="7" s="1"/>
  <c r="R36" i="7" s="1"/>
  <c r="S36" i="7"/>
  <c r="H36" i="1" s="1"/>
  <c r="D36" i="1" s="1"/>
  <c r="L36" i="1" s="1"/>
  <c r="P98" i="7"/>
  <c r="Q98" i="7" s="1"/>
  <c r="R98" i="7" s="1"/>
  <c r="S98" i="7"/>
  <c r="H98" i="1" s="1"/>
  <c r="D98" i="1" s="1"/>
  <c r="L98" i="1" s="1"/>
  <c r="P50" i="7"/>
  <c r="Q50" i="7" s="1"/>
  <c r="R50" i="7" s="1"/>
  <c r="S50" i="7"/>
  <c r="H50" i="1" s="1"/>
  <c r="D50" i="1" s="1"/>
  <c r="L50" i="1" s="1"/>
  <c r="P57" i="7"/>
  <c r="Q57" i="7" s="1"/>
  <c r="R57" i="7" s="1"/>
  <c r="S57" i="7"/>
  <c r="H57" i="1" s="1"/>
  <c r="D57" i="1" s="1"/>
  <c r="L57" i="1" s="1"/>
  <c r="P103" i="7"/>
  <c r="Q103" i="7" s="1"/>
  <c r="R103" i="7" s="1"/>
  <c r="S103" i="7"/>
  <c r="H103" i="1" s="1"/>
  <c r="D103" i="1" s="1"/>
  <c r="L103" i="1" s="1"/>
  <c r="P106" i="7"/>
  <c r="Q106" i="7" s="1"/>
  <c r="R106" i="7" s="1"/>
  <c r="S106" i="7"/>
  <c r="H106" i="1" s="1"/>
  <c r="D106" i="1" s="1"/>
  <c r="L106" i="1" s="1"/>
  <c r="P15" i="7"/>
  <c r="Q15" i="7" s="1"/>
  <c r="R15" i="7" s="1"/>
  <c r="S15" i="7"/>
  <c r="H15" i="1" s="1"/>
  <c r="D15" i="1" s="1"/>
  <c r="L15" i="1" s="1"/>
  <c r="P45" i="7"/>
  <c r="Q45" i="7" s="1"/>
  <c r="R45" i="7" s="1"/>
  <c r="S45" i="7"/>
  <c r="H45" i="1" s="1"/>
  <c r="D45" i="1" s="1"/>
  <c r="L45" i="1" s="1"/>
  <c r="P111" i="7"/>
  <c r="Q111" i="7" s="1"/>
  <c r="R111" i="7" s="1"/>
  <c r="S111" i="7"/>
  <c r="H111" i="1" s="1"/>
  <c r="D111" i="1" s="1"/>
  <c r="L111" i="1" s="1"/>
  <c r="P51" i="7"/>
  <c r="Q51" i="7" s="1"/>
  <c r="R51" i="7" s="1"/>
  <c r="S51" i="7"/>
  <c r="H51" i="1" s="1"/>
  <c r="D51" i="1" s="1"/>
  <c r="L51" i="1" s="1"/>
  <c r="P12" i="7"/>
  <c r="Q12" i="7" s="1"/>
  <c r="R12" i="7" s="1"/>
  <c r="S12" i="7"/>
  <c r="H12" i="1" s="1"/>
  <c r="D12" i="1" s="1"/>
  <c r="L12" i="1" s="1"/>
  <c r="P59" i="7"/>
  <c r="Q59" i="7" s="1"/>
  <c r="R59" i="7" s="1"/>
  <c r="S59" i="7"/>
  <c r="H59" i="1" s="1"/>
  <c r="D59" i="1" s="1"/>
  <c r="L59" i="1" s="1"/>
  <c r="P92" i="7"/>
  <c r="Q92" i="7" s="1"/>
  <c r="R92" i="7" s="1"/>
  <c r="S92" i="7"/>
  <c r="H92" i="1" s="1"/>
  <c r="D92" i="1" s="1"/>
  <c r="L92" i="1" s="1"/>
  <c r="P61" i="7"/>
  <c r="Q61" i="7" s="1"/>
  <c r="R61" i="7" s="1"/>
  <c r="S61" i="7"/>
  <c r="H61" i="1" s="1"/>
  <c r="D61" i="1" s="1"/>
  <c r="L61" i="1" s="1"/>
  <c r="P31" i="7"/>
  <c r="Q31" i="7" s="1"/>
  <c r="R31" i="7" s="1"/>
  <c r="S31" i="7"/>
  <c r="H31" i="1" s="1"/>
  <c r="D31" i="1" s="1"/>
  <c r="L31" i="1" s="1"/>
  <c r="P109" i="7"/>
  <c r="Q109" i="7" s="1"/>
  <c r="R109" i="7" s="1"/>
  <c r="S109" i="7"/>
  <c r="H109" i="1" s="1"/>
  <c r="D109" i="1" s="1"/>
  <c r="L109" i="1" s="1"/>
  <c r="P67" i="7"/>
  <c r="Q67" i="7" s="1"/>
  <c r="R67" i="7" s="1"/>
  <c r="S67" i="7"/>
  <c r="H67" i="1" s="1"/>
  <c r="D67" i="1" s="1"/>
  <c r="L67" i="1" s="1"/>
  <c r="P11" i="7"/>
  <c r="Q11" i="7" s="1"/>
  <c r="R11" i="7" s="1"/>
  <c r="S11" i="7"/>
  <c r="H11" i="1" s="1"/>
  <c r="D11" i="1" s="1"/>
  <c r="L11" i="1" s="1"/>
  <c r="P101" i="7"/>
  <c r="Q101" i="7" s="1"/>
  <c r="R101" i="7" s="1"/>
  <c r="S101" i="7"/>
  <c r="H101" i="1" s="1"/>
  <c r="D101" i="1" s="1"/>
  <c r="L101" i="1" s="1"/>
  <c r="P7" i="7"/>
  <c r="Q7" i="7" s="1"/>
  <c r="R7" i="7" s="1"/>
  <c r="S7" i="7"/>
  <c r="H7" i="1" s="1"/>
  <c r="D7" i="1" s="1"/>
  <c r="L7" i="1" s="1"/>
  <c r="P89" i="7"/>
  <c r="Q89" i="7" s="1"/>
  <c r="R89" i="7" s="1"/>
  <c r="S89" i="7"/>
  <c r="H89" i="1" s="1"/>
  <c r="D89" i="1" s="1"/>
  <c r="L89" i="1" s="1"/>
  <c r="P79" i="7"/>
  <c r="Q79" i="7" s="1"/>
  <c r="R79" i="7" s="1"/>
  <c r="S79" i="7"/>
  <c r="H79" i="1" s="1"/>
  <c r="D79" i="1" s="1"/>
  <c r="L79" i="1" s="1"/>
  <c r="P39" i="7"/>
  <c r="Q39" i="7" s="1"/>
  <c r="R39" i="7" s="1"/>
  <c r="S39" i="7"/>
  <c r="H39" i="1" s="1"/>
  <c r="D39" i="1" s="1"/>
  <c r="L39" i="1" s="1"/>
  <c r="P105" i="7"/>
  <c r="Q105" i="7" s="1"/>
  <c r="R105" i="7" s="1"/>
  <c r="S105" i="7"/>
  <c r="H105" i="1" s="1"/>
  <c r="D105" i="1" s="1"/>
  <c r="L105" i="1" s="1"/>
  <c r="P65" i="7"/>
  <c r="Q65" i="7" s="1"/>
  <c r="R65" i="7" s="1"/>
  <c r="S65" i="7"/>
  <c r="H65" i="1" s="1"/>
  <c r="D65" i="1" s="1"/>
  <c r="L65" i="1" s="1"/>
  <c r="P137" i="7"/>
  <c r="Q137" i="7" s="1"/>
  <c r="R137" i="7" s="1"/>
  <c r="S137" i="7"/>
  <c r="H137" i="1" s="1"/>
  <c r="D137" i="1" s="1"/>
  <c r="L137" i="1" s="1"/>
  <c r="P46" i="7"/>
  <c r="Q46" i="7" s="1"/>
  <c r="R46" i="7" s="1"/>
  <c r="S46" i="7"/>
  <c r="H46" i="1" s="1"/>
  <c r="D46" i="1" s="1"/>
  <c r="L46" i="1" s="1"/>
  <c r="P29" i="7"/>
  <c r="Q29" i="7" s="1"/>
  <c r="R29" i="7" s="1"/>
  <c r="S29" i="7"/>
  <c r="H29" i="1" s="1"/>
  <c r="D29" i="1" s="1"/>
  <c r="L29" i="1" s="1"/>
  <c r="P77" i="7"/>
  <c r="Q77" i="7" s="1"/>
  <c r="R77" i="7" s="1"/>
  <c r="S77" i="7"/>
  <c r="H77" i="1" s="1"/>
  <c r="D77" i="1" s="1"/>
  <c r="L77" i="1" s="1"/>
  <c r="P132" i="7"/>
  <c r="Q132" i="7" s="1"/>
  <c r="R132" i="7" s="1"/>
  <c r="S132" i="7"/>
  <c r="H132" i="1" s="1"/>
  <c r="D132" i="1" s="1"/>
  <c r="L132" i="1" s="1"/>
  <c r="P28" i="7"/>
  <c r="Q28" i="7" s="1"/>
  <c r="R28" i="7" s="1"/>
  <c r="S28" i="7"/>
  <c r="H28" i="1" s="1"/>
  <c r="D28" i="1" s="1"/>
  <c r="L28" i="1" s="1"/>
  <c r="P70" i="7"/>
  <c r="Q70" i="7" s="1"/>
  <c r="R70" i="7" s="1"/>
  <c r="S70" i="7"/>
  <c r="H70" i="1" s="1"/>
  <c r="D70" i="1" s="1"/>
  <c r="L70" i="1" s="1"/>
  <c r="P56" i="7"/>
  <c r="Q56" i="7" s="1"/>
  <c r="R56" i="7" s="1"/>
  <c r="S56" i="7"/>
  <c r="H56" i="1" s="1"/>
  <c r="D56" i="1" s="1"/>
  <c r="L56" i="1" s="1"/>
  <c r="P21" i="7"/>
  <c r="Q21" i="7" s="1"/>
  <c r="R21" i="7" s="1"/>
  <c r="S21" i="7"/>
  <c r="H21" i="1" s="1"/>
  <c r="D21" i="1" s="1"/>
  <c r="L21" i="1" s="1"/>
  <c r="P63" i="7"/>
  <c r="Q63" i="7" s="1"/>
  <c r="R63" i="7" s="1"/>
  <c r="S63" i="7"/>
  <c r="H63" i="1" s="1"/>
  <c r="D63" i="1" s="1"/>
  <c r="L63" i="1" s="1"/>
  <c r="P125" i="7"/>
  <c r="Q125" i="7" s="1"/>
  <c r="R125" i="7" s="1"/>
  <c r="S125" i="7"/>
  <c r="H125" i="1" s="1"/>
  <c r="D125" i="1" s="1"/>
  <c r="L125" i="1" s="1"/>
  <c r="P52" i="7"/>
  <c r="Q52" i="7" s="1"/>
  <c r="R52" i="7" s="1"/>
  <c r="S52" i="7"/>
  <c r="H52" i="1" s="1"/>
  <c r="D52" i="1" s="1"/>
  <c r="L52" i="1" s="1"/>
  <c r="P60" i="7"/>
  <c r="Q60" i="7" s="1"/>
  <c r="R60" i="7" s="1"/>
  <c r="S60" i="7"/>
  <c r="H60" i="1" s="1"/>
  <c r="D60" i="1" s="1"/>
  <c r="L60" i="1" s="1"/>
  <c r="P122" i="7"/>
  <c r="Q122" i="7" s="1"/>
  <c r="R122" i="7" s="1"/>
  <c r="S122" i="7"/>
  <c r="H122" i="1" s="1"/>
  <c r="D122" i="1" s="1"/>
  <c r="L122" i="1" s="1"/>
  <c r="P117" i="7"/>
  <c r="Q117" i="7" s="1"/>
  <c r="R117" i="7" s="1"/>
  <c r="S117" i="7"/>
  <c r="H117" i="1" s="1"/>
  <c r="D117" i="1" s="1"/>
  <c r="L117" i="1" s="1"/>
  <c r="P49" i="7"/>
  <c r="Q49" i="7" s="1"/>
  <c r="R49" i="7" s="1"/>
  <c r="S49" i="7"/>
  <c r="H49" i="1" s="1"/>
  <c r="D49" i="1" s="1"/>
  <c r="L49" i="1" s="1"/>
  <c r="P119" i="7"/>
  <c r="Q119" i="7" s="1"/>
  <c r="R119" i="7" s="1"/>
  <c r="S119" i="7"/>
  <c r="H119" i="1" s="1"/>
  <c r="D119" i="1" s="1"/>
  <c r="L119" i="1" s="1"/>
  <c r="P83" i="7"/>
  <c r="Q83" i="7" s="1"/>
  <c r="R83" i="7" s="1"/>
  <c r="S83" i="7"/>
  <c r="H83" i="1" s="1"/>
  <c r="D83" i="1" s="1"/>
  <c r="L83" i="1" s="1"/>
  <c r="P32" i="7"/>
  <c r="Q32" i="7" s="1"/>
  <c r="R32" i="7" s="1"/>
  <c r="S32" i="7"/>
  <c r="H32" i="1" s="1"/>
  <c r="D32" i="1" s="1"/>
  <c r="L32" i="1" s="1"/>
  <c r="P90" i="7"/>
  <c r="Q90" i="7" s="1"/>
  <c r="R90" i="7" s="1"/>
  <c r="S90" i="7"/>
  <c r="H90" i="1" s="1"/>
  <c r="D90" i="1" s="1"/>
  <c r="L90" i="1" s="1"/>
  <c r="P4" i="7"/>
  <c r="Q4" i="7" s="1"/>
  <c r="R4" i="7" s="1"/>
  <c r="S4" i="7"/>
  <c r="H4" i="1" s="1"/>
  <c r="D4" i="1" s="1"/>
  <c r="L4" i="1" s="1"/>
  <c r="P130" i="7"/>
  <c r="Q130" i="7" s="1"/>
  <c r="R130" i="7" s="1"/>
  <c r="S130" i="7"/>
  <c r="H130" i="1" s="1"/>
  <c r="D130" i="1" s="1"/>
  <c r="L130" i="1" s="1"/>
  <c r="P20" i="7"/>
  <c r="Q20" i="7" s="1"/>
  <c r="R20" i="7" s="1"/>
  <c r="S20" i="7"/>
  <c r="H20" i="1" s="1"/>
  <c r="D20" i="1" s="1"/>
  <c r="L20" i="1" s="1"/>
  <c r="P84" i="7"/>
  <c r="Q84" i="7" s="1"/>
  <c r="R84" i="7" s="1"/>
  <c r="S84" i="7"/>
  <c r="H84" i="1" s="1"/>
  <c r="D84" i="1" s="1"/>
  <c r="L84" i="1" s="1"/>
  <c r="P108" i="7"/>
  <c r="Q108" i="7" s="1"/>
  <c r="R108" i="7" s="1"/>
  <c r="S108" i="7"/>
  <c r="H108" i="1" s="1"/>
  <c r="D108" i="1" s="1"/>
  <c r="L108" i="1" s="1"/>
  <c r="P135" i="7"/>
  <c r="Q135" i="7" s="1"/>
  <c r="R135" i="7" s="1"/>
  <c r="S135" i="7"/>
  <c r="H135" i="1" s="1"/>
  <c r="D135" i="1" s="1"/>
  <c r="L135" i="1" s="1"/>
  <c r="P14" i="7"/>
  <c r="Q14" i="7" s="1"/>
  <c r="R14" i="7" s="1"/>
  <c r="S14" i="7"/>
  <c r="H14" i="1" s="1"/>
  <c r="D14" i="1" s="1"/>
  <c r="L14" i="1" s="1"/>
  <c r="K35" i="1" l="1"/>
  <c r="D2" i="1"/>
  <c r="C2" i="1" s="1"/>
  <c r="C141" i="1"/>
  <c r="C143" i="1"/>
  <c r="C144" i="1"/>
  <c r="D69" i="1"/>
  <c r="L69" i="1" s="1"/>
  <c r="K99" i="1"/>
  <c r="D99" i="1"/>
  <c r="L99" i="1" s="1"/>
  <c r="C140" i="1"/>
  <c r="C142" i="1"/>
  <c r="P24" i="7"/>
  <c r="Q24" i="7" s="1"/>
  <c r="R24" i="7" s="1"/>
  <c r="P133" i="7"/>
  <c r="Q133" i="7" s="1"/>
  <c r="R133" i="7" s="1"/>
  <c r="P26" i="7"/>
  <c r="Q26" i="7" s="1"/>
  <c r="R26" i="7" s="1"/>
  <c r="C106" i="1"/>
  <c r="B106" i="10" s="1"/>
  <c r="P41" i="7"/>
  <c r="Q41" i="7" s="1"/>
  <c r="R41" i="7" s="1"/>
  <c r="K13" i="1"/>
  <c r="K100" i="1"/>
  <c r="K8" i="1"/>
  <c r="K44" i="1"/>
  <c r="K88" i="1"/>
  <c r="K26" i="1"/>
  <c r="K71" i="1"/>
  <c r="C118" i="1"/>
  <c r="B118" i="10" s="1"/>
  <c r="K118" i="1"/>
  <c r="K14" i="1"/>
  <c r="K21" i="1"/>
  <c r="K70" i="1"/>
  <c r="K49" i="1"/>
  <c r="K23" i="1"/>
  <c r="K53" i="1"/>
  <c r="K47" i="1"/>
  <c r="K119" i="1"/>
  <c r="K129" i="1"/>
  <c r="K61" i="1"/>
  <c r="K92" i="1"/>
  <c r="K82" i="1"/>
  <c r="K42" i="1"/>
  <c r="K66" i="1"/>
  <c r="K130" i="1"/>
  <c r="K17" i="1"/>
  <c r="K121" i="1"/>
  <c r="K105" i="1"/>
  <c r="K62" i="1"/>
  <c r="K74" i="1"/>
  <c r="K78" i="1"/>
  <c r="K137" i="1"/>
  <c r="K114" i="1"/>
  <c r="K109" i="1"/>
  <c r="K30" i="1"/>
  <c r="K122" i="1"/>
  <c r="K18" i="1"/>
  <c r="K64" i="1"/>
  <c r="K12" i="1"/>
  <c r="K73" i="1"/>
  <c r="K134" i="1"/>
  <c r="K106" i="1"/>
  <c r="K45" i="1"/>
  <c r="K41" i="1"/>
  <c r="K69" i="1"/>
  <c r="K111" i="1"/>
  <c r="K15" i="1"/>
  <c r="K136" i="1"/>
  <c r="K2" i="1"/>
  <c r="K7" i="1"/>
  <c r="K31" i="1"/>
  <c r="K63" i="1"/>
  <c r="K28" i="1"/>
  <c r="K131" i="1"/>
  <c r="K108" i="1"/>
  <c r="K84" i="1"/>
  <c r="K22" i="1"/>
  <c r="K97" i="1"/>
  <c r="K86" i="1"/>
  <c r="K133" i="1"/>
  <c r="K54" i="1"/>
  <c r="K20" i="1"/>
  <c r="K52" i="1"/>
  <c r="K117" i="1"/>
  <c r="K79" i="1"/>
  <c r="K10" i="1"/>
  <c r="K39" i="1"/>
  <c r="K93" i="1"/>
  <c r="K85" i="1"/>
  <c r="K11" i="1"/>
  <c r="K89" i="1"/>
  <c r="K68" i="1"/>
  <c r="K9" i="1"/>
  <c r="K37" i="1"/>
  <c r="K58" i="1"/>
  <c r="K32" i="1"/>
  <c r="K56" i="1"/>
  <c r="K51" i="1"/>
  <c r="K87" i="1"/>
  <c r="K101" i="1"/>
  <c r="K138" i="1"/>
  <c r="K25" i="1"/>
  <c r="K96" i="1"/>
  <c r="K126" i="1"/>
  <c r="K33" i="1"/>
  <c r="K4" i="1"/>
  <c r="K5" i="1"/>
  <c r="K24" i="1"/>
  <c r="K19" i="1"/>
  <c r="K59" i="1"/>
  <c r="K55" i="1"/>
  <c r="K36" i="1"/>
  <c r="K60" i="1"/>
  <c r="K77" i="1"/>
  <c r="K95" i="1"/>
  <c r="K90" i="1"/>
  <c r="K83" i="1"/>
  <c r="K27" i="1"/>
  <c r="K116" i="1"/>
  <c r="K67" i="1"/>
  <c r="K65" i="1"/>
  <c r="K135" i="1"/>
  <c r="K81" i="1"/>
  <c r="K113" i="1"/>
  <c r="K46" i="1"/>
  <c r="K76" i="1"/>
  <c r="K50" i="1"/>
  <c r="K57" i="1"/>
  <c r="K127" i="1"/>
  <c r="K75" i="1"/>
  <c r="K29" i="1"/>
  <c r="K103" i="1"/>
  <c r="K98" i="1"/>
  <c r="K38" i="1"/>
  <c r="K132" i="1"/>
  <c r="K125" i="1"/>
  <c r="P8" i="7"/>
  <c r="Q8" i="7" s="1"/>
  <c r="R8" i="7" s="1"/>
  <c r="O3" i="7"/>
  <c r="S3" i="7" s="1"/>
  <c r="H3" i="1" s="1"/>
  <c r="P3" i="7"/>
  <c r="Q3" i="7" s="1"/>
  <c r="R3" i="7" s="1"/>
  <c r="C8" i="1"/>
  <c r="B8" i="10" s="1"/>
  <c r="C26" i="1"/>
  <c r="B26" i="10" s="1"/>
  <c r="O34" i="7"/>
  <c r="S34" i="7" s="1"/>
  <c r="H34" i="1" s="1"/>
  <c r="P34" i="7"/>
  <c r="Q34" i="7" s="1"/>
  <c r="R34" i="7" s="1"/>
  <c r="O124" i="7"/>
  <c r="S124" i="7" s="1"/>
  <c r="H124" i="1" s="1"/>
  <c r="P124" i="7"/>
  <c r="Q124" i="7" s="1"/>
  <c r="R124" i="7" s="1"/>
  <c r="O40" i="7"/>
  <c r="S40" i="7" s="1"/>
  <c r="H40" i="1" s="1"/>
  <c r="D40" i="1" s="1"/>
  <c r="L40" i="1" s="1"/>
  <c r="P40" i="7"/>
  <c r="Q40" i="7" s="1"/>
  <c r="R40" i="7" s="1"/>
  <c r="C113" i="1"/>
  <c r="B113" i="10" s="1"/>
  <c r="C41" i="1"/>
  <c r="B41" i="10" s="1"/>
  <c r="C24" i="1"/>
  <c r="B24" i="10" s="1"/>
  <c r="P86" i="7"/>
  <c r="Q86" i="7" s="1"/>
  <c r="R86" i="7" s="1"/>
  <c r="B6" i="10"/>
  <c r="C71" i="1"/>
  <c r="B71" i="10" s="1"/>
  <c r="P81" i="7"/>
  <c r="Q81" i="7" s="1"/>
  <c r="R81" i="7" s="1"/>
  <c r="C17" i="1"/>
  <c r="B17" i="10" s="1"/>
  <c r="C12" i="1"/>
  <c r="B12" i="10" s="1"/>
  <c r="C96" i="1"/>
  <c r="B96" i="10" s="1"/>
  <c r="C108" i="1"/>
  <c r="B108" i="10" s="1"/>
  <c r="C112" i="1"/>
  <c r="C133" i="1"/>
  <c r="B133" i="10" s="1"/>
  <c r="C86" i="1"/>
  <c r="B86" i="10" s="1"/>
  <c r="C57" i="1"/>
  <c r="B57" i="10" s="1"/>
  <c r="C129" i="1"/>
  <c r="B129" i="10" s="1"/>
  <c r="C68" i="1"/>
  <c r="B68" i="10" s="1"/>
  <c r="C131" i="1"/>
  <c r="B131" i="10" s="1"/>
  <c r="B2" i="10"/>
  <c r="C22" i="1"/>
  <c r="B22" i="10" s="1"/>
  <c r="C95" i="1"/>
  <c r="B95" i="10" s="1"/>
  <c r="C102" i="1"/>
  <c r="B102" i="10" s="1"/>
  <c r="C90" i="1"/>
  <c r="B90" i="10" s="1"/>
  <c r="C28" i="1"/>
  <c r="B28" i="10" s="1"/>
  <c r="C27" i="1"/>
  <c r="B27" i="10" s="1"/>
  <c r="C13" i="1"/>
  <c r="B13" i="10" s="1"/>
  <c r="C78" i="1"/>
  <c r="B78" i="10" s="1"/>
  <c r="C51" i="1"/>
  <c r="B51" i="10" s="1"/>
  <c r="C59" i="1"/>
  <c r="B59" i="10" s="1"/>
  <c r="C63" i="1"/>
  <c r="B63" i="10" s="1"/>
  <c r="C29" i="1"/>
  <c r="B29" i="10" s="1"/>
  <c r="C67" i="1"/>
  <c r="B67" i="10" s="1"/>
  <c r="C114" i="1"/>
  <c r="B114" i="10" s="1"/>
  <c r="C74" i="1"/>
  <c r="B74" i="10" s="1"/>
  <c r="C21" i="1"/>
  <c r="B21" i="10" s="1"/>
  <c r="C7" i="1"/>
  <c r="B7" i="10" s="1"/>
  <c r="C10" i="1"/>
  <c r="B10" i="10" s="1"/>
  <c r="C136" i="1"/>
  <c r="B136" i="10" s="1"/>
  <c r="C75" i="1"/>
  <c r="B75" i="10" s="1"/>
  <c r="C135" i="1"/>
  <c r="B135" i="10" s="1"/>
  <c r="C32" i="1"/>
  <c r="B32" i="10" s="1"/>
  <c r="C132" i="1"/>
  <c r="B132" i="10" s="1"/>
  <c r="C98" i="1"/>
  <c r="B98" i="10" s="1"/>
  <c r="C64" i="1"/>
  <c r="B64" i="10" s="1"/>
  <c r="C23" i="1"/>
  <c r="B23" i="10" s="1"/>
  <c r="C18" i="1"/>
  <c r="B18" i="10" s="1"/>
  <c r="C42" i="1"/>
  <c r="B42" i="10" s="1"/>
  <c r="C54" i="1"/>
  <c r="B54" i="10" s="1"/>
  <c r="C134" i="1"/>
  <c r="B134" i="10" s="1"/>
  <c r="C45" i="1"/>
  <c r="B45" i="10" s="1"/>
  <c r="C4" i="1"/>
  <c r="B4" i="10" s="1"/>
  <c r="C105" i="1"/>
  <c r="B105" i="10" s="1"/>
  <c r="C14" i="1"/>
  <c r="B14" i="10" s="1"/>
  <c r="C31" i="1"/>
  <c r="B31" i="10" s="1"/>
  <c r="C110" i="1"/>
  <c r="B110" i="10" s="1"/>
  <c r="C60" i="1"/>
  <c r="B60" i="10" s="1"/>
  <c r="C39" i="1"/>
  <c r="B39" i="10" s="1"/>
  <c r="C33" i="1"/>
  <c r="B33" i="10" s="1"/>
  <c r="C25" i="1"/>
  <c r="B25" i="10" s="1"/>
  <c r="C93" i="1"/>
  <c r="B93" i="10" s="1"/>
  <c r="C20" i="1"/>
  <c r="B20" i="10" s="1"/>
  <c r="C61" i="1"/>
  <c r="B61" i="10" s="1"/>
  <c r="C52" i="1"/>
  <c r="B52" i="10" s="1"/>
  <c r="C137" i="1"/>
  <c r="B137" i="10" s="1"/>
  <c r="C101" i="1"/>
  <c r="B101" i="10" s="1"/>
  <c r="C138" i="1"/>
  <c r="B138" i="10" s="1"/>
  <c r="C87" i="1"/>
  <c r="B87" i="10" s="1"/>
  <c r="C76" i="1"/>
  <c r="B76" i="10" s="1"/>
  <c r="C92" i="1"/>
  <c r="B92" i="10" s="1"/>
  <c r="C111" i="1"/>
  <c r="B111" i="10" s="1"/>
  <c r="P35" i="7"/>
  <c r="Q35" i="7" s="1"/>
  <c r="R35" i="7" s="1"/>
  <c r="C94" i="1"/>
  <c r="B94" i="10" s="1"/>
  <c r="C30" i="1"/>
  <c r="B30" i="10" s="1"/>
  <c r="C126" i="1"/>
  <c r="B126" i="10" s="1"/>
  <c r="C122" i="1"/>
  <c r="B122" i="10" s="1"/>
  <c r="C84" i="1"/>
  <c r="B84" i="10" s="1"/>
  <c r="C15" i="1"/>
  <c r="B15" i="10" s="1"/>
  <c r="C119" i="1"/>
  <c r="B119" i="10" s="1"/>
  <c r="C46" i="1"/>
  <c r="B46" i="10" s="1"/>
  <c r="C50" i="1"/>
  <c r="B50" i="10" s="1"/>
  <c r="C127" i="1"/>
  <c r="B127" i="10" s="1"/>
  <c r="C121" i="1"/>
  <c r="B121" i="10" s="1"/>
  <c r="C49" i="1"/>
  <c r="B49" i="10" s="1"/>
  <c r="C56" i="1"/>
  <c r="B56" i="10" s="1"/>
  <c r="C79" i="1"/>
  <c r="B79" i="10" s="1"/>
  <c r="C109" i="1"/>
  <c r="B109" i="10" s="1"/>
  <c r="C130" i="1"/>
  <c r="B130" i="10" s="1"/>
  <c r="C83" i="1"/>
  <c r="B83" i="10" s="1"/>
  <c r="C117" i="1"/>
  <c r="B117" i="10" s="1"/>
  <c r="C125" i="1"/>
  <c r="B125" i="10" s="1"/>
  <c r="C70" i="1"/>
  <c r="B70" i="10" s="1"/>
  <c r="C77" i="1"/>
  <c r="B77" i="10" s="1"/>
  <c r="C65" i="1"/>
  <c r="B65" i="10" s="1"/>
  <c r="C89" i="1"/>
  <c r="B89" i="10" s="1"/>
  <c r="C11" i="1"/>
  <c r="B11" i="10" s="1"/>
  <c r="C103" i="1"/>
  <c r="B103" i="10" s="1"/>
  <c r="C36" i="1"/>
  <c r="B36" i="10" s="1"/>
  <c r="C85" i="1"/>
  <c r="B85" i="10" s="1"/>
  <c r="C66" i="1"/>
  <c r="B66" i="10" s="1"/>
  <c r="C62" i="1"/>
  <c r="B62" i="10" s="1"/>
  <c r="C55" i="1"/>
  <c r="B55" i="10" s="1"/>
  <c r="C53" i="1"/>
  <c r="B53" i="10" s="1"/>
  <c r="C47" i="1"/>
  <c r="B47" i="10" s="1"/>
  <c r="C73" i="1"/>
  <c r="B73" i="10" s="1"/>
  <c r="C116" i="1"/>
  <c r="B116" i="10" s="1"/>
  <c r="C38" i="1"/>
  <c r="B38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43" i="7"/>
  <c r="Q43" i="7" s="1"/>
  <c r="R43" i="7" s="1"/>
  <c r="O43" i="7"/>
  <c r="S43" i="7" s="1"/>
  <c r="H43" i="1" s="1"/>
  <c r="D43" i="1" s="1"/>
  <c r="L43" i="1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13" i="7"/>
  <c r="Q113" i="7" s="1"/>
  <c r="R113" i="7" s="1"/>
  <c r="P16" i="7"/>
  <c r="Q16" i="7" s="1"/>
  <c r="R16" i="7" s="1"/>
  <c r="S16" i="7"/>
  <c r="H16" i="1" s="1"/>
  <c r="D16" i="1" s="1"/>
  <c r="L16" i="1" s="1"/>
  <c r="S128" i="7"/>
  <c r="H128" i="1" s="1"/>
  <c r="D128" i="1" s="1"/>
  <c r="L128" i="1" s="1"/>
  <c r="P128" i="7"/>
  <c r="Q128" i="7" s="1"/>
  <c r="R128" i="7" s="1"/>
  <c r="P72" i="7"/>
  <c r="Q72" i="7" s="1"/>
  <c r="R72" i="7" s="1"/>
  <c r="S72" i="7"/>
  <c r="H72" i="1" s="1"/>
  <c r="D72" i="1" s="1"/>
  <c r="L72" i="1" s="1"/>
  <c r="P91" i="7"/>
  <c r="Q91" i="7" s="1"/>
  <c r="R91" i="7" s="1"/>
  <c r="S91" i="7"/>
  <c r="H91" i="1" s="1"/>
  <c r="D91" i="1" s="1"/>
  <c r="L91" i="1" s="1"/>
  <c r="P80" i="7"/>
  <c r="Q80" i="7" s="1"/>
  <c r="R80" i="7" s="1"/>
  <c r="S80" i="7"/>
  <c r="H80" i="1" s="1"/>
  <c r="D80" i="1" s="1"/>
  <c r="L80" i="1" s="1"/>
  <c r="P115" i="7"/>
  <c r="Q115" i="7" s="1"/>
  <c r="R115" i="7" s="1"/>
  <c r="S115" i="7"/>
  <c r="H115" i="1" s="1"/>
  <c r="D115" i="1" s="1"/>
  <c r="L115" i="1" s="1"/>
  <c r="P48" i="7"/>
  <c r="Q48" i="7" s="1"/>
  <c r="R48" i="7" s="1"/>
  <c r="S48" i="7"/>
  <c r="H48" i="1" s="1"/>
  <c r="D48" i="1" s="1"/>
  <c r="L48" i="1" s="1"/>
  <c r="P107" i="7"/>
  <c r="Q107" i="7" s="1"/>
  <c r="R107" i="7" s="1"/>
  <c r="S107" i="7"/>
  <c r="H107" i="1" s="1"/>
  <c r="D107" i="1" s="1"/>
  <c r="L107" i="1" s="1"/>
  <c r="L2" i="1" l="1"/>
  <c r="D34" i="1"/>
  <c r="L34" i="1" s="1"/>
  <c r="C99" i="1"/>
  <c r="B99" i="10" s="1"/>
  <c r="C69" i="1"/>
  <c r="K3" i="1"/>
  <c r="D3" i="1"/>
  <c r="L3" i="1" s="1"/>
  <c r="D124" i="1"/>
  <c r="L124" i="1" s="1"/>
  <c r="K34" i="1"/>
  <c r="K48" i="1"/>
  <c r="K107" i="1"/>
  <c r="K128" i="1"/>
  <c r="K91" i="1"/>
  <c r="K80" i="1"/>
  <c r="K16" i="1"/>
  <c r="K40" i="1"/>
  <c r="K43" i="1"/>
  <c r="K124" i="1"/>
  <c r="K72" i="1"/>
  <c r="K115" i="1"/>
  <c r="C80" i="1"/>
  <c r="B80" i="10" s="1"/>
  <c r="C88" i="1"/>
  <c r="B88" i="10" s="1"/>
  <c r="C40" i="1"/>
  <c r="B40" i="10" s="1"/>
  <c r="C5" i="1"/>
  <c r="C16" i="1"/>
  <c r="B16" i="10" s="1"/>
  <c r="C82" i="1"/>
  <c r="B82" i="10" s="1"/>
  <c r="C35" i="1"/>
  <c r="B35" i="10" s="1"/>
  <c r="C48" i="1"/>
  <c r="B48" i="10" s="1"/>
  <c r="C81" i="1"/>
  <c r="B112" i="10"/>
  <c r="C9" i="1"/>
  <c r="C91" i="1"/>
  <c r="B91" i="10" s="1"/>
  <c r="C97" i="1"/>
  <c r="B97" i="10" s="1"/>
  <c r="C72" i="1"/>
  <c r="B72" i="10" s="1"/>
  <c r="C115" i="1"/>
  <c r="B115" i="10" s="1"/>
  <c r="C100" i="1"/>
  <c r="C19" i="1"/>
  <c r="C43" i="1"/>
  <c r="B43" i="10" s="1"/>
  <c r="C107" i="1"/>
  <c r="B107" i="10" s="1"/>
  <c r="C58" i="1"/>
  <c r="C128" i="1"/>
  <c r="B128" i="10" s="1"/>
  <c r="C37" i="1"/>
  <c r="C44" i="1"/>
  <c r="B69" i="10" l="1"/>
  <c r="C124" i="1"/>
  <c r="C3" i="1"/>
  <c r="B3" i="10" s="1"/>
  <c r="C34" i="1"/>
  <c r="B58" i="10"/>
  <c r="B19" i="10"/>
  <c r="B37" i="10"/>
  <c r="B9" i="10"/>
  <c r="B100" i="10"/>
  <c r="B44" i="10"/>
  <c r="B81" i="10"/>
  <c r="B5" i="10"/>
  <c r="B34" i="10" l="1"/>
  <c r="B12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206F4-9BC8-C547-B91A-D340C7C6559A}" name="CREATeV-Laminar_T7-VLM2-Elev(g1_0)" type="6" refreshedVersion="8" background="1" saveData="1">
    <textPr codePage="10000" sourceFile="/Users/williamkemp/Records/Masters/Projects/0_LinusProject/XFLR_Models/CREATeV-Laminar_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F261803-4419-FC4D-BAFA-C802DEF520B6}" name="T2-VLM2-12_6kg-x0_128m_tailless" type="6" refreshedVersion="8" background="1" saveData="1">
    <textPr sourceFile="/Users/williamkemp/Records/Masters/Projects/0_LinusProject/XFLR_Models/T2-VLM2-12_6kg-x0_128m_tailles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CAEE5E2-2B52-9F4B-A903-006B93E3AFFD}" name="T2-VLM2-CREATeV-VStabLaminar-WingN9-12_6kg-x0_128m" type="6" refreshedVersion="8" background="1" saveData="1">
    <textPr sourceFile="/Users/williamkemp/Records/Masters/Projects/0_LinusProject/XFLR_Models/T2-VLM2-CREATeV-VStabLaminar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F5BA39C-D434-E440-8889-545F509E8F2A}" name="T2-VLM2-CREATeV-WingN9_V2_-12_6kg-x0_128m" type="6" refreshedVersion="8" background="1" saveData="1">
    <textPr sourceFile="/Users/williamkemp/Records/Masters/Projects/0_LinusProject/XFLR_Models/T2-VLM2-CREATeV-WingN9_V2_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<sst xmlns="http://schemas.openxmlformats.org/spreadsheetml/2006/main" count="230" uniqueCount="109">
  <si>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</si>
  <si>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</si>
  <si>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</si>
  <si>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</si>
  <si>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</si>
  <si>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</si>
  <si>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</si>
  <si>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</si>
  <si>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</si>
  <si>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</si>
  <si>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</si>
  <si>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</si>
  <si>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</si>
  <si>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</si>
  <si>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</si>
  <si>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</si>
  <si>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</si>
  <si>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</si>
  <si>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</si>
  <si>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</si>
  <si>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</si>
  <si>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</si>
  <si>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 xml:space="preserve"> T2-VLM2-12.6kg-x0.1m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</si>
  <si>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</si>
  <si>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</si>
  <si>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</si>
  <si>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</si>
  <si>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</si>
  <si>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</si>
  <si>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</si>
  <si>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</si>
  <si>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</si>
  <si>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</si>
  <si>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</si>
  <si>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</si>
  <si>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</si>
  <si>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</si>
  <si>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</si>
  <si>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</si>
  <si>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 xml:space="preserve"> H Stab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</si>
  <si>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</si>
  <si>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</si>
  <si>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</si>
  <si>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</si>
  <si>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</si>
  <si>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</si>
  <si>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</si>
  <si>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</si>
  <si>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</si>
  <si>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</si>
  <si>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</si>
  <si>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</si>
  <si>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</si>
  <si>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</si>
  <si>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 xml:space="preserve"> T1-10.0 m/s-VLM2-0.0kg-x0.0m</t>
  </si>
  <si>
    <t>Hstab Drag</t>
  </si>
  <si>
    <t>10 m/s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</si>
  <si>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</si>
  <si>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</si>
  <si>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</si>
  <si>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</si>
  <si>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</si>
  <si>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</si>
  <si>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</si>
  <si>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</si>
  <si>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</si>
  <si>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Tail Boom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</si>
  <si>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</si>
  <si>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</si>
  <si>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</si>
  <si>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</si>
  <si>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</si>
  <si>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</si>
  <si>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</si>
  <si>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</si>
  <si>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</si>
  <si>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</si>
  <si>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</si>
  <si>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</si>
  <si>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</si>
  <si>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</si>
  <si>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</si>
  <si>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</si>
  <si>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</si>
  <si>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</si>
  <si>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</si>
  <si>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</si>
  <si>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</si>
  <si>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</si>
  <si>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T7-VLM2-Elev(g1.0)</t>
  </si>
  <si>
    <t xml:space="preserve"> Wing-N9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</si>
  <si>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</si>
  <si>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</si>
  <si>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</si>
  <si>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</si>
  <si>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</si>
  <si>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</si>
  <si>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 xml:space="preserve"> CREATeV_farCG XFLR5</t>
  </si>
  <si>
    <t>Wing Induced Drag</t>
  </si>
  <si>
    <t>Wing Profile Drag</t>
  </si>
  <si>
    <t>Cdi Wing I1</t>
  </si>
  <si>
    <t>CDv Wing I1</t>
  </si>
  <si>
    <t>P Required</t>
  </si>
  <si>
    <t>N9</t>
  </si>
  <si>
    <t>NACA0010</t>
  </si>
  <si>
    <t xml:space="preserve"> VStab-Laminar &amp; Wing-N9</t>
  </si>
  <si>
    <t xml:space="preserve"> CREATeV-LaminarW-LaminarVstab-LaminarHstab</t>
  </si>
  <si>
    <t>Turbulent</t>
  </si>
  <si>
    <t>Laminar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</si>
</sst>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LaminarVsTurbulent!$A$1</c:f>
              <c:strCache>
                <c:ptCount val="1"/>
                <c:pt idx="0">
                  <c:v>Turbulent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LaminarVsTurbulent!$B$3:$B$129</c:f>
              <c:numCache>
                <c:formatCode>General</c:formatCode>
                <c:ptCount val="127"/>
                <c:pt idx="0">
                  <c:v>1.8304499461816948E-2</c:v>
                </c:pt>
                <c:pt idx="1">
                  <c:v>1.8443186238285274E-2</c:v>
                </c:pt>
                <c:pt idx="2">
                  <c:v>1.8585125910606307E-2</c:v>
                </c:pt>
                <c:pt idx="3">
                  <c:v>1.8733239732630799E-2</c:v>
                </c:pt>
                <c:pt idx="4">
                  <c:v>1.8881128434886676E-2</c:v>
                </c:pt>
                <c:pt idx="5">
                  <c:v>1.902931795360285E-2</c:v>
                </c:pt>
                <c:pt idx="6">
                  <c:v>1.9177872282331115E-2</c:v>
                </c:pt>
                <c:pt idx="7">
                  <c:v>1.9331181081170431E-2</c:v>
                </c:pt>
                <c:pt idx="8">
                  <c:v>1.9486624888282459E-2</c:v>
                </c:pt>
                <c:pt idx="9">
                  <c:v>1.9650516853773836E-2</c:v>
                </c:pt>
                <c:pt idx="10">
                  <c:v>1.9816270604291364E-2</c:v>
                </c:pt>
                <c:pt idx="11">
                  <c:v>1.9982161515298233E-2</c:v>
                </c:pt>
                <c:pt idx="12">
                  <c:v>2.0150818229667512E-2</c:v>
                </c:pt>
                <c:pt idx="13">
                  <c:v>2.0323495733418274E-2</c:v>
                </c:pt>
                <c:pt idx="14">
                  <c:v>2.0497821932644347E-2</c:v>
                </c:pt>
                <c:pt idx="15">
                  <c:v>2.0674827988142238E-2</c:v>
                </c:pt>
                <c:pt idx="16">
                  <c:v>2.0854768146267081E-2</c:v>
                </c:pt>
                <c:pt idx="17">
                  <c:v>2.1038010085538936E-2</c:v>
                </c:pt>
                <c:pt idx="18">
                  <c:v>2.1225910471535013E-2</c:v>
                </c:pt>
                <c:pt idx="19">
                  <c:v>2.1419557936431893E-2</c:v>
                </c:pt>
                <c:pt idx="20">
                  <c:v>2.161788401369601E-2</c:v>
                </c:pt>
                <c:pt idx="21">
                  <c:v>2.1817014119170482E-2</c:v>
                </c:pt>
                <c:pt idx="22">
                  <c:v>2.2020707452640773E-2</c:v>
                </c:pt>
                <c:pt idx="23">
                  <c:v>2.2226673072375504E-2</c:v>
                </c:pt>
                <c:pt idx="24">
                  <c:v>2.243800995271935E-2</c:v>
                </c:pt>
                <c:pt idx="25">
                  <c:v>2.2654205739481466E-2</c:v>
                </c:pt>
                <c:pt idx="26">
                  <c:v>2.2872633144344356E-2</c:v>
                </c:pt>
                <c:pt idx="27">
                  <c:v>2.3095623478021601E-2</c:v>
                </c:pt>
                <c:pt idx="28">
                  <c:v>2.3320746441595701E-2</c:v>
                </c:pt>
                <c:pt idx="29">
                  <c:v>2.3551184493740628E-2</c:v>
                </c:pt>
                <c:pt idx="30">
                  <c:v>2.3790382321147677E-2</c:v>
                </c:pt>
                <c:pt idx="31">
                  <c:v>2.4035876594745036E-2</c:v>
                </c:pt>
                <c:pt idx="32">
                  <c:v>2.4285862999461134E-2</c:v>
                </c:pt>
                <c:pt idx="33">
                  <c:v>2.4537909163340362E-2</c:v>
                </c:pt>
                <c:pt idx="34">
                  <c:v>2.4792754444669239E-2</c:v>
                </c:pt>
                <c:pt idx="35">
                  <c:v>2.5051080873571212E-2</c:v>
                </c:pt>
                <c:pt idx="36">
                  <c:v>2.5315583125537288E-2</c:v>
                </c:pt>
                <c:pt idx="37">
                  <c:v>2.5583174044011985E-2</c:v>
                </c:pt>
                <c:pt idx="38">
                  <c:v>2.5853525553934643E-2</c:v>
                </c:pt>
                <c:pt idx="39">
                  <c:v>2.6127012660617698E-2</c:v>
                </c:pt>
                <c:pt idx="40">
                  <c:v>2.640428395945553E-2</c:v>
                </c:pt>
                <c:pt idx="41">
                  <c:v>2.6686389255490432E-2</c:v>
                </c:pt>
                <c:pt idx="42">
                  <c:v>2.6971327552357136E-2</c:v>
                </c:pt>
                <c:pt idx="43">
                  <c:v>2.7262164739300192E-2</c:v>
                </c:pt>
                <c:pt idx="44">
                  <c:v>2.7554987599806846E-2</c:v>
                </c:pt>
                <c:pt idx="45">
                  <c:v>2.7851578112180392E-2</c:v>
                </c:pt>
                <c:pt idx="46">
                  <c:v>2.8151692973044137E-2</c:v>
                </c:pt>
                <c:pt idx="47">
                  <c:v>2.8457653540204006E-2</c:v>
                </c:pt>
                <c:pt idx="48">
                  <c:v>2.876762615632315E-2</c:v>
                </c:pt>
                <c:pt idx="49">
                  <c:v>2.9081565313206693E-2</c:v>
                </c:pt>
                <c:pt idx="50">
                  <c:v>2.9398273332016254E-2</c:v>
                </c:pt>
                <c:pt idx="51">
                  <c:v>2.972091649695836E-2</c:v>
                </c:pt>
                <c:pt idx="52">
                  <c:v>3.0045301728921163E-2</c:v>
                </c:pt>
                <c:pt idx="53">
                  <c:v>3.0376055781459618E-2</c:v>
                </c:pt>
                <c:pt idx="54">
                  <c:v>3.0711137349534758E-2</c:v>
                </c:pt>
                <c:pt idx="55">
                  <c:v>3.1048544979640484E-2</c:v>
                </c:pt>
                <c:pt idx="56">
                  <c:v>3.1391268437541579E-2</c:v>
                </c:pt>
                <c:pt idx="57">
                  <c:v>3.1736909659845519E-2</c:v>
                </c:pt>
                <c:pt idx="58">
                  <c:v>3.2087944035333812E-2</c:v>
                </c:pt>
                <c:pt idx="59">
                  <c:v>3.2445206644853689E-2</c:v>
                </c:pt>
                <c:pt idx="60">
                  <c:v>3.2804513994863407E-2</c:v>
                </c:pt>
                <c:pt idx="61">
                  <c:v>3.3168260878899264E-2</c:v>
                </c:pt>
                <c:pt idx="62">
                  <c:v>3.3536158368467676E-2</c:v>
                </c:pt>
                <c:pt idx="63">
                  <c:v>3.3908894874541268E-2</c:v>
                </c:pt>
                <c:pt idx="64">
                  <c:v>3.4285169283371067E-2</c:v>
                </c:pt>
                <c:pt idx="65">
                  <c:v>3.4665574040803601E-2</c:v>
                </c:pt>
                <c:pt idx="66">
                  <c:v>3.5051609530566054E-2</c:v>
                </c:pt>
                <c:pt idx="67">
                  <c:v>3.5439677230367526E-2</c:v>
                </c:pt>
                <c:pt idx="68">
                  <c:v>3.5831576181313454E-2</c:v>
                </c:pt>
                <c:pt idx="69">
                  <c:v>3.6229306998781435E-2</c:v>
                </c:pt>
                <c:pt idx="70">
                  <c:v>3.663522851013868E-2</c:v>
                </c:pt>
                <c:pt idx="71">
                  <c:v>3.7043704396396711E-2</c:v>
                </c:pt>
                <c:pt idx="72">
                  <c:v>3.7457393072033524E-2</c:v>
                </c:pt>
                <c:pt idx="73">
                  <c:v>3.787632000595844E-2</c:v>
                </c:pt>
                <c:pt idx="74">
                  <c:v>3.8300930448884149E-2</c:v>
                </c:pt>
                <c:pt idx="75">
                  <c:v>3.8735201030432674E-2</c:v>
                </c:pt>
                <c:pt idx="76">
                  <c:v>3.9176221852550985E-2</c:v>
                </c:pt>
                <c:pt idx="77">
                  <c:v>3.9620742706022873E-2</c:v>
                </c:pt>
                <c:pt idx="78">
                  <c:v>4.007040364286199E-2</c:v>
                </c:pt>
                <c:pt idx="79">
                  <c:v>4.0524025624721037E-2</c:v>
                </c:pt>
                <c:pt idx="80">
                  <c:v>4.0983351910393082E-2</c:v>
                </c:pt>
                <c:pt idx="81">
                  <c:v>4.1448383842308548E-2</c:v>
                </c:pt>
                <c:pt idx="82">
                  <c:v>4.1919171552845261E-2</c:v>
                </c:pt>
                <c:pt idx="83">
                  <c:v>4.239325179915128E-2</c:v>
                </c:pt>
                <c:pt idx="84">
                  <c:v>4.2872691595893693E-2</c:v>
                </c:pt>
                <c:pt idx="85">
                  <c:v>4.3357278844448906E-2</c:v>
                </c:pt>
                <c:pt idx="86">
                  <c:v>4.384655680205795E-2</c:v>
                </c:pt>
                <c:pt idx="87">
                  <c:v>4.4342891402574185E-2</c:v>
                </c:pt>
                <c:pt idx="88">
                  <c:v>4.4843596301243523E-2</c:v>
                </c:pt>
                <c:pt idx="89">
                  <c:v>4.5348976849995913E-2</c:v>
                </c:pt>
                <c:pt idx="90">
                  <c:v>4.5858708455094183E-2</c:v>
                </c:pt>
                <c:pt idx="91">
                  <c:v>4.637604563232E-2</c:v>
                </c:pt>
                <c:pt idx="92">
                  <c:v>4.6901736449301346E-2</c:v>
                </c:pt>
                <c:pt idx="93">
                  <c:v>4.7434032324960157E-2</c:v>
                </c:pt>
                <c:pt idx="94">
                  <c:v>4.7969226749306169E-2</c:v>
                </c:pt>
                <c:pt idx="95">
                  <c:v>4.8511133394603542E-2</c:v>
                </c:pt>
                <c:pt idx="96">
                  <c:v>4.906253341337579E-2</c:v>
                </c:pt>
                <c:pt idx="97">
                  <c:v>4.961871822840442E-2</c:v>
                </c:pt>
                <c:pt idx="98">
                  <c:v>5.0180619457474859E-2</c:v>
                </c:pt>
                <c:pt idx="99">
                  <c:v>5.0747417157670137E-2</c:v>
                </c:pt>
                <c:pt idx="100">
                  <c:v>5.13226822143708E-2</c:v>
                </c:pt>
                <c:pt idx="101">
                  <c:v>5.1906673437099905E-2</c:v>
                </c:pt>
                <c:pt idx="102">
                  <c:v>5.2497660278496942E-2</c:v>
                </c:pt>
                <c:pt idx="103">
                  <c:v>5.3095749738067466E-2</c:v>
                </c:pt>
                <c:pt idx="104">
                  <c:v>5.3691690049260429E-2</c:v>
                </c:pt>
                <c:pt idx="105">
                  <c:v>5.4276980280207193E-2</c:v>
                </c:pt>
                <c:pt idx="106">
                  <c:v>5.485289505650498E-2</c:v>
                </c:pt>
                <c:pt idx="107">
                  <c:v>5.5423384461363412E-2</c:v>
                </c:pt>
                <c:pt idx="108">
                  <c:v>5.5990680125208817E-2</c:v>
                </c:pt>
                <c:pt idx="109">
                  <c:v>5.6556022548028786E-2</c:v>
                </c:pt>
                <c:pt idx="110">
                  <c:v>5.711882352928712E-2</c:v>
                </c:pt>
                <c:pt idx="111">
                  <c:v>5.7698176890394311E-2</c:v>
                </c:pt>
                <c:pt idx="112">
                  <c:v>5.8326554298755849E-2</c:v>
                </c:pt>
                <c:pt idx="113">
                  <c:v>5.9002868716099298E-2</c:v>
                </c:pt>
                <c:pt idx="114">
                  <c:v>5.971216055216453E-2</c:v>
                </c:pt>
                <c:pt idx="115">
                  <c:v>6.0462246930892451E-2</c:v>
                </c:pt>
                <c:pt idx="116">
                  <c:v>6.1250351212727455E-2</c:v>
                </c:pt>
                <c:pt idx="117">
                  <c:v>6.2064680488427795E-2</c:v>
                </c:pt>
                <c:pt idx="118">
                  <c:v>6.2911348691737617E-2</c:v>
                </c:pt>
                <c:pt idx="119">
                  <c:v>6.3800969067323479E-2</c:v>
                </c:pt>
                <c:pt idx="120">
                  <c:v>6.4723214027467654E-2</c:v>
                </c:pt>
                <c:pt idx="121">
                  <c:v>6.5696452966067631E-2</c:v>
                </c:pt>
                <c:pt idx="122">
                  <c:v>6.6721471449001521E-2</c:v>
                </c:pt>
                <c:pt idx="123">
                  <c:v>6.7803667682856589E-2</c:v>
                </c:pt>
                <c:pt idx="124">
                  <c:v>6.8967626281340066E-2</c:v>
                </c:pt>
                <c:pt idx="125">
                  <c:v>7.0228027708966467E-2</c:v>
                </c:pt>
                <c:pt idx="126">
                  <c:v>7.1617753889956934E-2</c:v>
                </c:pt>
              </c:numCache>
            </c:numRef>
          </c:xVal>
          <c:yVal>
            <c:numRef>
              <c:f>LaminarVsTurbulent!$A$3:$A$129</c:f>
              <c:numCache>
                <c:formatCode>General</c:formatCode>
                <c:ptCount val="127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0-1E4F-9C22-3160DF9DCF38}"/>
            </c:ext>
          </c:extLst>
        </c:ser>
        <c:ser>
          <c:idx val="1"/>
          <c:order val="1"/>
          <c:tx>
            <c:strRef>
              <c:f>LaminarVsTurbulent!$C$1</c:f>
              <c:strCache>
                <c:ptCount val="1"/>
                <c:pt idx="0">
                  <c:v>Laminar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LaminarVsTurbulent!$D$3:$D$140</c:f>
              <c:numCache>
                <c:formatCode>General</c:formatCode>
                <c:ptCount val="138"/>
                <c:pt idx="0">
                  <c:v>1.749186003746718E-2</c:v>
                </c:pt>
                <c:pt idx="1">
                  <c:v>1.7616213458180246E-2</c:v>
                </c:pt>
                <c:pt idx="2">
                  <c:v>1.7756642124364577E-2</c:v>
                </c:pt>
                <c:pt idx="3">
                  <c:v>1.7926749637698053E-2</c:v>
                </c:pt>
                <c:pt idx="4">
                  <c:v>1.8093392247026194E-2</c:v>
                </c:pt>
                <c:pt idx="5">
                  <c:v>1.8256161017310119E-2</c:v>
                </c:pt>
                <c:pt idx="6">
                  <c:v>1.8416506793955824E-2</c:v>
                </c:pt>
                <c:pt idx="7">
                  <c:v>1.8573836507451993E-2</c:v>
                </c:pt>
                <c:pt idx="8">
                  <c:v>1.8728640735693431E-2</c:v>
                </c:pt>
                <c:pt idx="9">
                  <c:v>1.8879818504585883E-2</c:v>
                </c:pt>
                <c:pt idx="10">
                  <c:v>1.9030056200576843E-2</c:v>
                </c:pt>
                <c:pt idx="11">
                  <c:v>1.9181420393998529E-2</c:v>
                </c:pt>
                <c:pt idx="12">
                  <c:v>1.9332851380274629E-2</c:v>
                </c:pt>
                <c:pt idx="13">
                  <c:v>1.9491398806685847E-2</c:v>
                </c:pt>
                <c:pt idx="14">
                  <c:v>1.9652986533655575E-2</c:v>
                </c:pt>
                <c:pt idx="15">
                  <c:v>1.9817645674151622E-2</c:v>
                </c:pt>
                <c:pt idx="16">
                  <c:v>1.9985342188170805E-2</c:v>
                </c:pt>
                <c:pt idx="17">
                  <c:v>2.0152918710156467E-2</c:v>
                </c:pt>
                <c:pt idx="18">
                  <c:v>2.0316396176908599E-2</c:v>
                </c:pt>
                <c:pt idx="19">
                  <c:v>2.0488662287475728E-2</c:v>
                </c:pt>
                <c:pt idx="20">
                  <c:v>2.0670429853067659E-2</c:v>
                </c:pt>
                <c:pt idx="21">
                  <c:v>2.0854935082194628E-2</c:v>
                </c:pt>
                <c:pt idx="22">
                  <c:v>2.1045593822074882E-2</c:v>
                </c:pt>
                <c:pt idx="23">
                  <c:v>2.123573029254729E-2</c:v>
                </c:pt>
                <c:pt idx="24">
                  <c:v>2.1430032118801345E-2</c:v>
                </c:pt>
                <c:pt idx="25">
                  <c:v>2.1632121896909919E-2</c:v>
                </c:pt>
                <c:pt idx="26">
                  <c:v>2.1837465879279466E-2</c:v>
                </c:pt>
                <c:pt idx="27">
                  <c:v>2.2046249228095734E-2</c:v>
                </c:pt>
                <c:pt idx="28">
                  <c:v>2.2257265145822182E-2</c:v>
                </c:pt>
                <c:pt idx="29">
                  <c:v>2.2469165805228893E-2</c:v>
                </c:pt>
                <c:pt idx="30">
                  <c:v>2.2685089272660809E-2</c:v>
                </c:pt>
                <c:pt idx="31">
                  <c:v>2.2905833161755387E-2</c:v>
                </c:pt>
                <c:pt idx="32">
                  <c:v>2.3131991550752497E-2</c:v>
                </c:pt>
                <c:pt idx="33">
                  <c:v>2.3359651581339486E-2</c:v>
                </c:pt>
                <c:pt idx="34">
                  <c:v>2.3589059762716857E-2</c:v>
                </c:pt>
                <c:pt idx="35">
                  <c:v>2.3822334626210105E-2</c:v>
                </c:pt>
                <c:pt idx="36">
                  <c:v>2.4056784895971593E-2</c:v>
                </c:pt>
                <c:pt idx="37">
                  <c:v>2.4298146025875787E-2</c:v>
                </c:pt>
                <c:pt idx="38">
                  <c:v>2.4546848002645456E-2</c:v>
                </c:pt>
                <c:pt idx="39">
                  <c:v>2.4802409008606939E-2</c:v>
                </c:pt>
                <c:pt idx="40">
                  <c:v>2.5060781847477339E-2</c:v>
                </c:pt>
                <c:pt idx="41">
                  <c:v>2.5323943264284408E-2</c:v>
                </c:pt>
                <c:pt idx="42">
                  <c:v>2.5588958066750961E-2</c:v>
                </c:pt>
                <c:pt idx="43">
                  <c:v>2.5854623495949369E-2</c:v>
                </c:pt>
                <c:pt idx="44">
                  <c:v>2.6116154428027151E-2</c:v>
                </c:pt>
                <c:pt idx="45">
                  <c:v>2.6376104424679289E-2</c:v>
                </c:pt>
                <c:pt idx="46">
                  <c:v>2.6637102650360248E-2</c:v>
                </c:pt>
                <c:pt idx="47">
                  <c:v>2.6898709678386458E-2</c:v>
                </c:pt>
                <c:pt idx="48">
                  <c:v>2.716194307522243E-2</c:v>
                </c:pt>
                <c:pt idx="49">
                  <c:v>2.7421630538914513E-2</c:v>
                </c:pt>
                <c:pt idx="50">
                  <c:v>2.7669529784414032E-2</c:v>
                </c:pt>
                <c:pt idx="51">
                  <c:v>2.7911324326607086E-2</c:v>
                </c:pt>
                <c:pt idx="52">
                  <c:v>2.8150410818025752E-2</c:v>
                </c:pt>
                <c:pt idx="53">
                  <c:v>2.8390728100698606E-2</c:v>
                </c:pt>
                <c:pt idx="54">
                  <c:v>2.8633575653907357E-2</c:v>
                </c:pt>
                <c:pt idx="55">
                  <c:v>2.8891100914241047E-2</c:v>
                </c:pt>
                <c:pt idx="56">
                  <c:v>2.9187927682773427E-2</c:v>
                </c:pt>
                <c:pt idx="57">
                  <c:v>2.9518998025647055E-2</c:v>
                </c:pt>
                <c:pt idx="58">
                  <c:v>2.9870685340615211E-2</c:v>
                </c:pt>
                <c:pt idx="59">
                  <c:v>3.0236765299808153E-2</c:v>
                </c:pt>
                <c:pt idx="60">
                  <c:v>3.0611683226223894E-2</c:v>
                </c:pt>
                <c:pt idx="61">
                  <c:v>3.0993213918140763E-2</c:v>
                </c:pt>
                <c:pt idx="62">
                  <c:v>3.1375195159212679E-2</c:v>
                </c:pt>
                <c:pt idx="63">
                  <c:v>3.175870434371271E-2</c:v>
                </c:pt>
                <c:pt idx="64">
                  <c:v>3.2144980631569342E-2</c:v>
                </c:pt>
                <c:pt idx="65">
                  <c:v>3.2535214609189289E-2</c:v>
                </c:pt>
                <c:pt idx="66">
                  <c:v>3.2931127627154742E-2</c:v>
                </c:pt>
                <c:pt idx="67">
                  <c:v>3.3328608577489892E-2</c:v>
                </c:pt>
                <c:pt idx="68">
                  <c:v>3.3730705356766498E-2</c:v>
                </c:pt>
                <c:pt idx="69">
                  <c:v>3.4137515245462866E-2</c:v>
                </c:pt>
                <c:pt idx="70">
                  <c:v>3.4547351600253469E-2</c:v>
                </c:pt>
                <c:pt idx="71">
                  <c:v>3.4963681986207119E-2</c:v>
                </c:pt>
                <c:pt idx="72">
                  <c:v>3.538068500534574E-2</c:v>
                </c:pt>
                <c:pt idx="73">
                  <c:v>3.5800330538500937E-2</c:v>
                </c:pt>
                <c:pt idx="74">
                  <c:v>3.6220941651181969E-2</c:v>
                </c:pt>
                <c:pt idx="75">
                  <c:v>3.6645968056045079E-2</c:v>
                </c:pt>
                <c:pt idx="76">
                  <c:v>3.707391852295186E-2</c:v>
                </c:pt>
                <c:pt idx="77">
                  <c:v>3.7504259986068329E-2</c:v>
                </c:pt>
                <c:pt idx="78">
                  <c:v>3.793904067624667E-2</c:v>
                </c:pt>
                <c:pt idx="79">
                  <c:v>3.8376711477858587E-2</c:v>
                </c:pt>
                <c:pt idx="80">
                  <c:v>3.881814853790376E-2</c:v>
                </c:pt>
                <c:pt idx="81">
                  <c:v>3.9263061632135832E-2</c:v>
                </c:pt>
                <c:pt idx="82">
                  <c:v>3.9711688802547239E-2</c:v>
                </c:pt>
                <c:pt idx="83">
                  <c:v>4.0164935337059358E-2</c:v>
                </c:pt>
                <c:pt idx="84">
                  <c:v>4.0620507582092499E-2</c:v>
                </c:pt>
                <c:pt idx="85">
                  <c:v>4.1077326000265417E-2</c:v>
                </c:pt>
                <c:pt idx="86">
                  <c:v>4.1534232764075397E-2</c:v>
                </c:pt>
                <c:pt idx="87">
                  <c:v>4.199446599949147E-2</c:v>
                </c:pt>
                <c:pt idx="88">
                  <c:v>4.2455425553275472E-2</c:v>
                </c:pt>
                <c:pt idx="89">
                  <c:v>4.2917703492603661E-2</c:v>
                </c:pt>
                <c:pt idx="90">
                  <c:v>4.3381972708478565E-2</c:v>
                </c:pt>
                <c:pt idx="91">
                  <c:v>4.3849608698858358E-2</c:v>
                </c:pt>
                <c:pt idx="92">
                  <c:v>4.4324642257398315E-2</c:v>
                </c:pt>
                <c:pt idx="93">
                  <c:v>4.4803337207126204E-2</c:v>
                </c:pt>
                <c:pt idx="94">
                  <c:v>4.5286774272116186E-2</c:v>
                </c:pt>
                <c:pt idx="95">
                  <c:v>4.5773218896118989E-2</c:v>
                </c:pt>
                <c:pt idx="96">
                  <c:v>4.6262431484989208E-2</c:v>
                </c:pt>
                <c:pt idx="97">
                  <c:v>4.6753712581763966E-2</c:v>
                </c:pt>
                <c:pt idx="98">
                  <c:v>4.7246060992695169E-2</c:v>
                </c:pt>
                <c:pt idx="99">
                  <c:v>4.7741031256598572E-2</c:v>
                </c:pt>
                <c:pt idx="100">
                  <c:v>4.8238867275939824E-2</c:v>
                </c:pt>
                <c:pt idx="101">
                  <c:v>4.8738789880209611E-2</c:v>
                </c:pt>
                <c:pt idx="102">
                  <c:v>4.9242282937016199E-2</c:v>
                </c:pt>
                <c:pt idx="103">
                  <c:v>4.9747092393819324E-2</c:v>
                </c:pt>
                <c:pt idx="104">
                  <c:v>5.0253736101318287E-2</c:v>
                </c:pt>
                <c:pt idx="105">
                  <c:v>5.0762470352281139E-2</c:v>
                </c:pt>
                <c:pt idx="106">
                  <c:v>5.127355862180908E-2</c:v>
                </c:pt>
                <c:pt idx="107">
                  <c:v>5.1786568116645101E-2</c:v>
                </c:pt>
                <c:pt idx="108">
                  <c:v>5.2303598693678316E-2</c:v>
                </c:pt>
                <c:pt idx="109">
                  <c:v>5.281972045780145E-2</c:v>
                </c:pt>
                <c:pt idx="110">
                  <c:v>5.3340236512275541E-2</c:v>
                </c:pt>
                <c:pt idx="111">
                  <c:v>5.3863228742476177E-2</c:v>
                </c:pt>
                <c:pt idx="112">
                  <c:v>5.438783754160554E-2</c:v>
                </c:pt>
                <c:pt idx="113">
                  <c:v>5.4915327492810771E-2</c:v>
                </c:pt>
                <c:pt idx="114">
                  <c:v>5.5445969750960146E-2</c:v>
                </c:pt>
                <c:pt idx="115">
                  <c:v>5.5980274831278008E-2</c:v>
                </c:pt>
                <c:pt idx="116">
                  <c:v>5.6517056466212044E-2</c:v>
                </c:pt>
                <c:pt idx="117">
                  <c:v>5.7055065415368533E-2</c:v>
                </c:pt>
                <c:pt idx="118">
                  <c:v>5.7594193140026437E-2</c:v>
                </c:pt>
                <c:pt idx="119">
                  <c:v>5.8137054865657387E-2</c:v>
                </c:pt>
                <c:pt idx="120">
                  <c:v>5.8677031585534896E-2</c:v>
                </c:pt>
                <c:pt idx="121">
                  <c:v>5.9211341816054808E-2</c:v>
                </c:pt>
                <c:pt idx="122">
                  <c:v>5.9745690869813343E-2</c:v>
                </c:pt>
                <c:pt idx="123">
                  <c:v>6.028102003844444E-2</c:v>
                </c:pt>
                <c:pt idx="124">
                  <c:v>6.0817331216572762E-2</c:v>
                </c:pt>
                <c:pt idx="125">
                  <c:v>6.1357050305527176E-2</c:v>
                </c:pt>
                <c:pt idx="126">
                  <c:v>6.1906517081336335E-2</c:v>
                </c:pt>
                <c:pt idx="127">
                  <c:v>6.2465074650803351E-2</c:v>
                </c:pt>
                <c:pt idx="128">
                  <c:v>6.3030629211234812E-2</c:v>
                </c:pt>
                <c:pt idx="129">
                  <c:v>6.3601436748749227E-2</c:v>
                </c:pt>
                <c:pt idx="130">
                  <c:v>6.4177083545486471E-2</c:v>
                </c:pt>
                <c:pt idx="131">
                  <c:v>6.4755882410742635E-2</c:v>
                </c:pt>
                <c:pt idx="132">
                  <c:v>6.533165566959101E-2</c:v>
                </c:pt>
                <c:pt idx="133">
                  <c:v>6.5904025615624334E-2</c:v>
                </c:pt>
                <c:pt idx="134">
                  <c:v>6.6475426564704163E-2</c:v>
                </c:pt>
                <c:pt idx="135">
                  <c:v>6.7047945933407224E-2</c:v>
                </c:pt>
                <c:pt idx="136">
                  <c:v>6.7621374742245652E-2</c:v>
                </c:pt>
                <c:pt idx="137">
                  <c:v>6.819503967616046E-2</c:v>
                </c:pt>
              </c:numCache>
            </c:numRef>
          </c:xVal>
          <c:yVal>
            <c:numRef>
              <c:f>LaminarVsTurbulent!$C$3:$C$140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C0-1E4F-9C22-3160DF9DC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05312"/>
        <c:axId val="493171408"/>
      </c:scatterChart>
      <c:valAx>
        <c:axId val="49320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71408"/>
        <c:crosses val="autoZero"/>
        <c:crossBetween val="midCat"/>
      </c:valAx>
      <c:valAx>
        <c:axId val="4931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0787401574804"/>
          <c:y val="5.1504082822980482E-2"/>
          <c:w val="0.14013825501111724"/>
          <c:h val="0.128084387933481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10.70090335775231</c:v>
                </c:pt>
                <c:pt idx="1">
                  <c:v>10.304385524148227</c:v>
                </c:pt>
                <c:pt idx="2">
                  <c:v>9.9502548938116142</c:v>
                </c:pt>
                <c:pt idx="3">
                  <c:v>9.6405892845677759</c:v>
                </c:pt>
                <c:pt idx="4">
                  <c:v>9.3531734025664957</c:v>
                </c:pt>
                <c:pt idx="5">
                  <c:v>9.0852787577433745</c:v>
                </c:pt>
                <c:pt idx="6">
                  <c:v>8.8355821596379158</c:v>
                </c:pt>
                <c:pt idx="7">
                  <c:v>8.6017785104840545</c:v>
                </c:pt>
                <c:pt idx="8">
                  <c:v>8.3826397017672516</c:v>
                </c:pt>
                <c:pt idx="9">
                  <c:v>8.1760672309171252</c:v>
                </c:pt>
                <c:pt idx="10">
                  <c:v>7.9821388403313573</c:v>
                </c:pt>
                <c:pt idx="11">
                  <c:v>7.8005661187779971</c:v>
                </c:pt>
                <c:pt idx="12">
                  <c:v>7.6296672778668508</c:v>
                </c:pt>
                <c:pt idx="13">
                  <c:v>7.4714298491947844</c:v>
                </c:pt>
                <c:pt idx="14">
                  <c:v>7.3231358431154456</c:v>
                </c:pt>
                <c:pt idx="15">
                  <c:v>7.1840516481708283</c:v>
                </c:pt>
                <c:pt idx="16">
                  <c:v>7.0533534640302866</c:v>
                </c:pt>
                <c:pt idx="17">
                  <c:v>6.9294468218198961</c:v>
                </c:pt>
                <c:pt idx="18">
                  <c:v>6.8104052370016763</c:v>
                </c:pt>
                <c:pt idx="19">
                  <c:v>6.7000510096335422</c:v>
                </c:pt>
                <c:pt idx="20">
                  <c:v>6.5980078079347662</c:v>
                </c:pt>
                <c:pt idx="21">
                  <c:v>6.5016644899326845</c:v>
                </c:pt>
                <c:pt idx="22">
                  <c:v>6.4115464287727253</c:v>
                </c:pt>
                <c:pt idx="23">
                  <c:v>6.3253617244237601</c:v>
                </c:pt>
                <c:pt idx="24">
                  <c:v>6.2441353528993933</c:v>
                </c:pt>
                <c:pt idx="25">
                  <c:v>6.1685638983695554</c:v>
                </c:pt>
                <c:pt idx="26">
                  <c:v>6.0971684282545953</c:v>
                </c:pt>
                <c:pt idx="27">
                  <c:v>6.0296063975712828</c:v>
                </c:pt>
                <c:pt idx="28">
                  <c:v>5.9654328947666775</c:v>
                </c:pt>
                <c:pt idx="29">
                  <c:v>5.903926165978211</c:v>
                </c:pt>
                <c:pt idx="30">
                  <c:v>5.8459094543188819</c:v>
                </c:pt>
                <c:pt idx="31">
                  <c:v>5.7913740108041045</c:v>
                </c:pt>
                <c:pt idx="32">
                  <c:v>5.7401596563319872</c:v>
                </c:pt>
                <c:pt idx="33">
                  <c:v>5.6912710051533262</c:v>
                </c:pt>
                <c:pt idx="34">
                  <c:v>5.6445108069771646</c:v>
                </c:pt>
                <c:pt idx="35">
                  <c:v>5.6002975994169626</c:v>
                </c:pt>
                <c:pt idx="36">
                  <c:v>5.5579047624720204</c:v>
                </c:pt>
                <c:pt idx="37">
                  <c:v>5.5185637786582067</c:v>
                </c:pt>
                <c:pt idx="38">
                  <c:v>5.4822342101253279</c:v>
                </c:pt>
                <c:pt idx="39">
                  <c:v>5.4485824511958381</c:v>
                </c:pt>
                <c:pt idx="40">
                  <c:v>5.4166050391502383</c:v>
                </c:pt>
                <c:pt idx="41">
                  <c:v>5.3867295071996359</c:v>
                </c:pt>
                <c:pt idx="42">
                  <c:v>5.3582384212492924</c:v>
                </c:pt>
                <c:pt idx="43">
                  <c:v>5.330719086281392</c:v>
                </c:pt>
                <c:pt idx="44">
                  <c:v>5.3032282950953853</c:v>
                </c:pt>
                <c:pt idx="45">
                  <c:v>5.2762563388623978</c:v>
                </c:pt>
                <c:pt idx="46">
                  <c:v>5.2502745334660803</c:v>
                </c:pt>
                <c:pt idx="47">
                  <c:v>5.2252181640987416</c:v>
                </c:pt>
                <c:pt idx="48">
                  <c:v>5.2012136245474059</c:v>
                </c:pt>
                <c:pt idx="49">
                  <c:v>5.177206477613848</c:v>
                </c:pt>
                <c:pt idx="50">
                  <c:v>5.1517171038304923</c:v>
                </c:pt>
                <c:pt idx="51">
                  <c:v>5.1258116217611986</c:v>
                </c:pt>
                <c:pt idx="52">
                  <c:v>5.1000794063679757</c:v>
                </c:pt>
                <c:pt idx="53">
                  <c:v>5.0753576416081616</c:v>
                </c:pt>
                <c:pt idx="54">
                  <c:v>5.0516989495919624</c:v>
                </c:pt>
                <c:pt idx="55">
                  <c:v>5.0313137637881882</c:v>
                </c:pt>
                <c:pt idx="56">
                  <c:v>5.0181685021165876</c:v>
                </c:pt>
                <c:pt idx="57">
                  <c:v>5.0111692503758407</c:v>
                </c:pt>
                <c:pt idx="58">
                  <c:v>5.0078408840727207</c:v>
                </c:pt>
                <c:pt idx="59">
                  <c:v>5.0069608870495372</c:v>
                </c:pt>
                <c:pt idx="60">
                  <c:v>5.0076628571037372</c:v>
                </c:pt>
                <c:pt idx="61">
                  <c:v>5.0093768031287977</c:v>
                </c:pt>
                <c:pt idx="62">
                  <c:v>5.0111135031727212</c:v>
                </c:pt>
                <c:pt idx="63">
                  <c:v>5.0130737341326457</c:v>
                </c:pt>
                <c:pt idx="64">
                  <c:v>5.0154751992787725</c:v>
                </c:pt>
                <c:pt idx="65">
                  <c:v>5.0185191408812804</c:v>
                </c:pt>
                <c:pt idx="66">
                  <c:v>5.0222791560742026</c:v>
                </c:pt>
                <c:pt idx="67">
                  <c:v>5.0262355716444009</c:v>
                </c:pt>
                <c:pt idx="68">
                  <c:v>5.0308656312358471</c:v>
                </c:pt>
                <c:pt idx="69">
                  <c:v>5.0360891702137458</c:v>
                </c:pt>
                <c:pt idx="70">
                  <c:v>5.0415629662136823</c:v>
                </c:pt>
                <c:pt idx="71">
                  <c:v>5.0480069625990414</c:v>
                </c:pt>
                <c:pt idx="72">
                  <c:v>5.0543816369199206</c:v>
                </c:pt>
                <c:pt idx="73">
                  <c:v>5.0609888359923865</c:v>
                </c:pt>
                <c:pt idx="74">
                  <c:v>5.0677140232408879</c:v>
                </c:pt>
                <c:pt idx="75">
                  <c:v>5.0748460985187887</c:v>
                </c:pt>
                <c:pt idx="76">
                  <c:v>5.0822926190486397</c:v>
                </c:pt>
                <c:pt idx="77">
                  <c:v>5.0899948162745705</c:v>
                </c:pt>
                <c:pt idx="78">
                  <c:v>5.0980269520555481</c:v>
                </c:pt>
                <c:pt idx="79">
                  <c:v>5.1064047396902206</c:v>
                </c:pt>
                <c:pt idx="80">
                  <c:v>5.1151479813739673</c:v>
                </c:pt>
                <c:pt idx="81">
                  <c:v>5.1241170809732211</c:v>
                </c:pt>
                <c:pt idx="82">
                  <c:v>5.1334621096684216</c:v>
                </c:pt>
                <c:pt idx="83">
                  <c:v>5.1433084993168885</c:v>
                </c:pt>
                <c:pt idx="84">
                  <c:v>5.1532589899535255</c:v>
                </c:pt>
                <c:pt idx="85">
                  <c:v>5.1631905535427842</c:v>
                </c:pt>
                <c:pt idx="86">
                  <c:v>5.1729753824776408</c:v>
                </c:pt>
                <c:pt idx="87">
                  <c:v>5.1829183043728753</c:v>
                </c:pt>
                <c:pt idx="88">
                  <c:v>5.1929397545263409</c:v>
                </c:pt>
                <c:pt idx="89">
                  <c:v>5.2028985425477936</c:v>
                </c:pt>
                <c:pt idx="90">
                  <c:v>5.2130062765992164</c:v>
                </c:pt>
                <c:pt idx="91">
                  <c:v>5.2232043799992809</c:v>
                </c:pt>
                <c:pt idx="92">
                  <c:v>5.2343298491815302</c:v>
                </c:pt>
                <c:pt idx="93">
                  <c:v>5.2455862713781549</c:v>
                </c:pt>
                <c:pt idx="94">
                  <c:v>5.2572237395316961</c:v>
                </c:pt>
                <c:pt idx="95">
                  <c:v>5.269046235896889</c:v>
                </c:pt>
                <c:pt idx="96">
                  <c:v>5.2810353177377811</c:v>
                </c:pt>
                <c:pt idx="97">
                  <c:v>5.2931214728436728</c:v>
                </c:pt>
                <c:pt idx="98">
                  <c:v>5.305080537925055</c:v>
                </c:pt>
                <c:pt idx="99">
                  <c:v>5.3172219116085016</c:v>
                </c:pt>
                <c:pt idx="100">
                  <c:v>5.3294576831007934</c:v>
                </c:pt>
                <c:pt idx="101">
                  <c:v>5.3418354195459266</c:v>
                </c:pt>
                <c:pt idx="102">
                  <c:v>5.3544015300137744</c:v>
                </c:pt>
                <c:pt idx="103">
                  <c:v>5.3667909287805955</c:v>
                </c:pt>
                <c:pt idx="104">
                  <c:v>5.3793242741491145</c:v>
                </c:pt>
                <c:pt idx="105">
                  <c:v>5.3919121172591424</c:v>
                </c:pt>
                <c:pt idx="106">
                  <c:v>5.4045914995311408</c:v>
                </c:pt>
                <c:pt idx="107">
                  <c:v>5.4173257869604203</c:v>
                </c:pt>
                <c:pt idx="108">
                  <c:v>5.4303426770552869</c:v>
                </c:pt>
                <c:pt idx="109">
                  <c:v>5.4430067622930451</c:v>
                </c:pt>
                <c:pt idx="110">
                  <c:v>5.4558742769974495</c:v>
                </c:pt>
                <c:pt idx="111">
                  <c:v>5.4690197011542017</c:v>
                </c:pt>
                <c:pt idx="112">
                  <c:v>5.4820980812233069</c:v>
                </c:pt>
                <c:pt idx="113">
                  <c:v>5.495243920649064</c:v>
                </c:pt>
                <c:pt idx="114">
                  <c:v>5.5086256065489447</c:v>
                </c:pt>
                <c:pt idx="115">
                  <c:v>5.5220265072687287</c:v>
                </c:pt>
                <c:pt idx="116">
                  <c:v>5.535745313558281</c:v>
                </c:pt>
                <c:pt idx="117">
                  <c:v>5.5492555463902802</c:v>
                </c:pt>
                <c:pt idx="118">
                  <c:v>5.5626925741946156</c:v>
                </c:pt>
                <c:pt idx="119">
                  <c:v>5.5764565630517566</c:v>
                </c:pt>
                <c:pt idx="120">
                  <c:v>5.5896408190601052</c:v>
                </c:pt>
                <c:pt idx="121">
                  <c:v>5.6022804202217458</c:v>
                </c:pt>
                <c:pt idx="122">
                  <c:v>5.6146501150346211</c:v>
                </c:pt>
                <c:pt idx="123">
                  <c:v>5.6271331021870621</c:v>
                </c:pt>
                <c:pt idx="124">
                  <c:v>5.6394519046470331</c:v>
                </c:pt>
                <c:pt idx="125">
                  <c:v>5.6519814289794255</c:v>
                </c:pt>
                <c:pt idx="126">
                  <c:v>5.6651600831533031</c:v>
                </c:pt>
                <c:pt idx="127">
                  <c:v>5.6792123186970898</c:v>
                </c:pt>
                <c:pt idx="128">
                  <c:v>5.6935030540953129</c:v>
                </c:pt>
                <c:pt idx="129">
                  <c:v>5.7083148200211467</c:v>
                </c:pt>
                <c:pt idx="130">
                  <c:v>5.7233162878881441</c:v>
                </c:pt>
                <c:pt idx="131">
                  <c:v>5.7383580027073817</c:v>
                </c:pt>
                <c:pt idx="132">
                  <c:v>5.7530501049748999</c:v>
                </c:pt>
                <c:pt idx="133">
                  <c:v>5.7673753497729088</c:v>
                </c:pt>
                <c:pt idx="134">
                  <c:v>5.781408791332133</c:v>
                </c:pt>
                <c:pt idx="135">
                  <c:v>5.7953403652618549</c:v>
                </c:pt>
                <c:pt idx="136">
                  <c:v>5.8091582068669583</c:v>
                </c:pt>
                <c:pt idx="137">
                  <c:v>5.822966558761598</c:v>
                </c:pt>
                <c:pt idx="138">
                  <c:v>5.8364400618646206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1"/>
          <c:order val="1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1905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0.69241317372932987</c:v>
                </c:pt>
                <c:pt idx="1">
                  <c:v>0.7141549902353499</c:v>
                </c:pt>
                <c:pt idx="2">
                  <c:v>0.73601022726612064</c:v>
                </c:pt>
                <c:pt idx="3">
                  <c:v>0.75773123411173848</c:v>
                </c:pt>
                <c:pt idx="4">
                  <c:v>0.779697656525698</c:v>
                </c:pt>
                <c:pt idx="5">
                  <c:v>0.80179254678296352</c:v>
                </c:pt>
                <c:pt idx="6">
                  <c:v>0.82370806662784013</c:v>
                </c:pt>
                <c:pt idx="7">
                  <c:v>0.84582710460261346</c:v>
                </c:pt>
                <c:pt idx="8">
                  <c:v>0.86813643220678904</c:v>
                </c:pt>
                <c:pt idx="9">
                  <c:v>0.89058969487670159</c:v>
                </c:pt>
                <c:pt idx="10">
                  <c:v>0.91280690791379471</c:v>
                </c:pt>
                <c:pt idx="11">
                  <c:v>0.93524497247128646</c:v>
                </c:pt>
                <c:pt idx="12">
                  <c:v>0.95744729072398771</c:v>
                </c:pt>
                <c:pt idx="13">
                  <c:v>0.97979920334300241</c:v>
                </c:pt>
                <c:pt idx="14">
                  <c:v>1.0022863046216717</c:v>
                </c:pt>
                <c:pt idx="15">
                  <c:v>1.0249050566015421</c:v>
                </c:pt>
                <c:pt idx="16">
                  <c:v>1.0473633004436265</c:v>
                </c:pt>
                <c:pt idx="17">
                  <c:v>1.0698980014955728</c:v>
                </c:pt>
                <c:pt idx="18">
                  <c:v>1.0923047542839801</c:v>
                </c:pt>
                <c:pt idx="19">
                  <c:v>1.1147499354893529</c:v>
                </c:pt>
                <c:pt idx="20">
                  <c:v>1.137311364035724</c:v>
                </c:pt>
                <c:pt idx="21">
                  <c:v>1.159989384349807</c:v>
                </c:pt>
                <c:pt idx="22">
                  <c:v>1.1825845731523508</c:v>
                </c:pt>
                <c:pt idx="23">
                  <c:v>1.2050193207908892</c:v>
                </c:pt>
                <c:pt idx="24">
                  <c:v>1.2275766877571697</c:v>
                </c:pt>
                <c:pt idx="25">
                  <c:v>1.2502265097246847</c:v>
                </c:pt>
                <c:pt idx="26">
                  <c:v>1.272853520693173</c:v>
                </c:pt>
                <c:pt idx="27">
                  <c:v>1.2954522266055755</c:v>
                </c:pt>
                <c:pt idx="28">
                  <c:v>1.318005672954611</c:v>
                </c:pt>
                <c:pt idx="29">
                  <c:v>1.3406332279225535</c:v>
                </c:pt>
                <c:pt idx="30">
                  <c:v>1.3632855481482564</c:v>
                </c:pt>
                <c:pt idx="31">
                  <c:v>1.3859429885872927</c:v>
                </c:pt>
                <c:pt idx="32">
                  <c:v>1.4087262918165151</c:v>
                </c:pt>
                <c:pt idx="33">
                  <c:v>1.4312566287063166</c:v>
                </c:pt>
                <c:pt idx="34">
                  <c:v>1.4538524034126761</c:v>
                </c:pt>
                <c:pt idx="35">
                  <c:v>1.4765361996836657</c:v>
                </c:pt>
                <c:pt idx="36">
                  <c:v>1.499276341252914</c:v>
                </c:pt>
                <c:pt idx="37">
                  <c:v>1.521900527685226</c:v>
                </c:pt>
                <c:pt idx="38">
                  <c:v>1.5446134064640478</c:v>
                </c:pt>
                <c:pt idx="39">
                  <c:v>1.5672034779148405</c:v>
                </c:pt>
                <c:pt idx="40">
                  <c:v>1.5898785591621794</c:v>
                </c:pt>
                <c:pt idx="41">
                  <c:v>1.6126385265896159</c:v>
                </c:pt>
                <c:pt idx="42">
                  <c:v>1.63530156753639</c:v>
                </c:pt>
                <c:pt idx="43">
                  <c:v>1.6580081549433938</c:v>
                </c:pt>
                <c:pt idx="44">
                  <c:v>1.6807860328557971</c:v>
                </c:pt>
                <c:pt idx="45">
                  <c:v>1.7034830331004858</c:v>
                </c:pt>
                <c:pt idx="46">
                  <c:v>1.7260597477187896</c:v>
                </c:pt>
                <c:pt idx="47">
                  <c:v>1.7488058298021669</c:v>
                </c:pt>
                <c:pt idx="48">
                  <c:v>1.7714268233522232</c:v>
                </c:pt>
                <c:pt idx="49">
                  <c:v>1.7941078320789747</c:v>
                </c:pt>
                <c:pt idx="50">
                  <c:v>1.8168234559909973</c:v>
                </c:pt>
                <c:pt idx="51">
                  <c:v>1.8394328937649418</c:v>
                </c:pt>
                <c:pt idx="52">
                  <c:v>1.862015736171077</c:v>
                </c:pt>
                <c:pt idx="53">
                  <c:v>1.8846994005745648</c:v>
                </c:pt>
                <c:pt idx="54">
                  <c:v>1.907353188133007</c:v>
                </c:pt>
                <c:pt idx="55">
                  <c:v>1.9300151290799701</c:v>
                </c:pt>
                <c:pt idx="56">
                  <c:v>1.9526584726124518</c:v>
                </c:pt>
                <c:pt idx="57">
                  <c:v>1.9752632692594292</c:v>
                </c:pt>
                <c:pt idx="58">
                  <c:v>1.9979420948993354</c:v>
                </c:pt>
                <c:pt idx="59">
                  <c:v>2.0206262722611861</c:v>
                </c:pt>
                <c:pt idx="60">
                  <c:v>2.0432639037372549</c:v>
                </c:pt>
                <c:pt idx="61">
                  <c:v>2.0658195105123989</c:v>
                </c:pt>
                <c:pt idx="62">
                  <c:v>2.0884049177495223</c:v>
                </c:pt>
                <c:pt idx="63">
                  <c:v>2.1109296496431686</c:v>
                </c:pt>
                <c:pt idx="64">
                  <c:v>2.1335320509716413</c:v>
                </c:pt>
                <c:pt idx="65">
                  <c:v>2.1562201401160852</c:v>
                </c:pt>
                <c:pt idx="66">
                  <c:v>2.1787839773141613</c:v>
                </c:pt>
                <c:pt idx="67">
                  <c:v>2.201294304455153</c:v>
                </c:pt>
                <c:pt idx="68">
                  <c:v>2.2238975381993602</c:v>
                </c:pt>
                <c:pt idx="69">
                  <c:v>2.2464215268359751</c:v>
                </c:pt>
                <c:pt idx="70">
                  <c:v>2.2689541671097162</c:v>
                </c:pt>
                <c:pt idx="71">
                  <c:v>2.2916075057980181</c:v>
                </c:pt>
                <c:pt idx="72">
                  <c:v>2.3140706479258841</c:v>
                </c:pt>
                <c:pt idx="73">
                  <c:v>2.3366437789039325</c:v>
                </c:pt>
                <c:pt idx="74">
                  <c:v>2.3591508261825735</c:v>
                </c:pt>
                <c:pt idx="75">
                  <c:v>2.3816122683754632</c:v>
                </c:pt>
                <c:pt idx="76">
                  <c:v>2.4041496349419376</c:v>
                </c:pt>
                <c:pt idx="77">
                  <c:v>2.426695631692549</c:v>
                </c:pt>
                <c:pt idx="78">
                  <c:v>2.4491136239251601</c:v>
                </c:pt>
                <c:pt idx="79">
                  <c:v>2.4715882113794483</c:v>
                </c:pt>
                <c:pt idx="80">
                  <c:v>2.4940629598901984</c:v>
                </c:pt>
                <c:pt idx="81">
                  <c:v>2.5164387806687172</c:v>
                </c:pt>
                <c:pt idx="82">
                  <c:v>2.5388349969806847</c:v>
                </c:pt>
                <c:pt idx="83">
                  <c:v>2.5612717191595542</c:v>
                </c:pt>
                <c:pt idx="84">
                  <c:v>2.5836881875137667</c:v>
                </c:pt>
                <c:pt idx="85">
                  <c:v>2.6061099973117035</c:v>
                </c:pt>
                <c:pt idx="86">
                  <c:v>2.6284884571667839</c:v>
                </c:pt>
                <c:pt idx="87">
                  <c:v>2.6507873006245775</c:v>
                </c:pt>
                <c:pt idx="88">
                  <c:v>2.6731989355721422</c:v>
                </c:pt>
                <c:pt idx="89">
                  <c:v>2.6955282277744401</c:v>
                </c:pt>
                <c:pt idx="90">
                  <c:v>2.7178356770876184</c:v>
                </c:pt>
                <c:pt idx="91">
                  <c:v>2.7400302169969848</c:v>
                </c:pt>
                <c:pt idx="92">
                  <c:v>2.7623843496111249</c:v>
                </c:pt>
                <c:pt idx="93">
                  <c:v>2.7846314486847024</c:v>
                </c:pt>
                <c:pt idx="94">
                  <c:v>2.8069393482045557</c:v>
                </c:pt>
                <c:pt idx="95">
                  <c:v>2.8292249805238905</c:v>
                </c:pt>
                <c:pt idx="96">
                  <c:v>2.8514744310258018</c:v>
                </c:pt>
                <c:pt idx="97">
                  <c:v>2.8737019292729942</c:v>
                </c:pt>
                <c:pt idx="98">
                  <c:v>2.895849116226707</c:v>
                </c:pt>
                <c:pt idx="99">
                  <c:v>2.9180775355015958</c:v>
                </c:pt>
                <c:pt idx="100">
                  <c:v>2.9402627111845114</c:v>
                </c:pt>
                <c:pt idx="101">
                  <c:v>2.962447682946618</c:v>
                </c:pt>
                <c:pt idx="102">
                  <c:v>2.9845809688357199</c:v>
                </c:pt>
                <c:pt idx="103">
                  <c:v>3.0066675244560952</c:v>
                </c:pt>
                <c:pt idx="104">
                  <c:v>3.0287489196491082</c:v>
                </c:pt>
                <c:pt idx="105">
                  <c:v>3.0508261871519422</c:v>
                </c:pt>
                <c:pt idx="106">
                  <c:v>3.0729129794890455</c:v>
                </c:pt>
                <c:pt idx="107">
                  <c:v>3.0950260072400653</c:v>
                </c:pt>
                <c:pt idx="108">
                  <c:v>3.1171362955734501</c:v>
                </c:pt>
                <c:pt idx="109">
                  <c:v>3.1391076294664035</c:v>
                </c:pt>
                <c:pt idx="110">
                  <c:v>3.1610326491478498</c:v>
                </c:pt>
                <c:pt idx="111">
                  <c:v>3.1831034625434187</c:v>
                </c:pt>
                <c:pt idx="112">
                  <c:v>3.2050827812540046</c:v>
                </c:pt>
                <c:pt idx="113">
                  <c:v>3.2269497027716474</c:v>
                </c:pt>
                <c:pt idx="114">
                  <c:v>3.2489203835752676</c:v>
                </c:pt>
                <c:pt idx="115">
                  <c:v>3.270755752904194</c:v>
                </c:pt>
                <c:pt idx="116">
                  <c:v>3.2927054035609724</c:v>
                </c:pt>
                <c:pt idx="117">
                  <c:v>3.3145393438769446</c:v>
                </c:pt>
                <c:pt idx="118">
                  <c:v>3.3363398129586899</c:v>
                </c:pt>
                <c:pt idx="119">
                  <c:v>3.3582835662187409</c:v>
                </c:pt>
                <c:pt idx="120">
                  <c:v>3.3800273795298312</c:v>
                </c:pt>
                <c:pt idx="121">
                  <c:v>3.4018432400608098</c:v>
                </c:pt>
                <c:pt idx="122">
                  <c:v>3.4235690187608889</c:v>
                </c:pt>
                <c:pt idx="123">
                  <c:v>3.4453698303318614</c:v>
                </c:pt>
                <c:pt idx="124">
                  <c:v>3.4670830255914939</c:v>
                </c:pt>
                <c:pt idx="125">
                  <c:v>3.4887963139954872</c:v>
                </c:pt>
                <c:pt idx="126">
                  <c:v>3.5104257118237512</c:v>
                </c:pt>
                <c:pt idx="127">
                  <c:v>3.5321602440124855</c:v>
                </c:pt>
                <c:pt idx="128">
                  <c:v>3.5537325607592822</c:v>
                </c:pt>
                <c:pt idx="129">
                  <c:v>3.5754134269132787</c:v>
                </c:pt>
                <c:pt idx="130">
                  <c:v>3.5970296900841516</c:v>
                </c:pt>
                <c:pt idx="131">
                  <c:v>3.6185375745032546</c:v>
                </c:pt>
                <c:pt idx="132">
                  <c:v>3.6400914638923196</c:v>
                </c:pt>
                <c:pt idx="133">
                  <c:v>3.6616848922144269</c:v>
                </c:pt>
                <c:pt idx="134">
                  <c:v>3.6831862859261428</c:v>
                </c:pt>
                <c:pt idx="135">
                  <c:v>3.7046463852623686</c:v>
                </c:pt>
                <c:pt idx="136">
                  <c:v>3.7260625729951937</c:v>
                </c:pt>
                <c:pt idx="137">
                  <c:v>3.7475432883494846</c:v>
                </c:pt>
                <c:pt idx="138">
                  <c:v>3.7689598824185215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2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0.83312816929509093</c:v>
                </c:pt>
                <c:pt idx="1">
                  <c:v>0.79184845163614814</c:v>
                </c:pt>
                <c:pt idx="2">
                  <c:v>0.75410172199710523</c:v>
                </c:pt>
                <c:pt idx="3">
                  <c:v>0.71946323277415181</c:v>
                </c:pt>
                <c:pt idx="4">
                  <c:v>0.68756179540214146</c:v>
                </c:pt>
                <c:pt idx="5">
                  <c:v>0.6581073434626219</c:v>
                </c:pt>
                <c:pt idx="6">
                  <c:v>0.63081495348497696</c:v>
                </c:pt>
                <c:pt idx="7">
                  <c:v>0.60548604450634846</c:v>
                </c:pt>
                <c:pt idx="8">
                  <c:v>0.58188442485964864</c:v>
                </c:pt>
                <c:pt idx="9">
                  <c:v>0.55986753325706806</c:v>
                </c:pt>
                <c:pt idx="10">
                  <c:v>0.53926061664541203</c:v>
                </c:pt>
                <c:pt idx="11">
                  <c:v>0.51998612440529846</c:v>
                </c:pt>
                <c:pt idx="12">
                  <c:v>0.50185189135486341</c:v>
                </c:pt>
                <c:pt idx="13">
                  <c:v>0.48479310392960739</c:v>
                </c:pt>
                <c:pt idx="14">
                  <c:v>0.46870037077914478</c:v>
                </c:pt>
                <c:pt idx="15">
                  <c:v>0.45355650992036917</c:v>
                </c:pt>
                <c:pt idx="16">
                  <c:v>0.43922339980734426</c:v>
                </c:pt>
                <c:pt idx="17">
                  <c:v>0.42573481923233664</c:v>
                </c:pt>
                <c:pt idx="18">
                  <c:v>0.41293262259558905</c:v>
                </c:pt>
                <c:pt idx="19">
                  <c:v>0.40084248856152188</c:v>
                </c:pt>
                <c:pt idx="20">
                  <c:v>0.38933510110240205</c:v>
                </c:pt>
                <c:pt idx="21">
                  <c:v>0.37846900874281963</c:v>
                </c:pt>
                <c:pt idx="22">
                  <c:v>0.36809648644414933</c:v>
                </c:pt>
                <c:pt idx="23">
                  <c:v>0.35825977275891635</c:v>
                </c:pt>
                <c:pt idx="24">
                  <c:v>0.34885091476413782</c:v>
                </c:pt>
                <c:pt idx="25">
                  <c:v>0.33992388945541535</c:v>
                </c:pt>
                <c:pt idx="26">
                  <c:v>0.33137515752676944</c:v>
                </c:pt>
                <c:pt idx="27">
                  <c:v>0.32325195611436985</c:v>
                </c:pt>
                <c:pt idx="28">
                  <c:v>0.31546008592083086</c:v>
                </c:pt>
                <c:pt idx="29">
                  <c:v>0.30802908282973668</c:v>
                </c:pt>
                <c:pt idx="30">
                  <c:v>0.30089238006771224</c:v>
                </c:pt>
                <c:pt idx="31">
                  <c:v>0.29408471936432135</c:v>
                </c:pt>
                <c:pt idx="32">
                  <c:v>0.28753178099944471</c:v>
                </c:pt>
                <c:pt idx="33">
                  <c:v>0.28126383073238209</c:v>
                </c:pt>
                <c:pt idx="34">
                  <c:v>0.27522257657393179</c:v>
                </c:pt>
                <c:pt idx="35">
                  <c:v>0.26943284602901579</c:v>
                </c:pt>
                <c:pt idx="36">
                  <c:v>0.26384936909304157</c:v>
                </c:pt>
                <c:pt idx="37">
                  <c:v>0.25850418691385102</c:v>
                </c:pt>
                <c:pt idx="38">
                  <c:v>0.25334810201783109</c:v>
                </c:pt>
                <c:pt idx="39">
                  <c:v>0.24839563193282055</c:v>
                </c:pt>
                <c:pt idx="40">
                  <c:v>0.24360854860841782</c:v>
                </c:pt>
                <c:pt idx="41">
                  <c:v>0.23900151646725198</c:v>
                </c:pt>
                <c:pt idx="42">
                  <c:v>0.23454672779666777</c:v>
                </c:pt>
                <c:pt idx="43">
                  <c:v>0.23026700499019523</c:v>
                </c:pt>
                <c:pt idx="44">
                  <c:v>0.22612783628006095</c:v>
                </c:pt>
                <c:pt idx="45">
                  <c:v>0.22215909387305496</c:v>
                </c:pt>
                <c:pt idx="46">
                  <c:v>0.21831821443224059</c:v>
                </c:pt>
                <c:pt idx="47">
                  <c:v>0.21464258230960098</c:v>
                </c:pt>
                <c:pt idx="48">
                  <c:v>0.21108721244430997</c:v>
                </c:pt>
                <c:pt idx="49">
                  <c:v>0.20767379612174111</c:v>
                </c:pt>
                <c:pt idx="50">
                  <c:v>0.20436947013293535</c:v>
                </c:pt>
                <c:pt idx="51">
                  <c:v>0.20119656045847659</c:v>
                </c:pt>
                <c:pt idx="52">
                  <c:v>0.19812038212159089</c:v>
                </c:pt>
                <c:pt idx="53">
                  <c:v>0.19517651950146289</c:v>
                </c:pt>
                <c:pt idx="54">
                  <c:v>0.19232354956018385</c:v>
                </c:pt>
                <c:pt idx="55">
                  <c:v>0.18958686061212546</c:v>
                </c:pt>
                <c:pt idx="56">
                  <c:v>0.18693150816315326</c:v>
                </c:pt>
                <c:pt idx="57">
                  <c:v>0.18438677816848836</c:v>
                </c:pt>
                <c:pt idx="58">
                  <c:v>0.18192154706362529</c:v>
                </c:pt>
                <c:pt idx="59">
                  <c:v>0.17955225522445631</c:v>
                </c:pt>
                <c:pt idx="60">
                  <c:v>0.17725726926851132</c:v>
                </c:pt>
                <c:pt idx="61">
                  <c:v>0.1750506122179179</c:v>
                </c:pt>
                <c:pt idx="62">
                  <c:v>0.17290860199214728</c:v>
                </c:pt>
                <c:pt idx="63">
                  <c:v>0.17085691774952491</c:v>
                </c:pt>
                <c:pt idx="64">
                  <c:v>0.16886926559554657</c:v>
                </c:pt>
                <c:pt idx="65">
                  <c:v>0.16696273202195122</c:v>
                </c:pt>
                <c:pt idx="66">
                  <c:v>0.16510909834199872</c:v>
                </c:pt>
                <c:pt idx="67">
                  <c:v>0.16325559779702109</c:v>
                </c:pt>
                <c:pt idx="68">
                  <c:v>0.16142863364913787</c:v>
                </c:pt>
                <c:pt idx="69">
                  <c:v>0.15967260140629139</c:v>
                </c:pt>
                <c:pt idx="70">
                  <c:v>0.1579642890773213</c:v>
                </c:pt>
                <c:pt idx="71">
                  <c:v>0.15633257872165113</c:v>
                </c:pt>
                <c:pt idx="72">
                  <c:v>0.15474854807890817</c:v>
                </c:pt>
                <c:pt idx="73">
                  <c:v>0.15322708570498414</c:v>
                </c:pt>
                <c:pt idx="74">
                  <c:v>0.15175260462681636</c:v>
                </c:pt>
                <c:pt idx="75">
                  <c:v>0.15033532521070608</c:v>
                </c:pt>
                <c:pt idx="76">
                  <c:v>0.14896020833351648</c:v>
                </c:pt>
                <c:pt idx="77">
                  <c:v>0.14764821969004305</c:v>
                </c:pt>
                <c:pt idx="78">
                  <c:v>0.14637231486975794</c:v>
                </c:pt>
                <c:pt idx="79">
                  <c:v>0.14515282468200499</c:v>
                </c:pt>
                <c:pt idx="80">
                  <c:v>0.14396925538569202</c:v>
                </c:pt>
                <c:pt idx="81">
                  <c:v>0.14283886294604264</c:v>
                </c:pt>
                <c:pt idx="82">
                  <c:v>0.14174466486794968</c:v>
                </c:pt>
                <c:pt idx="83">
                  <c:v>0.14070039919059163</c:v>
                </c:pt>
                <c:pt idx="84">
                  <c:v>0.13968630350497413</c:v>
                </c:pt>
                <c:pt idx="85">
                  <c:v>0.13871781400857841</c:v>
                </c:pt>
                <c:pt idx="86">
                  <c:v>0.1377782629007514</c:v>
                </c:pt>
                <c:pt idx="87">
                  <c:v>0.13688440220640441</c:v>
                </c:pt>
                <c:pt idx="88">
                  <c:v>0.13602287082706199</c:v>
                </c:pt>
                <c:pt idx="89">
                  <c:v>0.13520131291692872</c:v>
                </c:pt>
                <c:pt idx="90">
                  <c:v>0.13440650349837233</c:v>
                </c:pt>
                <c:pt idx="91">
                  <c:v>0.1336436311134587</c:v>
                </c:pt>
                <c:pt idx="92">
                  <c:v>0.13290754898561574</c:v>
                </c:pt>
                <c:pt idx="93">
                  <c:v>0.13219438171109374</c:v>
                </c:pt>
                <c:pt idx="94">
                  <c:v>0.13149805860231978</c:v>
                </c:pt>
                <c:pt idx="95">
                  <c:v>0.13083126965419628</c:v>
                </c:pt>
                <c:pt idx="96">
                  <c:v>0.13018275437746046</c:v>
                </c:pt>
                <c:pt idx="97">
                  <c:v>0.12956712964579564</c:v>
                </c:pt>
                <c:pt idx="98">
                  <c:v>0.12896767984502583</c:v>
                </c:pt>
                <c:pt idx="99">
                  <c:v>0.12839621262252868</c:v>
                </c:pt>
                <c:pt idx="100">
                  <c:v>0.1278392482344344</c:v>
                </c:pt>
                <c:pt idx="101">
                  <c:v>0.12730969781422011</c:v>
                </c:pt>
                <c:pt idx="102">
                  <c:v>0.12679383692964039</c:v>
                </c:pt>
                <c:pt idx="103">
                  <c:v>0.12630322131182209</c:v>
                </c:pt>
                <c:pt idx="104">
                  <c:v>0.12583024664872394</c:v>
                </c:pt>
                <c:pt idx="105">
                  <c:v>0.12538480235562929</c:v>
                </c:pt>
                <c:pt idx="106">
                  <c:v>0.12495357032018825</c:v>
                </c:pt>
                <c:pt idx="107">
                  <c:v>0.12455330897638651</c:v>
                </c:pt>
                <c:pt idx="108">
                  <c:v>0.12416794729577668</c:v>
                </c:pt>
                <c:pt idx="109">
                  <c:v>0.12380998226926673</c:v>
                </c:pt>
                <c:pt idx="110">
                  <c:v>0.12346326642723905</c:v>
                </c:pt>
                <c:pt idx="111">
                  <c:v>0.12314544891609432</c:v>
                </c:pt>
                <c:pt idx="112">
                  <c:v>0.12283770968716286</c:v>
                </c:pt>
                <c:pt idx="113">
                  <c:v>0.12256003046986191</c:v>
                </c:pt>
                <c:pt idx="114">
                  <c:v>0.12229674123401749</c:v>
                </c:pt>
                <c:pt idx="115">
                  <c:v>0.12205625969915403</c:v>
                </c:pt>
                <c:pt idx="116">
                  <c:v>0.12183137193452272</c:v>
                </c:pt>
                <c:pt idx="117">
                  <c:v>0.1216327745548323</c:v>
                </c:pt>
                <c:pt idx="118">
                  <c:v>0.12144501799500297</c:v>
                </c:pt>
                <c:pt idx="119">
                  <c:v>0.12128103746019835</c:v>
                </c:pt>
                <c:pt idx="120">
                  <c:v>0.1211224136841032</c:v>
                </c:pt>
                <c:pt idx="121">
                  <c:v>0.1209766706170862</c:v>
                </c:pt>
                <c:pt idx="122">
                  <c:v>0.12083269189110922</c:v>
                </c:pt>
                <c:pt idx="123">
                  <c:v>0.12071223940402075</c:v>
                </c:pt>
                <c:pt idx="124">
                  <c:v>0.12059696806739216</c:v>
                </c:pt>
                <c:pt idx="125">
                  <c:v>0.12049847534182824</c:v>
                </c:pt>
                <c:pt idx="126">
                  <c:v>0.12040313108758581</c:v>
                </c:pt>
                <c:pt idx="127">
                  <c:v>0.12033120444511966</c:v>
                </c:pt>
                <c:pt idx="128">
                  <c:v>0.12026039894510096</c:v>
                </c:pt>
                <c:pt idx="129">
                  <c:v>0.12021243947985166</c:v>
                </c:pt>
                <c:pt idx="130">
                  <c:v>0.12016861764887084</c:v>
                </c:pt>
                <c:pt idx="131">
                  <c:v>0.12014128321619615</c:v>
                </c:pt>
                <c:pt idx="132">
                  <c:v>0.12012148749853632</c:v>
                </c:pt>
                <c:pt idx="133">
                  <c:v>0.12012724830513428</c:v>
                </c:pt>
                <c:pt idx="134">
                  <c:v>0.12013896098605163</c:v>
                </c:pt>
                <c:pt idx="135">
                  <c:v>0.12016629949773898</c:v>
                </c:pt>
                <c:pt idx="136">
                  <c:v>0.12019760333209674</c:v>
                </c:pt>
                <c:pt idx="137">
                  <c:v>0.12025679400374015</c:v>
                </c:pt>
                <c:pt idx="138">
                  <c:v>0.12032271365478342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3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0.27896472534556238</c:v>
                </c:pt>
                <c:pt idx="1">
                  <c:v>0.26614660549031244</c:v>
                </c:pt>
                <c:pt idx="2">
                  <c:v>0.25384672593653257</c:v>
                </c:pt>
                <c:pt idx="3">
                  <c:v>0.24361287094261955</c:v>
                </c:pt>
                <c:pt idx="4">
                  <c:v>0.23417319944848897</c:v>
                </c:pt>
                <c:pt idx="5">
                  <c:v>0.22494028150859532</c:v>
                </c:pt>
                <c:pt idx="6">
                  <c:v>0.21685345548087415</c:v>
                </c:pt>
                <c:pt idx="7">
                  <c:v>0.20886380186838924</c:v>
                </c:pt>
                <c:pt idx="8">
                  <c:v>0.20230796237004753</c:v>
                </c:pt>
                <c:pt idx="9">
                  <c:v>0.19574247429745667</c:v>
                </c:pt>
                <c:pt idx="10">
                  <c:v>0.18959096693158423</c:v>
                </c:pt>
                <c:pt idx="11">
                  <c:v>0.18381620408000665</c:v>
                </c:pt>
                <c:pt idx="12">
                  <c:v>0.17877545370260717</c:v>
                </c:pt>
                <c:pt idx="13">
                  <c:v>0.17402697390660907</c:v>
                </c:pt>
                <c:pt idx="14">
                  <c:v>0.16917040405441086</c:v>
                </c:pt>
                <c:pt idx="15">
                  <c:v>0.16457855296724988</c:v>
                </c:pt>
                <c:pt idx="16">
                  <c:v>0.16058147996251643</c:v>
                </c:pt>
                <c:pt idx="17">
                  <c:v>0.15679256172245784</c:v>
                </c:pt>
                <c:pt idx="18">
                  <c:v>0.15285903863218145</c:v>
                </c:pt>
                <c:pt idx="19">
                  <c:v>0.14911775193154006</c:v>
                </c:pt>
                <c:pt idx="20">
                  <c:v>0.14587454589284646</c:v>
                </c:pt>
                <c:pt idx="21">
                  <c:v>0.14247278450825826</c:v>
                </c:pt>
                <c:pt idx="22">
                  <c:v>0.13983448676652857</c:v>
                </c:pt>
                <c:pt idx="23">
                  <c:v>0.13671962261309395</c:v>
                </c:pt>
                <c:pt idx="24">
                  <c:v>0.13403163590285797</c:v>
                </c:pt>
                <c:pt idx="25">
                  <c:v>0.13174280981903277</c:v>
                </c:pt>
                <c:pt idx="26">
                  <c:v>0.12927273695069569</c:v>
                </c:pt>
                <c:pt idx="27">
                  <c:v>0.12690309991178156</c:v>
                </c:pt>
                <c:pt idx="28">
                  <c:v>0.12463015010571449</c:v>
                </c:pt>
                <c:pt idx="29">
                  <c:v>0.12244467005115084</c:v>
                </c:pt>
                <c:pt idx="30">
                  <c:v>0.12060281499171431</c:v>
                </c:pt>
                <c:pt idx="31">
                  <c:v>0.11857915806363868</c:v>
                </c:pt>
                <c:pt idx="32">
                  <c:v>0.11687775314116572</c:v>
                </c:pt>
                <c:pt idx="33">
                  <c:v>0.11524021135606116</c:v>
                </c:pt>
                <c:pt idx="34">
                  <c:v>0.113421143081585</c:v>
                </c:pt>
                <c:pt idx="35">
                  <c:v>0.11190094082506687</c:v>
                </c:pt>
                <c:pt idx="36">
                  <c:v>0.11020261365612015</c:v>
                </c:pt>
                <c:pt idx="37">
                  <c:v>0.10878986599069158</c:v>
                </c:pt>
                <c:pt idx="38">
                  <c:v>0.10720204975305041</c:v>
                </c:pt>
                <c:pt idx="39">
                  <c:v>0.10588555089810195</c:v>
                </c:pt>
                <c:pt idx="40">
                  <c:v>0.10439499652613282</c:v>
                </c:pt>
                <c:pt idx="41">
                  <c:v>0.10316575833892599</c:v>
                </c:pt>
                <c:pt idx="42">
                  <c:v>0.10176670210385794</c:v>
                </c:pt>
                <c:pt idx="43">
                  <c:v>0.10061608185912557</c:v>
                </c:pt>
                <c:pt idx="44">
                  <c:v>9.9500938078694132E-2</c:v>
                </c:pt>
                <c:pt idx="45">
                  <c:v>9.8219275320939603E-2</c:v>
                </c:pt>
                <c:pt idx="46">
                  <c:v>9.7172180434713068E-2</c:v>
                </c:pt>
                <c:pt idx="47">
                  <c:v>9.5962141081393545E-2</c:v>
                </c:pt>
                <c:pt idx="48">
                  <c:v>9.4978549606373724E-2</c:v>
                </c:pt>
                <c:pt idx="49">
                  <c:v>9.4022447796926881E-2</c:v>
                </c:pt>
                <c:pt idx="50">
                  <c:v>9.2907499868663618E-2</c:v>
                </c:pt>
                <c:pt idx="51">
                  <c:v>9.2006799550328644E-2</c:v>
                </c:pt>
                <c:pt idx="52">
                  <c:v>9.0948578993998275E-2</c:v>
                </c:pt>
                <c:pt idx="53">
                  <c:v>8.9920374168427408E-2</c:v>
                </c:pt>
                <c:pt idx="54">
                  <c:v>8.9094984167505636E-2</c:v>
                </c:pt>
                <c:pt idx="55">
                  <c:v>8.8118648438970909E-2</c:v>
                </c:pt>
                <c:pt idx="56">
                  <c:v>8.7338492365108086E-2</c:v>
                </c:pt>
                <c:pt idx="57">
                  <c:v>8.6408256344784481E-2</c:v>
                </c:pt>
                <c:pt idx="58">
                  <c:v>8.5669500467794119E-2</c:v>
                </c:pt>
                <c:pt idx="59">
                  <c:v>8.4948601796128884E-2</c:v>
                </c:pt>
                <c:pt idx="60">
                  <c:v>8.4083540572715318E-2</c:v>
                </c:pt>
                <c:pt idx="61">
                  <c:v>8.3238513450885718E-2</c:v>
                </c:pt>
                <c:pt idx="62">
                  <c:v>8.2573053904322194E-2</c:v>
                </c:pt>
                <c:pt idx="63">
                  <c:v>8.1923533147217731E-2</c:v>
                </c:pt>
                <c:pt idx="64">
                  <c:v>8.1133883187461509E-2</c:v>
                </c:pt>
                <c:pt idx="65">
                  <c:v>8.0363646092583785E-2</c:v>
                </c:pt>
                <c:pt idx="66">
                  <c:v>7.9761981683885222E-2</c:v>
                </c:pt>
                <c:pt idx="67">
                  <c:v>7.9023624206156634E-2</c:v>
                </c:pt>
                <c:pt idx="68">
                  <c:v>7.8451822872989671E-2</c:v>
                </c:pt>
                <c:pt idx="69">
                  <c:v>7.7744937603664091E-2</c:v>
                </c:pt>
                <c:pt idx="70">
                  <c:v>7.7052078462109874E-2</c:v>
                </c:pt>
                <c:pt idx="71">
                  <c:v>7.6520650520530004E-2</c:v>
                </c:pt>
                <c:pt idx="72">
                  <c:v>7.5857113812210941E-2</c:v>
                </c:pt>
                <c:pt idx="73">
                  <c:v>7.5207296140810384E-2</c:v>
                </c:pt>
                <c:pt idx="74">
                  <c:v>7.471256033240993E-2</c:v>
                </c:pt>
                <c:pt idx="75">
                  <c:v>7.4088441559389637E-2</c:v>
                </c:pt>
                <c:pt idx="76">
                  <c:v>7.3477769611098115E-2</c:v>
                </c:pt>
                <c:pt idx="77">
                  <c:v>7.2880446577395994E-2</c:v>
                </c:pt>
                <c:pt idx="78">
                  <c:v>7.2427675507312647E-2</c:v>
                </c:pt>
                <c:pt idx="79">
                  <c:v>7.1852393111474039E-2</c:v>
                </c:pt>
                <c:pt idx="80">
                  <c:v>7.1288692587211003E-2</c:v>
                </c:pt>
                <c:pt idx="81">
                  <c:v>7.0734969267254671E-2</c:v>
                </c:pt>
                <c:pt idx="82">
                  <c:v>7.0192681540431706E-2</c:v>
                </c:pt>
                <c:pt idx="83">
                  <c:v>6.9789808164868586E-2</c:v>
                </c:pt>
                <c:pt idx="84">
                  <c:v>6.939432408144626E-2</c:v>
                </c:pt>
                <c:pt idx="85">
                  <c:v>6.8880540649680133E-2</c:v>
                </c:pt>
                <c:pt idx="86">
                  <c:v>6.8251905017724768E-2</c:v>
                </c:pt>
                <c:pt idx="87">
                  <c:v>6.7880493287843555E-2</c:v>
                </c:pt>
                <c:pt idx="88">
                  <c:v>6.7395621818782503E-2</c:v>
                </c:pt>
                <c:pt idx="89">
                  <c:v>6.6918771550331338E-2</c:v>
                </c:pt>
                <c:pt idx="90">
                  <c:v>6.645139192565909E-2</c:v>
                </c:pt>
                <c:pt idx="91">
                  <c:v>6.5990445807443052E-2</c:v>
                </c:pt>
                <c:pt idx="92">
                  <c:v>6.565845200158775E-2</c:v>
                </c:pt>
                <c:pt idx="93">
                  <c:v>6.5096623347565427E-2</c:v>
                </c:pt>
                <c:pt idx="94">
                  <c:v>6.4776767473697608E-2</c:v>
                </c:pt>
                <c:pt idx="95">
                  <c:v>6.4347601433730042E-2</c:v>
                </c:pt>
                <c:pt idx="96">
                  <c:v>6.3926163908888556E-2</c:v>
                </c:pt>
                <c:pt idx="97">
                  <c:v>6.3512413930172235E-2</c:v>
                </c:pt>
                <c:pt idx="98">
                  <c:v>6.3104843021196011E-2</c:v>
                </c:pt>
                <c:pt idx="99">
                  <c:v>6.27048862883922E-2</c:v>
                </c:pt>
                <c:pt idx="100">
                  <c:v>6.2311043003450362E-2</c:v>
                </c:pt>
                <c:pt idx="101">
                  <c:v>6.1924742478454087E-2</c:v>
                </c:pt>
                <c:pt idx="102">
                  <c:v>6.1653227398108072E-2</c:v>
                </c:pt>
                <c:pt idx="103">
                  <c:v>6.1276691779600448E-2</c:v>
                </c:pt>
                <c:pt idx="104">
                  <c:v>6.0907620993985209E-2</c:v>
                </c:pt>
                <c:pt idx="105">
                  <c:v>6.0544529955083366E-2</c:v>
                </c:pt>
                <c:pt idx="106">
                  <c:v>6.0187391497333299E-2</c:v>
                </c:pt>
                <c:pt idx="107">
                  <c:v>5.9731570112678212E-2</c:v>
                </c:pt>
                <c:pt idx="108">
                  <c:v>5.9490865478989428E-2</c:v>
                </c:pt>
                <c:pt idx="109">
                  <c:v>5.9046940191317253E-2</c:v>
                </c:pt>
                <c:pt idx="110">
                  <c:v>5.8813532042580288E-2</c:v>
                </c:pt>
                <c:pt idx="111">
                  <c:v>5.8484339342632634E-2</c:v>
                </c:pt>
                <c:pt idx="112">
                  <c:v>5.8159521243073803E-2</c:v>
                </c:pt>
                <c:pt idx="113">
                  <c:v>5.7839061171964939E-2</c:v>
                </c:pt>
                <c:pt idx="114">
                  <c:v>5.7524365441126123E-2</c:v>
                </c:pt>
                <c:pt idx="115">
                  <c:v>5.721256967510191E-2</c:v>
                </c:pt>
                <c:pt idx="116">
                  <c:v>5.6907918215807179E-2</c:v>
                </c:pt>
                <c:pt idx="117">
                  <c:v>5.6606134871404153E-2</c:v>
                </c:pt>
                <c:pt idx="118">
                  <c:v>5.6308624080743094E-2</c:v>
                </c:pt>
                <c:pt idx="119">
                  <c:v>5.6016780353729173E-2</c:v>
                </c:pt>
                <c:pt idx="120">
                  <c:v>5.5632504748857094E-2</c:v>
                </c:pt>
                <c:pt idx="121">
                  <c:v>5.5349768225334571E-2</c:v>
                </c:pt>
                <c:pt idx="122">
                  <c:v>5.5069828794509418E-2</c:v>
                </c:pt>
                <c:pt idx="123">
                  <c:v>5.4795475074529407E-2</c:v>
                </c:pt>
                <c:pt idx="124">
                  <c:v>5.4523893988772609E-2</c:v>
                </c:pt>
                <c:pt idx="125">
                  <c:v>5.4256471670200083E-2</c:v>
                </c:pt>
                <c:pt idx="126">
                  <c:v>5.3991802586292395E-2</c:v>
                </c:pt>
                <c:pt idx="127">
                  <c:v>5.3732657794987849E-2</c:v>
                </c:pt>
                <c:pt idx="128">
                  <c:v>5.3474855799529576E-2</c:v>
                </c:pt>
                <c:pt idx="129">
                  <c:v>5.3222550642131015E-2</c:v>
                </c:pt>
                <c:pt idx="130">
                  <c:v>5.2883776750499288E-2</c:v>
                </c:pt>
                <c:pt idx="131">
                  <c:v>5.2637452023087616E-2</c:v>
                </c:pt>
                <c:pt idx="132">
                  <c:v>5.2395194601708835E-2</c:v>
                </c:pt>
                <c:pt idx="133">
                  <c:v>5.2156991570022251E-2</c:v>
                </c:pt>
                <c:pt idx="134">
                  <c:v>5.1921457699346259E-2</c:v>
                </c:pt>
                <c:pt idx="135">
                  <c:v>5.1688586282250662E-2</c:v>
                </c:pt>
                <c:pt idx="136">
                  <c:v>5.1458370658344937E-2</c:v>
                </c:pt>
                <c:pt idx="137">
                  <c:v>5.1232171017833276E-2</c:v>
                </c:pt>
                <c:pt idx="138">
                  <c:v>5.1008610281100805E-2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4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7.317883624644772E-2</c:v>
                </c:pt>
                <c:pt idx="1">
                  <c:v>7.0758613365820122E-2</c:v>
                </c:pt>
                <c:pt idx="2">
                  <c:v>6.8517606853575871E-2</c:v>
                </c:pt>
                <c:pt idx="3">
                  <c:v>6.6435266797680304E-2</c:v>
                </c:pt>
                <c:pt idx="4">
                  <c:v>6.4495052888228627E-2</c:v>
                </c:pt>
                <c:pt idx="5">
                  <c:v>6.2682132358677561E-2</c:v>
                </c:pt>
                <c:pt idx="6">
                  <c:v>6.0984307492760126E-2</c:v>
                </c:pt>
                <c:pt idx="7">
                  <c:v>5.9389837964974525E-2</c:v>
                </c:pt>
                <c:pt idx="8">
                  <c:v>5.7889935855040736E-2</c:v>
                </c:pt>
                <c:pt idx="9">
                  <c:v>5.6475117310723327E-2</c:v>
                </c:pt>
                <c:pt idx="10">
                  <c:v>5.5138705709663213E-2</c:v>
                </c:pt>
                <c:pt idx="11">
                  <c:v>5.3874243077201726E-2</c:v>
                </c:pt>
                <c:pt idx="12">
                  <c:v>5.2674985855640108E-2</c:v>
                </c:pt>
                <c:pt idx="13">
                  <c:v>5.1536829688374766E-2</c:v>
                </c:pt>
                <c:pt idx="14">
                  <c:v>5.0454343872630293E-2</c:v>
                </c:pt>
                <c:pt idx="15">
                  <c:v>4.9423694048681382E-2</c:v>
                </c:pt>
                <c:pt idx="16">
                  <c:v>4.8440677334300936E-2</c:v>
                </c:pt>
                <c:pt idx="17">
                  <c:v>4.7502626412811083E-2</c:v>
                </c:pt>
                <c:pt idx="18">
                  <c:v>4.6606004569740532E-2</c:v>
                </c:pt>
                <c:pt idx="19">
                  <c:v>4.5747834499582134E-2</c:v>
                </c:pt>
                <c:pt idx="20">
                  <c:v>4.4925679060956715E-2</c:v>
                </c:pt>
                <c:pt idx="21">
                  <c:v>4.4137623593899514E-2</c:v>
                </c:pt>
                <c:pt idx="22">
                  <c:v>4.338088102996468E-2</c:v>
                </c:pt>
                <c:pt idx="23">
                  <c:v>4.26541003699141E-2</c:v>
                </c:pt>
                <c:pt idx="24">
                  <c:v>4.1955053333334193E-2</c:v>
                </c:pt>
                <c:pt idx="25">
                  <c:v>4.1282013567579857E-2</c:v>
                </c:pt>
                <c:pt idx="26">
                  <c:v>4.0634191879634636E-2</c:v>
                </c:pt>
                <c:pt idx="27">
                  <c:v>4.0009474781011654E-2</c:v>
                </c:pt>
                <c:pt idx="28">
                  <c:v>3.9407128169483246E-2</c:v>
                </c:pt>
                <c:pt idx="29">
                  <c:v>3.8825105002204409E-2</c:v>
                </c:pt>
                <c:pt idx="30">
                  <c:v>3.8263161982360641E-2</c:v>
                </c:pt>
                <c:pt idx="31">
                  <c:v>3.7720183976959969E-2</c:v>
                </c:pt>
                <c:pt idx="32">
                  <c:v>3.7194641126169013E-2</c:v>
                </c:pt>
                <c:pt idx="33">
                  <c:v>3.6686336188006784E-2</c:v>
                </c:pt>
                <c:pt idx="34">
                  <c:v>3.61937782427178E-2</c:v>
                </c:pt>
                <c:pt idx="35">
                  <c:v>3.5716364908059364E-2</c:v>
                </c:pt>
                <c:pt idx="36">
                  <c:v>3.5253504760805812E-2</c:v>
                </c:pt>
                <c:pt idx="37">
                  <c:v>3.4804616981251216E-2</c:v>
                </c:pt>
                <c:pt idx="38">
                  <c:v>3.4369131004267597E-2</c:v>
                </c:pt>
                <c:pt idx="39">
                  <c:v>3.3946062711837609E-2</c:v>
                </c:pt>
                <c:pt idx="40">
                  <c:v>3.3534866175140267E-2</c:v>
                </c:pt>
                <c:pt idx="41">
                  <c:v>3.3135424575384362E-2</c:v>
                </c:pt>
                <c:pt idx="42">
                  <c:v>3.2747204822115718E-2</c:v>
                </c:pt>
                <c:pt idx="43">
                  <c:v>3.2369265658196145E-2</c:v>
                </c:pt>
                <c:pt idx="44">
                  <c:v>3.2001510943139827E-2</c:v>
                </c:pt>
                <c:pt idx="45">
                  <c:v>3.1643432526706844E-2</c:v>
                </c:pt>
                <c:pt idx="46">
                  <c:v>3.1294530039594065E-2</c:v>
                </c:pt>
                <c:pt idx="47">
                  <c:v>3.0954721268579937E-2</c:v>
                </c:pt>
                <c:pt idx="48">
                  <c:v>3.0623516205978866E-2</c:v>
                </c:pt>
                <c:pt idx="49">
                  <c:v>3.0300432012928539E-2</c:v>
                </c:pt>
                <c:pt idx="50">
                  <c:v>2.9985399083682633E-2</c:v>
                </c:pt>
                <c:pt idx="51">
                  <c:v>2.9677944009815844E-2</c:v>
                </c:pt>
                <c:pt idx="52">
                  <c:v>2.9377599988314459E-2</c:v>
                </c:pt>
                <c:pt idx="53">
                  <c:v>2.9084710997198511E-2</c:v>
                </c:pt>
                <c:pt idx="54">
                  <c:v>2.8798413961725278E-2</c:v>
                </c:pt>
                <c:pt idx="55">
                  <c:v>2.8519055960919394E-2</c:v>
                </c:pt>
                <c:pt idx="56">
                  <c:v>2.8245784831104303E-2</c:v>
                </c:pt>
                <c:pt idx="57">
                  <c:v>2.7978553454448822E-2</c:v>
                </c:pt>
                <c:pt idx="58">
                  <c:v>2.771731537261371E-2</c:v>
                </c:pt>
                <c:pt idx="59">
                  <c:v>2.7461630221346248E-2</c:v>
                </c:pt>
                <c:pt idx="60">
                  <c:v>2.7211849866835228E-2</c:v>
                </c:pt>
                <c:pt idx="61">
                  <c:v>2.6967145440858285E-2</c:v>
                </c:pt>
                <c:pt idx="62">
                  <c:v>2.6727480133566336E-2</c:v>
                </c:pt>
                <c:pt idx="63">
                  <c:v>2.6492817612807012E-2</c:v>
                </c:pt>
                <c:pt idx="64">
                  <c:v>2.6263122031284478E-2</c:v>
                </c:pt>
                <c:pt idx="65">
                  <c:v>2.6038358033737549E-2</c:v>
                </c:pt>
                <c:pt idx="66">
                  <c:v>2.5817717682130311E-2</c:v>
                </c:pt>
                <c:pt idx="67">
                  <c:v>2.5601558562284174E-2</c:v>
                </c:pt>
                <c:pt idx="68">
                  <c:v>2.538984991882404E-2</c:v>
                </c:pt>
                <c:pt idx="69">
                  <c:v>2.518217806923979E-2</c:v>
                </c:pt>
                <c:pt idx="70">
                  <c:v>2.4978133892584381E-2</c:v>
                </c:pt>
                <c:pt idx="71">
                  <c:v>2.4778456532308091E-2</c:v>
                </c:pt>
                <c:pt idx="72">
                  <c:v>2.4582356225257406E-2</c:v>
                </c:pt>
                <c:pt idx="73">
                  <c:v>2.4389810143281881E-2</c:v>
                </c:pt>
                <c:pt idx="74">
                  <c:v>2.4201174014693509E-2</c:v>
                </c:pt>
                <c:pt idx="75">
                  <c:v>2.4015667974482853E-2</c:v>
                </c:pt>
                <c:pt idx="76">
                  <c:v>2.3833649264524692E-2</c:v>
                </c:pt>
                <c:pt idx="77">
                  <c:v>2.3655096119096036E-2</c:v>
                </c:pt>
                <c:pt idx="78">
                  <c:v>2.347923804793595E-2</c:v>
                </c:pt>
                <c:pt idx="79">
                  <c:v>2.3306806504016869E-2</c:v>
                </c:pt>
                <c:pt idx="80">
                  <c:v>2.3137407800026339E-2</c:v>
                </c:pt>
                <c:pt idx="81">
                  <c:v>2.2970652110239784E-2</c:v>
                </c:pt>
                <c:pt idx="82">
                  <c:v>2.2806895136950531E-2</c:v>
                </c:pt>
                <c:pt idx="83">
                  <c:v>2.2646119214977667E-2</c:v>
                </c:pt>
                <c:pt idx="84">
                  <c:v>2.2487937741599205E-2</c:v>
                </c:pt>
                <c:pt idx="85">
                  <c:v>2.2332336037134977E-2</c:v>
                </c:pt>
                <c:pt idx="86">
                  <c:v>2.2179299574107292E-2</c:v>
                </c:pt>
                <c:pt idx="87">
                  <c:v>2.2028447358620216E-2</c:v>
                </c:pt>
                <c:pt idx="88">
                  <c:v>2.1880499236311288E-2</c:v>
                </c:pt>
                <c:pt idx="89">
                  <c:v>2.1734708710010486E-2</c:v>
                </c:pt>
                <c:pt idx="90">
                  <c:v>2.1591428467777538E-2</c:v>
                </c:pt>
                <c:pt idx="91">
                  <c:v>2.1449917971236611E-2</c:v>
                </c:pt>
                <c:pt idx="92">
                  <c:v>2.1311256112771178E-2</c:v>
                </c:pt>
                <c:pt idx="93">
                  <c:v>2.1174341596942429E-2</c:v>
                </c:pt>
                <c:pt idx="94">
                  <c:v>2.1039526765645831E-2</c:v>
                </c:pt>
                <c:pt idx="95">
                  <c:v>2.0906800687276916E-2</c:v>
                </c:pt>
                <c:pt idx="96">
                  <c:v>2.0776152540296262E-2</c:v>
                </c:pt>
                <c:pt idx="97">
                  <c:v>2.0647571614396436E-2</c:v>
                </c:pt>
                <c:pt idx="98">
                  <c:v>2.0520689254236547E-2</c:v>
                </c:pt>
                <c:pt idx="99">
                  <c:v>2.0395854485899922E-2</c:v>
                </c:pt>
                <c:pt idx="100">
                  <c:v>2.0272700303623697E-2</c:v>
                </c:pt>
                <c:pt idx="101">
                  <c:v>2.0151574456999909E-2</c:v>
                </c:pt>
                <c:pt idx="102">
                  <c:v>2.0032111561902981E-2</c:v>
                </c:pt>
                <c:pt idx="103">
                  <c:v>1.9913949138441061E-2</c:v>
                </c:pt>
                <c:pt idx="104">
                  <c:v>1.979778894711855E-2</c:v>
                </c:pt>
                <c:pt idx="105">
                  <c:v>1.9683267951606985E-2</c:v>
                </c:pt>
                <c:pt idx="106">
                  <c:v>1.9570378378082069E-2</c:v>
                </c:pt>
                <c:pt idx="107">
                  <c:v>1.9459112525091204E-2</c:v>
                </c:pt>
                <c:pt idx="108">
                  <c:v>1.9349462764250595E-2</c:v>
                </c:pt>
                <c:pt idx="109">
                  <c:v>1.9241071086274084E-2</c:v>
                </c:pt>
                <c:pt idx="110">
                  <c:v>1.9133931959654918E-2</c:v>
                </c:pt>
                <c:pt idx="111">
                  <c:v>1.9028738205584244E-2</c:v>
                </c:pt>
                <c:pt idx="112">
                  <c:v>1.8924783496388917E-2</c:v>
                </c:pt>
                <c:pt idx="113">
                  <c:v>1.882206244584957E-2</c:v>
                </c:pt>
                <c:pt idx="114">
                  <c:v>1.8720916972238481E-2</c:v>
                </c:pt>
                <c:pt idx="115">
                  <c:v>1.8620646615011307E-2</c:v>
                </c:pt>
                <c:pt idx="116">
                  <c:v>1.8522286061683272E-2</c:v>
                </c:pt>
                <c:pt idx="117">
                  <c:v>1.8424790159695552E-2</c:v>
                </c:pt>
                <c:pt idx="118">
                  <c:v>1.8328500383614034E-2</c:v>
                </c:pt>
                <c:pt idx="119">
                  <c:v>1.8233755828956588E-2</c:v>
                </c:pt>
                <c:pt idx="120">
                  <c:v>1.8139862359789195E-2</c:v>
                </c:pt>
                <c:pt idx="121">
                  <c:v>1.8047502802377713E-2</c:v>
                </c:pt>
                <c:pt idx="122">
                  <c:v>1.7955985467292282E-2</c:v>
                </c:pt>
                <c:pt idx="123">
                  <c:v>1.786599092380619E-2</c:v>
                </c:pt>
                <c:pt idx="124">
                  <c:v>1.7776829886287267E-2</c:v>
                </c:pt>
                <c:pt idx="125">
                  <c:v>1.7688839947570343E-2</c:v>
                </c:pt>
                <c:pt idx="126">
                  <c:v>1.7601676066997831E-2</c:v>
                </c:pt>
                <c:pt idx="127">
                  <c:v>1.7516014414128835E-2</c:v>
                </c:pt>
                <c:pt idx="128">
                  <c:v>1.7430831274533539E-2</c:v>
                </c:pt>
                <c:pt idx="129">
                  <c:v>1.7347140875776764E-2</c:v>
                </c:pt>
                <c:pt idx="130">
                  <c:v>1.7264260874755275E-2</c:v>
                </c:pt>
                <c:pt idx="131">
                  <c:v>1.7182188242477456E-2</c:v>
                </c:pt>
                <c:pt idx="132">
                  <c:v>1.7101256914478988E-2</c:v>
                </c:pt>
                <c:pt idx="133">
                  <c:v>1.7021462314965843E-2</c:v>
                </c:pt>
                <c:pt idx="134">
                  <c:v>1.6942464010532364E-2</c:v>
                </c:pt>
                <c:pt idx="135">
                  <c:v>1.686425906354691E-2</c:v>
                </c:pt>
                <c:pt idx="136">
                  <c:v>1.6786844554248909E-2</c:v>
                </c:pt>
                <c:pt idx="137">
                  <c:v>1.6710551942388675E-2</c:v>
                </c:pt>
                <c:pt idx="138">
                  <c:v>1.6635042971860817E-2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ser>
          <c:idx val="4"/>
          <c:order val="5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8.8232184531358797</c:v>
                </c:pt>
                <c:pt idx="1">
                  <c:v>8.4614768634205948</c:v>
                </c:pt>
                <c:pt idx="2">
                  <c:v>8.1377786117582787</c:v>
                </c:pt>
                <c:pt idx="3">
                  <c:v>7.8533466799415859</c:v>
                </c:pt>
                <c:pt idx="4">
                  <c:v>7.5872456983019401</c:v>
                </c:pt>
                <c:pt idx="5">
                  <c:v>7.3377564536305169</c:v>
                </c:pt>
                <c:pt idx="6">
                  <c:v>7.1032213765514651</c:v>
                </c:pt>
                <c:pt idx="7">
                  <c:v>6.8822117215417284</c:v>
                </c:pt>
                <c:pt idx="8">
                  <c:v>6.6724209464757243</c:v>
                </c:pt>
                <c:pt idx="9">
                  <c:v>6.4733924111751744</c:v>
                </c:pt>
                <c:pt idx="10">
                  <c:v>6.285341643130903</c:v>
                </c:pt>
                <c:pt idx="11">
                  <c:v>6.1076445747442039</c:v>
                </c:pt>
                <c:pt idx="12">
                  <c:v>5.9389176562297532</c:v>
                </c:pt>
                <c:pt idx="13">
                  <c:v>5.7812737383271902</c:v>
                </c:pt>
                <c:pt idx="14">
                  <c:v>5.6325244197875888</c:v>
                </c:pt>
                <c:pt idx="15">
                  <c:v>5.4915878346329849</c:v>
                </c:pt>
                <c:pt idx="16">
                  <c:v>5.3577446064824992</c:v>
                </c:pt>
                <c:pt idx="17">
                  <c:v>5.2295188129567176</c:v>
                </c:pt>
                <c:pt idx="18">
                  <c:v>5.1057028169201857</c:v>
                </c:pt>
                <c:pt idx="19">
                  <c:v>4.9895929991515464</c:v>
                </c:pt>
                <c:pt idx="20">
                  <c:v>4.880561117842837</c:v>
                </c:pt>
                <c:pt idx="21">
                  <c:v>4.7765956887379</c:v>
                </c:pt>
                <c:pt idx="22">
                  <c:v>4.6776500013797317</c:v>
                </c:pt>
                <c:pt idx="23">
                  <c:v>4.5827089078909466</c:v>
                </c:pt>
                <c:pt idx="24">
                  <c:v>4.4917210611418943</c:v>
                </c:pt>
                <c:pt idx="25">
                  <c:v>4.4053886758028415</c:v>
                </c:pt>
                <c:pt idx="26">
                  <c:v>4.3230328212043219</c:v>
                </c:pt>
                <c:pt idx="27">
                  <c:v>4.2439896401585449</c:v>
                </c:pt>
                <c:pt idx="28">
                  <c:v>4.1679298576160368</c:v>
                </c:pt>
                <c:pt idx="29">
                  <c:v>4.0939940801725658</c:v>
                </c:pt>
                <c:pt idx="30">
                  <c:v>4.0228655491288379</c:v>
                </c:pt>
                <c:pt idx="31">
                  <c:v>3.9550469608118908</c:v>
                </c:pt>
                <c:pt idx="32">
                  <c:v>3.8898291892486916</c:v>
                </c:pt>
                <c:pt idx="33">
                  <c:v>3.8268239981705583</c:v>
                </c:pt>
                <c:pt idx="34">
                  <c:v>3.7658209056662537</c:v>
                </c:pt>
                <c:pt idx="35">
                  <c:v>3.706711247971155</c:v>
                </c:pt>
                <c:pt idx="36">
                  <c:v>3.6493229337091391</c:v>
                </c:pt>
                <c:pt idx="37">
                  <c:v>3.5945645810871869</c:v>
                </c:pt>
                <c:pt idx="38">
                  <c:v>3.5427015208861303</c:v>
                </c:pt>
                <c:pt idx="39">
                  <c:v>3.4931517277382378</c:v>
                </c:pt>
                <c:pt idx="40">
                  <c:v>3.4451880686783687</c:v>
                </c:pt>
                <c:pt idx="41">
                  <c:v>3.3987882812284584</c:v>
                </c:pt>
                <c:pt idx="42">
                  <c:v>3.3538762189902607</c:v>
                </c:pt>
                <c:pt idx="43">
                  <c:v>3.3094585788304811</c:v>
                </c:pt>
                <c:pt idx="44">
                  <c:v>3.2648119769376933</c:v>
                </c:pt>
                <c:pt idx="45">
                  <c:v>3.2207515040412114</c:v>
                </c:pt>
                <c:pt idx="46">
                  <c:v>3.1774298608407423</c:v>
                </c:pt>
                <c:pt idx="47">
                  <c:v>3.134852889637</c:v>
                </c:pt>
                <c:pt idx="48">
                  <c:v>3.0930975229385202</c:v>
                </c:pt>
                <c:pt idx="49">
                  <c:v>3.0511019696032773</c:v>
                </c:pt>
                <c:pt idx="50">
                  <c:v>3.0076312787542143</c:v>
                </c:pt>
                <c:pt idx="51">
                  <c:v>2.9634974239776364</c:v>
                </c:pt>
                <c:pt idx="52">
                  <c:v>2.9196171090929948</c:v>
                </c:pt>
                <c:pt idx="53">
                  <c:v>2.8764766363665086</c:v>
                </c:pt>
                <c:pt idx="54">
                  <c:v>2.83412881376954</c:v>
                </c:pt>
                <c:pt idx="55">
                  <c:v>2.7950740696962022</c:v>
                </c:pt>
                <c:pt idx="56">
                  <c:v>2.7629942441447715</c:v>
                </c:pt>
                <c:pt idx="57">
                  <c:v>2.7371323931486904</c:v>
                </c:pt>
                <c:pt idx="58">
                  <c:v>2.7145904262693517</c:v>
                </c:pt>
                <c:pt idx="59">
                  <c:v>2.6943721275464201</c:v>
                </c:pt>
                <c:pt idx="60">
                  <c:v>2.6758462936584202</c:v>
                </c:pt>
                <c:pt idx="61">
                  <c:v>2.6583010215067366</c:v>
                </c:pt>
                <c:pt idx="62">
                  <c:v>2.6404994493931642</c:v>
                </c:pt>
                <c:pt idx="63">
                  <c:v>2.6228708159799274</c:v>
                </c:pt>
                <c:pt idx="64">
                  <c:v>2.6056768774928383</c:v>
                </c:pt>
                <c:pt idx="65">
                  <c:v>2.5889342646169227</c:v>
                </c:pt>
                <c:pt idx="66">
                  <c:v>2.5728063810520276</c:v>
                </c:pt>
                <c:pt idx="67">
                  <c:v>2.557060486623786</c:v>
                </c:pt>
                <c:pt idx="68">
                  <c:v>2.5416977865955364</c:v>
                </c:pt>
                <c:pt idx="69">
                  <c:v>2.5270679262985758</c:v>
                </c:pt>
                <c:pt idx="70">
                  <c:v>2.5126142976719517</c:v>
                </c:pt>
                <c:pt idx="71">
                  <c:v>2.4987677710265337</c:v>
                </c:pt>
                <c:pt idx="72">
                  <c:v>2.4851229708776592</c:v>
                </c:pt>
                <c:pt idx="73">
                  <c:v>2.4715208650993783</c:v>
                </c:pt>
                <c:pt idx="74">
                  <c:v>2.4578968580843945</c:v>
                </c:pt>
                <c:pt idx="75">
                  <c:v>2.4447943953987457</c:v>
                </c:pt>
                <c:pt idx="76">
                  <c:v>2.4318713568975636</c:v>
                </c:pt>
                <c:pt idx="77">
                  <c:v>2.4191154221954863</c:v>
                </c:pt>
                <c:pt idx="78">
                  <c:v>2.4066340997053808</c:v>
                </c:pt>
                <c:pt idx="79">
                  <c:v>2.3945045040132764</c:v>
                </c:pt>
                <c:pt idx="80">
                  <c:v>2.3826896657108398</c:v>
                </c:pt>
                <c:pt idx="81">
                  <c:v>2.3711338159809667</c:v>
                </c:pt>
                <c:pt idx="82">
                  <c:v>2.3598828711424047</c:v>
                </c:pt>
                <c:pt idx="83">
                  <c:v>2.3489004535868974</c:v>
                </c:pt>
                <c:pt idx="84">
                  <c:v>2.338002237111739</c:v>
                </c:pt>
                <c:pt idx="85">
                  <c:v>2.3271498655356879</c:v>
                </c:pt>
                <c:pt idx="86">
                  <c:v>2.3162774578182725</c:v>
                </c:pt>
                <c:pt idx="87">
                  <c:v>2.3053376608954297</c:v>
                </c:pt>
                <c:pt idx="88">
                  <c:v>2.2944418270720437</c:v>
                </c:pt>
                <c:pt idx="89">
                  <c:v>2.2835155215960832</c:v>
                </c:pt>
                <c:pt idx="90">
                  <c:v>2.2727212756197894</c:v>
                </c:pt>
                <c:pt idx="91">
                  <c:v>2.2620901681101584</c:v>
                </c:pt>
                <c:pt idx="92">
                  <c:v>2.2520682424704304</c:v>
                </c:pt>
                <c:pt idx="93">
                  <c:v>2.2424894760378513</c:v>
                </c:pt>
                <c:pt idx="94">
                  <c:v>2.2329700384854774</c:v>
                </c:pt>
                <c:pt idx="95">
                  <c:v>2.2237355835977954</c:v>
                </c:pt>
                <c:pt idx="96">
                  <c:v>2.2146758158853337</c:v>
                </c:pt>
                <c:pt idx="97">
                  <c:v>2.2056924283803143</c:v>
                </c:pt>
                <c:pt idx="98">
                  <c:v>2.1966382095778898</c:v>
                </c:pt>
                <c:pt idx="99">
                  <c:v>2.1876474227100848</c:v>
                </c:pt>
                <c:pt idx="100">
                  <c:v>2.1787719803747732</c:v>
                </c:pt>
                <c:pt idx="101">
                  <c:v>2.1700017218496352</c:v>
                </c:pt>
                <c:pt idx="102">
                  <c:v>2.1613413852884027</c:v>
                </c:pt>
                <c:pt idx="103">
                  <c:v>2.1526295420946364</c:v>
                </c:pt>
                <c:pt idx="104">
                  <c:v>2.1440396979101783</c:v>
                </c:pt>
                <c:pt idx="105">
                  <c:v>2.13547332984488</c:v>
                </c:pt>
                <c:pt idx="106">
                  <c:v>2.126967179846492</c:v>
                </c:pt>
                <c:pt idx="107">
                  <c:v>2.1185557881061992</c:v>
                </c:pt>
                <c:pt idx="108">
                  <c:v>2.1101981059428203</c:v>
                </c:pt>
                <c:pt idx="109">
                  <c:v>2.1018011392797837</c:v>
                </c:pt>
                <c:pt idx="110">
                  <c:v>2.0934308974201241</c:v>
                </c:pt>
                <c:pt idx="111">
                  <c:v>2.0852577121464719</c:v>
                </c:pt>
                <c:pt idx="112">
                  <c:v>2.0770932855426767</c:v>
                </c:pt>
                <c:pt idx="113">
                  <c:v>2.0690730637897397</c:v>
                </c:pt>
                <c:pt idx="114">
                  <c:v>2.0611631993262951</c:v>
                </c:pt>
                <c:pt idx="115">
                  <c:v>2.0533812783752676</c:v>
                </c:pt>
                <c:pt idx="116">
                  <c:v>2.0457783337852948</c:v>
                </c:pt>
                <c:pt idx="117">
                  <c:v>2.0380525029274037</c:v>
                </c:pt>
                <c:pt idx="118">
                  <c:v>2.0302706187765653</c:v>
                </c:pt>
                <c:pt idx="119">
                  <c:v>2.022641423190132</c:v>
                </c:pt>
                <c:pt idx="120">
                  <c:v>2.0147186587375243</c:v>
                </c:pt>
                <c:pt idx="121">
                  <c:v>2.0060632385161377</c:v>
                </c:pt>
                <c:pt idx="122">
                  <c:v>1.9972225901208218</c:v>
                </c:pt>
                <c:pt idx="123">
                  <c:v>1.9883895664528441</c:v>
                </c:pt>
                <c:pt idx="124">
                  <c:v>1.979471187113087</c:v>
                </c:pt>
                <c:pt idx="125">
                  <c:v>1.9707413280243387</c:v>
                </c:pt>
                <c:pt idx="126">
                  <c:v>1.9627377615886754</c:v>
                </c:pt>
                <c:pt idx="127">
                  <c:v>1.955472198030368</c:v>
                </c:pt>
                <c:pt idx="128">
                  <c:v>1.948604407316866</c:v>
                </c:pt>
                <c:pt idx="129">
                  <c:v>1.9421192621101087</c:v>
                </c:pt>
                <c:pt idx="130">
                  <c:v>1.9359699425298671</c:v>
                </c:pt>
                <c:pt idx="131">
                  <c:v>1.9298595047223659</c:v>
                </c:pt>
                <c:pt idx="132">
                  <c:v>1.9233407020678568</c:v>
                </c:pt>
                <c:pt idx="133">
                  <c:v>1.9163847553683602</c:v>
                </c:pt>
                <c:pt idx="134">
                  <c:v>1.9092196227100602</c:v>
                </c:pt>
                <c:pt idx="135">
                  <c:v>1.9019748351559498</c:v>
                </c:pt>
                <c:pt idx="136">
                  <c:v>1.8946528153270745</c:v>
                </c:pt>
                <c:pt idx="137">
                  <c:v>1.8872237534481509</c:v>
                </c:pt>
                <c:pt idx="138">
                  <c:v>1.8795138125383544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1.749186003746718E-2</c:v>
                </c:pt>
                <c:pt idx="1">
                  <c:v>1.7616213458180246E-2</c:v>
                </c:pt>
                <c:pt idx="2">
                  <c:v>1.7756642124364577E-2</c:v>
                </c:pt>
                <c:pt idx="3">
                  <c:v>1.7926749637698053E-2</c:v>
                </c:pt>
                <c:pt idx="4">
                  <c:v>1.8093392247026194E-2</c:v>
                </c:pt>
                <c:pt idx="5">
                  <c:v>1.8256161017310119E-2</c:v>
                </c:pt>
                <c:pt idx="6">
                  <c:v>1.8416506793955824E-2</c:v>
                </c:pt>
                <c:pt idx="7">
                  <c:v>1.8573836507451993E-2</c:v>
                </c:pt>
                <c:pt idx="8">
                  <c:v>1.8728640735693431E-2</c:v>
                </c:pt>
                <c:pt idx="9">
                  <c:v>1.8879818504585883E-2</c:v>
                </c:pt>
                <c:pt idx="10">
                  <c:v>1.9030056200576843E-2</c:v>
                </c:pt>
                <c:pt idx="11">
                  <c:v>1.9181420393998529E-2</c:v>
                </c:pt>
                <c:pt idx="12">
                  <c:v>1.9332851380274629E-2</c:v>
                </c:pt>
                <c:pt idx="13">
                  <c:v>1.9491398806685847E-2</c:v>
                </c:pt>
                <c:pt idx="14">
                  <c:v>1.9652986533655575E-2</c:v>
                </c:pt>
                <c:pt idx="15">
                  <c:v>1.9817645674151622E-2</c:v>
                </c:pt>
                <c:pt idx="16">
                  <c:v>1.9985342188170805E-2</c:v>
                </c:pt>
                <c:pt idx="17">
                  <c:v>2.0152918710156467E-2</c:v>
                </c:pt>
                <c:pt idx="18">
                  <c:v>2.0316396176908599E-2</c:v>
                </c:pt>
                <c:pt idx="19">
                  <c:v>2.0488662287475728E-2</c:v>
                </c:pt>
                <c:pt idx="20">
                  <c:v>2.0670429853067659E-2</c:v>
                </c:pt>
                <c:pt idx="21">
                  <c:v>2.0854935082194628E-2</c:v>
                </c:pt>
                <c:pt idx="22">
                  <c:v>2.1045593822074882E-2</c:v>
                </c:pt>
                <c:pt idx="23">
                  <c:v>2.123573029254729E-2</c:v>
                </c:pt>
                <c:pt idx="24">
                  <c:v>2.1430032118801345E-2</c:v>
                </c:pt>
                <c:pt idx="25">
                  <c:v>2.1632121896909919E-2</c:v>
                </c:pt>
                <c:pt idx="26">
                  <c:v>2.1837465879279466E-2</c:v>
                </c:pt>
                <c:pt idx="27">
                  <c:v>2.2046249228095734E-2</c:v>
                </c:pt>
                <c:pt idx="28">
                  <c:v>2.2257265145822182E-2</c:v>
                </c:pt>
                <c:pt idx="29">
                  <c:v>2.2469165805228893E-2</c:v>
                </c:pt>
                <c:pt idx="30">
                  <c:v>2.2685089272660809E-2</c:v>
                </c:pt>
                <c:pt idx="31">
                  <c:v>2.2905833161755387E-2</c:v>
                </c:pt>
                <c:pt idx="32">
                  <c:v>2.3131991550752497E-2</c:v>
                </c:pt>
                <c:pt idx="33">
                  <c:v>2.3359651581339486E-2</c:v>
                </c:pt>
                <c:pt idx="34">
                  <c:v>2.3589059762716857E-2</c:v>
                </c:pt>
                <c:pt idx="35">
                  <c:v>2.3822334626210105E-2</c:v>
                </c:pt>
                <c:pt idx="36">
                  <c:v>2.4056784895971593E-2</c:v>
                </c:pt>
                <c:pt idx="37">
                  <c:v>2.4298146025875787E-2</c:v>
                </c:pt>
                <c:pt idx="38">
                  <c:v>2.4546848002645456E-2</c:v>
                </c:pt>
                <c:pt idx="39">
                  <c:v>2.4802409008606939E-2</c:v>
                </c:pt>
                <c:pt idx="40">
                  <c:v>2.5060781847477339E-2</c:v>
                </c:pt>
                <c:pt idx="41">
                  <c:v>2.5323943264284408E-2</c:v>
                </c:pt>
                <c:pt idx="42">
                  <c:v>2.5588958066750961E-2</c:v>
                </c:pt>
                <c:pt idx="43">
                  <c:v>2.5854623495949369E-2</c:v>
                </c:pt>
                <c:pt idx="44">
                  <c:v>2.6116154428027151E-2</c:v>
                </c:pt>
                <c:pt idx="45">
                  <c:v>2.6376104424679289E-2</c:v>
                </c:pt>
                <c:pt idx="46">
                  <c:v>2.6637102650360248E-2</c:v>
                </c:pt>
                <c:pt idx="47">
                  <c:v>2.6898709678386458E-2</c:v>
                </c:pt>
                <c:pt idx="48">
                  <c:v>2.716194307522243E-2</c:v>
                </c:pt>
                <c:pt idx="49">
                  <c:v>2.7421630538914513E-2</c:v>
                </c:pt>
                <c:pt idx="50">
                  <c:v>2.7669529784414032E-2</c:v>
                </c:pt>
                <c:pt idx="51">
                  <c:v>2.7911324326607086E-2</c:v>
                </c:pt>
                <c:pt idx="52">
                  <c:v>2.8150410818025752E-2</c:v>
                </c:pt>
                <c:pt idx="53">
                  <c:v>2.8390728100698606E-2</c:v>
                </c:pt>
                <c:pt idx="54">
                  <c:v>2.8633575653907357E-2</c:v>
                </c:pt>
                <c:pt idx="55">
                  <c:v>2.8891100914241047E-2</c:v>
                </c:pt>
                <c:pt idx="56">
                  <c:v>2.9187927682773427E-2</c:v>
                </c:pt>
                <c:pt idx="57">
                  <c:v>2.9518998025647055E-2</c:v>
                </c:pt>
                <c:pt idx="58">
                  <c:v>2.9870685340615211E-2</c:v>
                </c:pt>
                <c:pt idx="59">
                  <c:v>3.0236765299808153E-2</c:v>
                </c:pt>
                <c:pt idx="60">
                  <c:v>3.0611683226223894E-2</c:v>
                </c:pt>
                <c:pt idx="61">
                  <c:v>3.0993213918140763E-2</c:v>
                </c:pt>
                <c:pt idx="62">
                  <c:v>3.1375195159212679E-2</c:v>
                </c:pt>
                <c:pt idx="63">
                  <c:v>3.175870434371271E-2</c:v>
                </c:pt>
                <c:pt idx="64">
                  <c:v>3.2144980631569342E-2</c:v>
                </c:pt>
                <c:pt idx="65">
                  <c:v>3.2535214609189289E-2</c:v>
                </c:pt>
                <c:pt idx="66">
                  <c:v>3.2931127627154742E-2</c:v>
                </c:pt>
                <c:pt idx="67">
                  <c:v>3.3328608577489892E-2</c:v>
                </c:pt>
                <c:pt idx="68">
                  <c:v>3.3730705356766498E-2</c:v>
                </c:pt>
                <c:pt idx="69">
                  <c:v>3.4137515245462866E-2</c:v>
                </c:pt>
                <c:pt idx="70">
                  <c:v>3.4547351600253469E-2</c:v>
                </c:pt>
                <c:pt idx="71">
                  <c:v>3.4963681986207119E-2</c:v>
                </c:pt>
                <c:pt idx="72">
                  <c:v>3.538068500534574E-2</c:v>
                </c:pt>
                <c:pt idx="73">
                  <c:v>3.5800330538500937E-2</c:v>
                </c:pt>
                <c:pt idx="74">
                  <c:v>3.6220941651181969E-2</c:v>
                </c:pt>
                <c:pt idx="75">
                  <c:v>3.6645968056045079E-2</c:v>
                </c:pt>
                <c:pt idx="76">
                  <c:v>3.707391852295186E-2</c:v>
                </c:pt>
                <c:pt idx="77">
                  <c:v>3.7504259986068329E-2</c:v>
                </c:pt>
                <c:pt idx="78">
                  <c:v>3.793904067624667E-2</c:v>
                </c:pt>
                <c:pt idx="79">
                  <c:v>3.8376711477858587E-2</c:v>
                </c:pt>
                <c:pt idx="80">
                  <c:v>3.881814853790376E-2</c:v>
                </c:pt>
                <c:pt idx="81">
                  <c:v>3.9263061632135832E-2</c:v>
                </c:pt>
                <c:pt idx="82">
                  <c:v>3.9711688802547239E-2</c:v>
                </c:pt>
                <c:pt idx="83">
                  <c:v>4.0164935337059358E-2</c:v>
                </c:pt>
                <c:pt idx="84">
                  <c:v>4.0620507582092499E-2</c:v>
                </c:pt>
                <c:pt idx="85">
                  <c:v>4.1077326000265417E-2</c:v>
                </c:pt>
                <c:pt idx="86">
                  <c:v>4.1534232764075397E-2</c:v>
                </c:pt>
                <c:pt idx="87">
                  <c:v>4.199446599949147E-2</c:v>
                </c:pt>
                <c:pt idx="88">
                  <c:v>4.2455425553275472E-2</c:v>
                </c:pt>
                <c:pt idx="89">
                  <c:v>4.2917703492603661E-2</c:v>
                </c:pt>
                <c:pt idx="90">
                  <c:v>4.3381972708478565E-2</c:v>
                </c:pt>
                <c:pt idx="91">
                  <c:v>4.3849608698858358E-2</c:v>
                </c:pt>
                <c:pt idx="92">
                  <c:v>4.4324642257398315E-2</c:v>
                </c:pt>
                <c:pt idx="93">
                  <c:v>4.4803337207126204E-2</c:v>
                </c:pt>
                <c:pt idx="94">
                  <c:v>4.5286774272116186E-2</c:v>
                </c:pt>
                <c:pt idx="95">
                  <c:v>4.5773218896118989E-2</c:v>
                </c:pt>
                <c:pt idx="96">
                  <c:v>4.6262431484989208E-2</c:v>
                </c:pt>
                <c:pt idx="97">
                  <c:v>4.6753712581763966E-2</c:v>
                </c:pt>
                <c:pt idx="98">
                  <c:v>4.7246060992695169E-2</c:v>
                </c:pt>
                <c:pt idx="99">
                  <c:v>4.7741031256598572E-2</c:v>
                </c:pt>
                <c:pt idx="100">
                  <c:v>4.8238867275939824E-2</c:v>
                </c:pt>
                <c:pt idx="101">
                  <c:v>4.8738789880209611E-2</c:v>
                </c:pt>
                <c:pt idx="102">
                  <c:v>4.9242282937016199E-2</c:v>
                </c:pt>
                <c:pt idx="103">
                  <c:v>4.9747092393819324E-2</c:v>
                </c:pt>
                <c:pt idx="104">
                  <c:v>5.0253736101318287E-2</c:v>
                </c:pt>
                <c:pt idx="105">
                  <c:v>5.0762470352281139E-2</c:v>
                </c:pt>
                <c:pt idx="106">
                  <c:v>5.127355862180908E-2</c:v>
                </c:pt>
                <c:pt idx="107">
                  <c:v>5.1786568116645101E-2</c:v>
                </c:pt>
                <c:pt idx="108">
                  <c:v>5.2303598693678316E-2</c:v>
                </c:pt>
                <c:pt idx="109">
                  <c:v>5.281972045780145E-2</c:v>
                </c:pt>
                <c:pt idx="110">
                  <c:v>5.3340236512275541E-2</c:v>
                </c:pt>
                <c:pt idx="111">
                  <c:v>5.3863228742476177E-2</c:v>
                </c:pt>
                <c:pt idx="112">
                  <c:v>5.438783754160554E-2</c:v>
                </c:pt>
                <c:pt idx="113">
                  <c:v>5.4915327492810771E-2</c:v>
                </c:pt>
                <c:pt idx="114">
                  <c:v>5.5445969750960146E-2</c:v>
                </c:pt>
                <c:pt idx="115">
                  <c:v>5.5980274831278008E-2</c:v>
                </c:pt>
                <c:pt idx="116">
                  <c:v>5.6517056466212044E-2</c:v>
                </c:pt>
                <c:pt idx="117">
                  <c:v>5.7055065415368533E-2</c:v>
                </c:pt>
                <c:pt idx="118">
                  <c:v>5.7594193140026437E-2</c:v>
                </c:pt>
                <c:pt idx="119">
                  <c:v>5.8137054865657387E-2</c:v>
                </c:pt>
                <c:pt idx="120">
                  <c:v>5.8677031585534896E-2</c:v>
                </c:pt>
                <c:pt idx="121">
                  <c:v>5.9211341816054808E-2</c:v>
                </c:pt>
                <c:pt idx="122">
                  <c:v>5.9745690869813343E-2</c:v>
                </c:pt>
                <c:pt idx="123">
                  <c:v>6.028102003844444E-2</c:v>
                </c:pt>
                <c:pt idx="124">
                  <c:v>6.0817331216572762E-2</c:v>
                </c:pt>
                <c:pt idx="125">
                  <c:v>6.1357050305527176E-2</c:v>
                </c:pt>
                <c:pt idx="126">
                  <c:v>6.1906517081336335E-2</c:v>
                </c:pt>
                <c:pt idx="127">
                  <c:v>6.2465074650803351E-2</c:v>
                </c:pt>
                <c:pt idx="128">
                  <c:v>6.3030629211234812E-2</c:v>
                </c:pt>
                <c:pt idx="129">
                  <c:v>6.3601436748749227E-2</c:v>
                </c:pt>
                <c:pt idx="130">
                  <c:v>6.4177083545486471E-2</c:v>
                </c:pt>
                <c:pt idx="131">
                  <c:v>6.4755882410742635E-2</c:v>
                </c:pt>
                <c:pt idx="132">
                  <c:v>6.533165566959101E-2</c:v>
                </c:pt>
                <c:pt idx="133">
                  <c:v>6.5904025615624334E-2</c:v>
                </c:pt>
                <c:pt idx="134">
                  <c:v>6.6475426564704163E-2</c:v>
                </c:pt>
                <c:pt idx="135">
                  <c:v>6.7047945933407224E-2</c:v>
                </c:pt>
                <c:pt idx="136">
                  <c:v>6.7621374742245652E-2</c:v>
                </c:pt>
                <c:pt idx="137">
                  <c:v>6.819503967616046E-2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7"/>
          <c:order val="1"/>
          <c:tx>
            <c:strRef>
              <c:f>Totals!$O$99</c:f>
              <c:strCache>
                <c:ptCount val="1"/>
                <c:pt idx="0">
                  <c:v> CREATeV_farCG XFLR5</c:v>
                </c:pt>
              </c:strCache>
            </c:strRef>
          </c:tx>
          <c:marker>
            <c:symbol val="none"/>
          </c:marker>
          <c:xVal>
            <c:numRef>
              <c:f>Totals!$S$104:$S$120</c:f>
              <c:numCache>
                <c:formatCode>General</c:formatCode>
                <c:ptCount val="17"/>
                <c:pt idx="0">
                  <c:v>3.2176999999999997E-2</c:v>
                </c:pt>
                <c:pt idx="1">
                  <c:v>3.1057000000000001E-2</c:v>
                </c:pt>
                <c:pt idx="2">
                  <c:v>3.0084E-2</c:v>
                </c:pt>
                <c:pt idx="3">
                  <c:v>2.9034999999999998E-2</c:v>
                </c:pt>
                <c:pt idx="4">
                  <c:v>2.7983000000000001E-2</c:v>
                </c:pt>
                <c:pt idx="5">
                  <c:v>2.6927E-2</c:v>
                </c:pt>
                <c:pt idx="6">
                  <c:v>2.5928E-2</c:v>
                </c:pt>
                <c:pt idx="7">
                  <c:v>2.4989000000000001E-2</c:v>
                </c:pt>
                <c:pt idx="8">
                  <c:v>2.4094999999999998E-2</c:v>
                </c:pt>
                <c:pt idx="9">
                  <c:v>2.3271E-2</c:v>
                </c:pt>
                <c:pt idx="10">
                  <c:v>2.2488999999999999E-2</c:v>
                </c:pt>
                <c:pt idx="11">
                  <c:v>2.1738E-2</c:v>
                </c:pt>
                <c:pt idx="12">
                  <c:v>2.102E-2</c:v>
                </c:pt>
                <c:pt idx="13">
                  <c:v>2.0334999999999999E-2</c:v>
                </c:pt>
                <c:pt idx="14">
                  <c:v>1.9674000000000001E-2</c:v>
                </c:pt>
                <c:pt idx="15">
                  <c:v>1.8967000000000001E-2</c:v>
                </c:pt>
                <c:pt idx="16">
                  <c:v>1.8371999999999999E-2</c:v>
                </c:pt>
              </c:numCache>
            </c:numRef>
          </c:xVal>
          <c:yVal>
            <c:numRef>
              <c:f>Totals!$P$104:$P$120</c:f>
              <c:numCache>
                <c:formatCode>General</c:formatCode>
                <c:ptCount val="17"/>
                <c:pt idx="0">
                  <c:v>0.66491800000000001</c:v>
                </c:pt>
                <c:pt idx="1">
                  <c:v>0.63513799999999998</c:v>
                </c:pt>
                <c:pt idx="2">
                  <c:v>0.60538999999999998</c:v>
                </c:pt>
                <c:pt idx="3">
                  <c:v>0.57568200000000003</c:v>
                </c:pt>
                <c:pt idx="4">
                  <c:v>0.54602300000000004</c:v>
                </c:pt>
                <c:pt idx="5">
                  <c:v>0.51642399999999999</c:v>
                </c:pt>
                <c:pt idx="6">
                  <c:v>0.4869</c:v>
                </c:pt>
                <c:pt idx="7">
                  <c:v>0.45746399999999998</c:v>
                </c:pt>
                <c:pt idx="8">
                  <c:v>0.42813299999999999</c:v>
                </c:pt>
                <c:pt idx="9">
                  <c:v>0.39891799999999999</c:v>
                </c:pt>
                <c:pt idx="10">
                  <c:v>0.36985699999999999</c:v>
                </c:pt>
                <c:pt idx="11">
                  <c:v>0.34102199999999999</c:v>
                </c:pt>
                <c:pt idx="12">
                  <c:v>0.31256200000000001</c:v>
                </c:pt>
                <c:pt idx="13">
                  <c:v>0.28465400000000002</c:v>
                </c:pt>
                <c:pt idx="14">
                  <c:v>0.25734699999999999</c:v>
                </c:pt>
                <c:pt idx="15">
                  <c:v>0.23048299999999999</c:v>
                </c:pt>
                <c:pt idx="16">
                  <c:v>0.20382600000000001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A38-E045-B792-58022A4B0AFC}"/>
            </c:ext>
          </c:extLst>
        </c:ser>
        <c:ser>
          <c:idx val="2"/>
          <c:order val="2"/>
          <c:tx>
            <c:strRef>
              <c:f>Totals!$K$1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1.7372240794256252E-2</c:v>
                </c:pt>
                <c:pt idx="1">
                  <c:v>1.7495245659165354E-2</c:v>
                </c:pt>
                <c:pt idx="2">
                  <c:v>1.7634369616061948E-2</c:v>
                </c:pt>
                <c:pt idx="3">
                  <c:v>1.7803212750082471E-2</c:v>
                </c:pt>
                <c:pt idx="4">
                  <c:v>1.7968628785506362E-2</c:v>
                </c:pt>
                <c:pt idx="5">
                  <c:v>1.8130372567521806E-2</c:v>
                </c:pt>
                <c:pt idx="6">
                  <c:v>1.8290393730778655E-2</c:v>
                </c:pt>
                <c:pt idx="7">
                  <c:v>1.8446498516495932E-2</c:v>
                </c:pt>
                <c:pt idx="8">
                  <c:v>1.8599302025046859E-2</c:v>
                </c:pt>
                <c:pt idx="9">
                  <c:v>1.8749408622335918E-2</c:v>
                </c:pt>
                <c:pt idx="10">
                  <c:v>1.8898601124503721E-2</c:v>
                </c:pt>
                <c:pt idx="11">
                  <c:v>1.9047985856661419E-2</c:v>
                </c:pt>
                <c:pt idx="12">
                  <c:v>1.920022653055304E-2</c:v>
                </c:pt>
                <c:pt idx="13">
                  <c:v>1.935706042482872E-2</c:v>
                </c:pt>
                <c:pt idx="14">
                  <c:v>1.95175829904282E-2</c:v>
                </c:pt>
                <c:pt idx="15">
                  <c:v>1.9680487369785418E-2</c:v>
                </c:pt>
                <c:pt idx="16">
                  <c:v>1.9847873131290442E-2</c:v>
                </c:pt>
                <c:pt idx="17">
                  <c:v>2.0014766763365881E-2</c:v>
                </c:pt>
                <c:pt idx="18">
                  <c:v>2.0177363913759672E-2</c:v>
                </c:pt>
                <c:pt idx="19">
                  <c:v>2.0349446875555274E-2</c:v>
                </c:pt>
                <c:pt idx="20">
                  <c:v>2.0530039410317658E-2</c:v>
                </c:pt>
                <c:pt idx="21">
                  <c:v>2.0713357909740038E-2</c:v>
                </c:pt>
                <c:pt idx="22">
                  <c:v>2.0903198159508477E-2</c:v>
                </c:pt>
                <c:pt idx="23">
                  <c:v>2.1092530423387358E-2</c:v>
                </c:pt>
                <c:pt idx="24">
                  <c:v>2.1286041303473831E-2</c:v>
                </c:pt>
                <c:pt idx="25">
                  <c:v>2.1487352779760983E-2</c:v>
                </c:pt>
                <c:pt idx="26">
                  <c:v>2.1691931474392169E-2</c:v>
                </c:pt>
                <c:pt idx="27">
                  <c:v>2.1900362363738393E-2</c:v>
                </c:pt>
                <c:pt idx="28">
                  <c:v>2.2110869645023908E-2</c:v>
                </c:pt>
                <c:pt idx="29">
                  <c:v>2.2321405196919282E-2</c:v>
                </c:pt>
                <c:pt idx="30">
                  <c:v>2.2536608826255182E-2</c:v>
                </c:pt>
                <c:pt idx="31">
                  <c:v>2.2756383100916978E-2</c:v>
                </c:pt>
                <c:pt idx="32">
                  <c:v>2.2981327950657059E-2</c:v>
                </c:pt>
                <c:pt idx="33">
                  <c:v>2.32090736119594E-2</c:v>
                </c:pt>
                <c:pt idx="34">
                  <c:v>2.3437801801273927E-2</c:v>
                </c:pt>
                <c:pt idx="35">
                  <c:v>2.3670405700761541E-2</c:v>
                </c:pt>
                <c:pt idx="36">
                  <c:v>2.3904193943606548E-2</c:v>
                </c:pt>
                <c:pt idx="37">
                  <c:v>2.4144901866760396E-2</c:v>
                </c:pt>
                <c:pt idx="38">
                  <c:v>2.4392959313762633E-2</c:v>
                </c:pt>
                <c:pt idx="39">
                  <c:v>2.4647883654691075E-2</c:v>
                </c:pt>
                <c:pt idx="40">
                  <c:v>2.4905627473210585E-2</c:v>
                </c:pt>
                <c:pt idx="41">
                  <c:v>2.516816792585996E-2</c:v>
                </c:pt>
                <c:pt idx="42">
                  <c:v>2.5432569570174687E-2</c:v>
                </c:pt>
                <c:pt idx="43">
                  <c:v>2.5697628696019506E-2</c:v>
                </c:pt>
                <c:pt idx="44">
                  <c:v>2.595856053328682E-2</c:v>
                </c:pt>
                <c:pt idx="45">
                  <c:v>2.6217918311822689E-2</c:v>
                </c:pt>
                <c:pt idx="46">
                  <c:v>2.6478330836858691E-2</c:v>
                </c:pt>
                <c:pt idx="47">
                  <c:v>2.6738665196460659E-2</c:v>
                </c:pt>
                <c:pt idx="48">
                  <c:v>2.7001678120885539E-2</c:v>
                </c:pt>
                <c:pt idx="49">
                  <c:v>2.7261141044160782E-2</c:v>
                </c:pt>
                <c:pt idx="50">
                  <c:v>2.7508480201076744E-2</c:v>
                </c:pt>
                <c:pt idx="51">
                  <c:v>2.7749720510132803E-2</c:v>
                </c:pt>
                <c:pt idx="52">
                  <c:v>2.7988773114317553E-2</c:v>
                </c:pt>
                <c:pt idx="53">
                  <c:v>2.8228553868841915E-2</c:v>
                </c:pt>
                <c:pt idx="54">
                  <c:v>2.84707862881565E-2</c:v>
                </c:pt>
                <c:pt idx="55">
                  <c:v>2.872792994253372E-2</c:v>
                </c:pt>
                <c:pt idx="56">
                  <c:v>2.9024008702000979E-2</c:v>
                </c:pt>
                <c:pt idx="57">
                  <c:v>2.9355186417234433E-2</c:v>
                </c:pt>
                <c:pt idx="58">
                  <c:v>2.970575897610632E-2</c:v>
                </c:pt>
                <c:pt idx="59">
                  <c:v>3.006992600397889E-2</c:v>
                </c:pt>
                <c:pt idx="60">
                  <c:v>3.0444565322342496E-2</c:v>
                </c:pt>
                <c:pt idx="61">
                  <c:v>3.0826175941994438E-2</c:v>
                </c:pt>
                <c:pt idx="62">
                  <c:v>3.1207006195107655E-2</c:v>
                </c:pt>
                <c:pt idx="63">
                  <c:v>3.1590867681732596E-2</c:v>
                </c:pt>
                <c:pt idx="64">
                  <c:v>3.1976656092921114E-2</c:v>
                </c:pt>
                <c:pt idx="65">
                  <c:v>3.2366360603815272E-2</c:v>
                </c:pt>
                <c:pt idx="66">
                  <c:v>3.2760850895080601E-2</c:v>
                </c:pt>
                <c:pt idx="67">
                  <c:v>3.315882046475014E-2</c:v>
                </c:pt>
                <c:pt idx="68">
                  <c:v>3.3560472715022507E-2</c:v>
                </c:pt>
                <c:pt idx="69">
                  <c:v>3.3966815927262313E-2</c:v>
                </c:pt>
                <c:pt idx="70">
                  <c:v>3.4376188732768084E-2</c:v>
                </c:pt>
                <c:pt idx="71">
                  <c:v>3.4791232053979659E-2</c:v>
                </c:pt>
                <c:pt idx="72">
                  <c:v>3.5209192521031357E-2</c:v>
                </c:pt>
                <c:pt idx="73">
                  <c:v>3.5628046797311651E-2</c:v>
                </c:pt>
                <c:pt idx="74">
                  <c:v>3.6047966359392371E-2</c:v>
                </c:pt>
                <c:pt idx="75">
                  <c:v>3.6472548530732896E-2</c:v>
                </c:pt>
                <c:pt idx="76">
                  <c:v>3.6900058645693755E-2</c:v>
                </c:pt>
                <c:pt idx="77">
                  <c:v>3.7329963762423965E-2</c:v>
                </c:pt>
                <c:pt idx="78">
                  <c:v>3.7764310378481422E-2</c:v>
                </c:pt>
                <c:pt idx="79">
                  <c:v>3.8201551334025328E-2</c:v>
                </c:pt>
                <c:pt idx="80">
                  <c:v>3.8642561959366065E-2</c:v>
                </c:pt>
                <c:pt idx="81">
                  <c:v>3.9087513277927914E-2</c:v>
                </c:pt>
                <c:pt idx="82">
                  <c:v>3.9535832847613528E-2</c:v>
                </c:pt>
                <c:pt idx="83">
                  <c:v>3.9988088096800357E-2</c:v>
                </c:pt>
                <c:pt idx="84">
                  <c:v>4.044289523154334E-2</c:v>
                </c:pt>
                <c:pt idx="85">
                  <c:v>4.0898654338096092E-2</c:v>
                </c:pt>
                <c:pt idx="86">
                  <c:v>4.1355430769639552E-2</c:v>
                </c:pt>
                <c:pt idx="87">
                  <c:v>4.1815740805202929E-2</c:v>
                </c:pt>
                <c:pt idx="88">
                  <c:v>4.227553922870643E-2</c:v>
                </c:pt>
                <c:pt idx="89">
                  <c:v>4.2737584057318687E-2</c:v>
                </c:pt>
                <c:pt idx="90">
                  <c:v>4.3202420301089707E-2</c:v>
                </c:pt>
                <c:pt idx="91">
                  <c:v>4.3670533319602106E-2</c:v>
                </c:pt>
                <c:pt idx="92">
                  <c:v>4.4145122994779872E-2</c:v>
                </c:pt>
                <c:pt idx="93">
                  <c:v>4.4622483987366388E-2</c:v>
                </c:pt>
                <c:pt idx="94">
                  <c:v>4.5105535590516374E-2</c:v>
                </c:pt>
                <c:pt idx="95">
                  <c:v>4.5590655412032416E-2</c:v>
                </c:pt>
                <c:pt idx="96">
                  <c:v>4.6080334780535262E-2</c:v>
                </c:pt>
                <c:pt idx="97">
                  <c:v>4.657046717089864E-2</c:v>
                </c:pt>
                <c:pt idx="98">
                  <c:v>4.7063137085541794E-2</c:v>
                </c:pt>
                <c:pt idx="99">
                  <c:v>4.7557905717980263E-2</c:v>
                </c:pt>
                <c:pt idx="100">
                  <c:v>4.8055371663924311E-2</c:v>
                </c:pt>
                <c:pt idx="101">
                  <c:v>4.8554927354303022E-2</c:v>
                </c:pt>
                <c:pt idx="102">
                  <c:v>4.9058055642924106E-2</c:v>
                </c:pt>
                <c:pt idx="103">
                  <c:v>4.9562501437908732E-2</c:v>
                </c:pt>
                <c:pt idx="104">
                  <c:v>5.0068784830408809E-2</c:v>
                </c:pt>
                <c:pt idx="105">
                  <c:v>5.0577161080894634E-2</c:v>
                </c:pt>
                <c:pt idx="106">
                  <c:v>5.1087893721306142E-2</c:v>
                </c:pt>
                <c:pt idx="107">
                  <c:v>5.1600060618727316E-2</c:v>
                </c:pt>
                <c:pt idx="108">
                  <c:v>5.2116681344890135E-2</c:v>
                </c:pt>
                <c:pt idx="109">
                  <c:v>5.263341576877862E-2</c:v>
                </c:pt>
                <c:pt idx="110">
                  <c:v>5.3153795325640858E-2</c:v>
                </c:pt>
                <c:pt idx="111">
                  <c:v>5.3675818688269983E-2</c:v>
                </c:pt>
                <c:pt idx="112">
                  <c:v>5.4200084963110622E-2</c:v>
                </c:pt>
                <c:pt idx="113">
                  <c:v>5.4727233981725659E-2</c:v>
                </c:pt>
                <c:pt idx="114">
                  <c:v>5.5257538103886707E-2</c:v>
                </c:pt>
                <c:pt idx="115">
                  <c:v>5.579150556085305E-2</c:v>
                </c:pt>
                <c:pt idx="116">
                  <c:v>5.6327953639413342E-2</c:v>
                </c:pt>
                <c:pt idx="117">
                  <c:v>5.6865736606632966E-2</c:v>
                </c:pt>
                <c:pt idx="118">
                  <c:v>5.7405289406237701E-2</c:v>
                </c:pt>
                <c:pt idx="119">
                  <c:v>5.7945959802412635E-2</c:v>
                </c:pt>
                <c:pt idx="120">
                  <c:v>5.8485609103823208E-2</c:v>
                </c:pt>
                <c:pt idx="121">
                  <c:v>5.9020547474090766E-2</c:v>
                </c:pt>
                <c:pt idx="122">
                  <c:v>5.9554620592055692E-2</c:v>
                </c:pt>
                <c:pt idx="123">
                  <c:v>6.0089629478220087E-2</c:v>
                </c:pt>
                <c:pt idx="124">
                  <c:v>6.062645740825913E-2</c:v>
                </c:pt>
                <c:pt idx="125">
                  <c:v>6.1165225645531583E-2</c:v>
                </c:pt>
                <c:pt idx="126">
                  <c:v>6.1714173273905007E-2</c:v>
                </c:pt>
                <c:pt idx="127">
                  <c:v>6.2272417802183518E-2</c:v>
                </c:pt>
                <c:pt idx="128">
                  <c:v>6.283765903936174E-2</c:v>
                </c:pt>
                <c:pt idx="129">
                  <c:v>6.3408156749665698E-2</c:v>
                </c:pt>
                <c:pt idx="130">
                  <c:v>6.3982892705507791E-2</c:v>
                </c:pt>
                <c:pt idx="131">
                  <c:v>6.4561548746924477E-2</c:v>
                </c:pt>
                <c:pt idx="132">
                  <c:v>6.5137453740550313E-2</c:v>
                </c:pt>
                <c:pt idx="133">
                  <c:v>6.5710004978398143E-2</c:v>
                </c:pt>
                <c:pt idx="134">
                  <c:v>6.6281619803444547E-2</c:v>
                </c:pt>
                <c:pt idx="135">
                  <c:v>6.6853838509402019E-2</c:v>
                </c:pt>
                <c:pt idx="136">
                  <c:v>6.7426601911696304E-2</c:v>
                </c:pt>
                <c:pt idx="137">
                  <c:v>6.7999335864156393E-2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3"/>
          <c:tx>
            <c:strRef>
              <c:f>Totals!$P$74</c:f>
              <c:strCache>
                <c:ptCount val="1"/>
                <c:pt idx="0">
                  <c:v> CREATeV-LaminarW-LaminarVstab-LaminarHstab</c:v>
                </c:pt>
              </c:strCache>
            </c:strRef>
          </c:tx>
          <c:marker>
            <c:symbol val="none"/>
          </c:marker>
          <c:xVal>
            <c:numRef>
              <c:f>Totals!$T$79:$T$95</c:f>
              <c:numCache>
                <c:formatCode>General</c:formatCode>
                <c:ptCount val="17"/>
                <c:pt idx="0">
                  <c:v>7.2436E-2</c:v>
                </c:pt>
                <c:pt idx="1">
                  <c:v>6.6971000000000003E-2</c:v>
                </c:pt>
                <c:pt idx="2">
                  <c:v>6.1446000000000001E-2</c:v>
                </c:pt>
                <c:pt idx="3">
                  <c:v>5.6253999999999998E-2</c:v>
                </c:pt>
                <c:pt idx="4">
                  <c:v>5.1152000000000003E-2</c:v>
                </c:pt>
                <c:pt idx="5">
                  <c:v>4.6255999999999999E-2</c:v>
                </c:pt>
                <c:pt idx="6">
                  <c:v>4.1624000000000001E-2</c:v>
                </c:pt>
                <c:pt idx="7">
                  <c:v>3.7250999999999999E-2</c:v>
                </c:pt>
                <c:pt idx="8">
                  <c:v>3.3210000000000003E-2</c:v>
                </c:pt>
                <c:pt idx="9">
                  <c:v>2.9506999999999999E-2</c:v>
                </c:pt>
                <c:pt idx="10">
                  <c:v>2.6911000000000001E-2</c:v>
                </c:pt>
                <c:pt idx="11">
                  <c:v>2.4386000000000001E-2</c:v>
                </c:pt>
                <c:pt idx="12">
                  <c:v>2.2127999999999998E-2</c:v>
                </c:pt>
                <c:pt idx="13">
                  <c:v>2.0209999999999999E-2</c:v>
                </c:pt>
                <c:pt idx="14">
                  <c:v>1.8577E-2</c:v>
                </c:pt>
                <c:pt idx="15">
                  <c:v>1.7063999999999999E-2</c:v>
                </c:pt>
                <c:pt idx="16">
                  <c:v>1.6452000000000001E-2</c:v>
                </c:pt>
              </c:numCache>
            </c:numRef>
          </c:xVal>
          <c:yVal>
            <c:numRef>
              <c:f>Totals!$Q$79:$Q$95</c:f>
              <c:numCache>
                <c:formatCode>General</c:formatCode>
                <c:ptCount val="17"/>
                <c:pt idx="0">
                  <c:v>1.493924</c:v>
                </c:pt>
                <c:pt idx="1">
                  <c:v>1.411052</c:v>
                </c:pt>
                <c:pt idx="2">
                  <c:v>1.327264</c:v>
                </c:pt>
                <c:pt idx="3">
                  <c:v>1.2425870000000001</c:v>
                </c:pt>
                <c:pt idx="4">
                  <c:v>1.1571370000000001</c:v>
                </c:pt>
                <c:pt idx="5">
                  <c:v>1.0710189999999999</c:v>
                </c:pt>
                <c:pt idx="6">
                  <c:v>0.98445300000000002</c:v>
                </c:pt>
                <c:pt idx="7">
                  <c:v>0.89777700000000005</c:v>
                </c:pt>
                <c:pt idx="8">
                  <c:v>0.81133</c:v>
                </c:pt>
                <c:pt idx="9">
                  <c:v>0.72526999999999997</c:v>
                </c:pt>
                <c:pt idx="10">
                  <c:v>0.63957600000000003</c:v>
                </c:pt>
                <c:pt idx="11">
                  <c:v>0.55420100000000005</c:v>
                </c:pt>
                <c:pt idx="12">
                  <c:v>0.469138</c:v>
                </c:pt>
                <c:pt idx="13">
                  <c:v>0.38441399999999998</c:v>
                </c:pt>
                <c:pt idx="14">
                  <c:v>0.30006699999999997</c:v>
                </c:pt>
                <c:pt idx="15">
                  <c:v>0.21613199999999999</c:v>
                </c:pt>
                <c:pt idx="16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Totals!$L$1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  <c:pt idx="139">
                  <c:v>7.4516</c:v>
                </c:pt>
                <c:pt idx="140">
                  <c:v>7.4294000000000002</c:v>
                </c:pt>
                <c:pt idx="141">
                  <c:v>7.4074999999999998</c:v>
                </c:pt>
                <c:pt idx="142">
                  <c:v>7.3856999999999999</c:v>
                </c:pt>
              </c:numCache>
            </c:numRef>
          </c:xVal>
          <c:yVal>
            <c:numRef>
              <c:f>Totals!$L$2:$L$144</c:f>
              <c:numCache>
                <c:formatCode>General</c:formatCode>
                <c:ptCount val="143"/>
                <c:pt idx="0">
                  <c:v>214.72432677665785</c:v>
                </c:pt>
                <c:pt idx="1">
                  <c:v>202.18337880786476</c:v>
                </c:pt>
                <c:pt idx="2">
                  <c:v>191.09066513369453</c:v>
                </c:pt>
                <c:pt idx="3">
                  <c:v>181.37322650521585</c:v>
                </c:pt>
                <c:pt idx="4">
                  <c:v>172.52302467970003</c:v>
                </c:pt>
                <c:pt idx="5">
                  <c:v>164.42628348551534</c:v>
                </c:pt>
                <c:pt idx="6">
                  <c:v>157.00652786033385</c:v>
                </c:pt>
                <c:pt idx="7">
                  <c:v>150.17587048098795</c:v>
                </c:pt>
                <c:pt idx="8">
                  <c:v>143.87543652128221</c:v>
                </c:pt>
                <c:pt idx="9">
                  <c:v>138.03409023940455</c:v>
                </c:pt>
                <c:pt idx="10">
                  <c:v>132.62563147375761</c:v>
                </c:pt>
                <c:pt idx="11">
                  <c:v>127.61960187304365</c:v>
                </c:pt>
                <c:pt idx="12">
                  <c:v>122.96429565046887</c:v>
                </c:pt>
                <c:pt idx="13">
                  <c:v>118.67320315267027</c:v>
                </c:pt>
                <c:pt idx="14">
                  <c:v>114.68323655752512</c:v>
                </c:pt>
                <c:pt idx="15">
                  <c:v>110.96773537830589</c:v>
                </c:pt>
                <c:pt idx="16">
                  <c:v>107.49945480993919</c:v>
                </c:pt>
                <c:pt idx="17">
                  <c:v>104.2431332640476</c:v>
                </c:pt>
                <c:pt idx="18">
                  <c:v>101.15903522832809</c:v>
                </c:pt>
                <c:pt idx="19">
                  <c:v>98.294438347030805</c:v>
                </c:pt>
                <c:pt idx="20">
                  <c:v>95.634164371329675</c:v>
                </c:pt>
                <c:pt idx="21">
                  <c:v>93.132442819591745</c:v>
                </c:pt>
                <c:pt idx="22">
                  <c:v>90.78877974070754</c:v>
                </c:pt>
                <c:pt idx="23">
                  <c:v>88.565184720691718</c:v>
                </c:pt>
                <c:pt idx="24">
                  <c:v>86.470035194021378</c:v>
                </c:pt>
                <c:pt idx="25">
                  <c:v>84.507474838493394</c:v>
                </c:pt>
                <c:pt idx="26">
                  <c:v>82.653215213419287</c:v>
                </c:pt>
                <c:pt idx="27">
                  <c:v>80.897420154294636</c:v>
                </c:pt>
                <c:pt idx="28">
                  <c:v>79.231090078422582</c:v>
                </c:pt>
                <c:pt idx="29">
                  <c:v>77.640171438313061</c:v>
                </c:pt>
                <c:pt idx="30">
                  <c:v>76.13361718737653</c:v>
                </c:pt>
                <c:pt idx="31">
                  <c:v>74.708145601971864</c:v>
                </c:pt>
                <c:pt idx="32">
                  <c:v>73.358092375991532</c:v>
                </c:pt>
                <c:pt idx="33">
                  <c:v>72.069133865357088</c:v>
                </c:pt>
                <c:pt idx="34">
                  <c:v>70.835788372159925</c:v>
                </c:pt>
                <c:pt idx="35">
                  <c:v>69.661541809387657</c:v>
                </c:pt>
                <c:pt idx="36">
                  <c:v>68.535635206994982</c:v>
                </c:pt>
                <c:pt idx="37">
                  <c:v>67.471616327008832</c:v>
                </c:pt>
                <c:pt idx="38">
                  <c:v>66.467155786980484</c:v>
                </c:pt>
                <c:pt idx="39">
                  <c:v>65.515934826159238</c:v>
                </c:pt>
                <c:pt idx="40">
                  <c:v>64.604389962448806</c:v>
                </c:pt>
                <c:pt idx="41">
                  <c:v>63.736860875087537</c:v>
                </c:pt>
                <c:pt idx="42">
                  <c:v>62.903575770098186</c:v>
                </c:pt>
                <c:pt idx="43">
                  <c:v>62.098079708000569</c:v>
                </c:pt>
                <c:pt idx="44">
                  <c:v>61.309031351109226</c:v>
                </c:pt>
                <c:pt idx="45">
                  <c:v>60.541348109008808</c:v>
                </c:pt>
                <c:pt idx="46">
                  <c:v>59.79957688127196</c:v>
                </c:pt>
                <c:pt idx="47">
                  <c:v>59.082586825097287</c:v>
                </c:pt>
                <c:pt idx="48">
                  <c:v>58.390904634618998</c:v>
                </c:pt>
                <c:pt idx="49">
                  <c:v>57.711873767904848</c:v>
                </c:pt>
                <c:pt idx="50">
                  <c:v>57.028993167693173</c:v>
                </c:pt>
                <c:pt idx="51">
                  <c:v>56.353685550804791</c:v>
                </c:pt>
                <c:pt idx="52">
                  <c:v>55.691847101657025</c:v>
                </c:pt>
                <c:pt idx="53">
                  <c:v>55.052911874287886</c:v>
                </c:pt>
                <c:pt idx="54">
                  <c:v>54.436097541013069</c:v>
                </c:pt>
                <c:pt idx="55">
                  <c:v>53.865245155116341</c:v>
                </c:pt>
                <c:pt idx="56">
                  <c:v>53.380767441265199</c:v>
                </c:pt>
                <c:pt idx="57">
                  <c:v>52.96956232724775</c:v>
                </c:pt>
                <c:pt idx="58">
                  <c:v>52.604363782653486</c:v>
                </c:pt>
                <c:pt idx="59">
                  <c:v>52.271169572531058</c:v>
                </c:pt>
                <c:pt idx="60">
                  <c:v>51.961012104165512</c:v>
                </c:pt>
                <c:pt idx="61">
                  <c:v>51.666712347470423</c:v>
                </c:pt>
                <c:pt idx="62">
                  <c:v>51.377944525329276</c:v>
                </c:pt>
                <c:pt idx="63">
                  <c:v>51.09675664989382</c:v>
                </c:pt>
                <c:pt idx="64">
                  <c:v>50.825321026931292</c:v>
                </c:pt>
                <c:pt idx="65">
                  <c:v>50.565595159691604</c:v>
                </c:pt>
                <c:pt idx="66">
                  <c:v>50.317210408876221</c:v>
                </c:pt>
                <c:pt idx="67">
                  <c:v>50.075379753178836</c:v>
                </c:pt>
                <c:pt idx="68">
                  <c:v>49.844810501158527</c:v>
                </c:pt>
                <c:pt idx="69">
                  <c:v>49.624111856535187</c:v>
                </c:pt>
                <c:pt idx="70">
                  <c:v>49.409333694080573</c:v>
                </c:pt>
                <c:pt idx="71">
                  <c:v>49.208476672111722</c:v>
                </c:pt>
                <c:pt idx="72">
                  <c:v>49.010316980557704</c:v>
                </c:pt>
                <c:pt idx="73">
                  <c:v>48.817792213098954</c:v>
                </c:pt>
                <c:pt idx="74">
                  <c:v>48.630290538421882</c:v>
                </c:pt>
                <c:pt idx="75">
                  <c:v>48.449555702558875</c:v>
                </c:pt>
                <c:pt idx="76">
                  <c:v>48.275172900557308</c:v>
                </c:pt>
                <c:pt idx="77">
                  <c:v>48.106559007574219</c:v>
                </c:pt>
                <c:pt idx="78">
                  <c:v>47.943374865215986</c:v>
                </c:pt>
                <c:pt idx="79">
                  <c:v>47.786756834969026</c:v>
                </c:pt>
                <c:pt idx="80">
                  <c:v>47.636350120939483</c:v>
                </c:pt>
                <c:pt idx="81">
                  <c:v>47.490317106459813</c:v>
                </c:pt>
                <c:pt idx="82">
                  <c:v>47.350541153370557</c:v>
                </c:pt>
                <c:pt idx="83">
                  <c:v>47.218143677978695</c:v>
                </c:pt>
                <c:pt idx="84">
                  <c:v>47.088934672498333</c:v>
                </c:pt>
                <c:pt idx="85">
                  <c:v>46.961799679748388</c:v>
                </c:pt>
                <c:pt idx="86">
                  <c:v>46.835601815414314</c:v>
                </c:pt>
                <c:pt idx="87">
                  <c:v>46.71260609365185</c:v>
                </c:pt>
                <c:pt idx="88">
                  <c:v>46.593132653512143</c:v>
                </c:pt>
                <c:pt idx="89">
                  <c:v>46.474891231308163</c:v>
                </c:pt>
                <c:pt idx="90">
                  <c:v>46.360307419052155</c:v>
                </c:pt>
                <c:pt idx="91">
                  <c:v>46.247818541827634</c:v>
                </c:pt>
                <c:pt idx="92">
                  <c:v>46.146375383369289</c:v>
                </c:pt>
                <c:pt idx="93">
                  <c:v>46.047329966038859</c:v>
                </c:pt>
                <c:pt idx="94">
                  <c:v>45.95339270724655</c:v>
                </c:pt>
                <c:pt idx="95">
                  <c:v>45.862832246493703</c:v>
                </c:pt>
                <c:pt idx="96">
                  <c:v>45.775486030619312</c:v>
                </c:pt>
                <c:pt idx="97">
                  <c:v>45.690753865733868</c:v>
                </c:pt>
                <c:pt idx="98">
                  <c:v>45.606185860380322</c:v>
                </c:pt>
                <c:pt idx="99">
                  <c:v>45.52499056280967</c:v>
                </c:pt>
                <c:pt idx="100">
                  <c:v>45.445884501105397</c:v>
                </c:pt>
                <c:pt idx="101">
                  <c:v>45.369810768829417</c:v>
                </c:pt>
                <c:pt idx="102">
                  <c:v>45.296630623457524</c:v>
                </c:pt>
                <c:pt idx="103">
                  <c:v>45.222727082276805</c:v>
                </c:pt>
                <c:pt idx="104">
                  <c:v>45.151896227498007</c:v>
                </c:pt>
                <c:pt idx="105">
                  <c:v>45.082855594827144</c:v>
                </c:pt>
                <c:pt idx="106">
                  <c:v>45.015923517894777</c:v>
                </c:pt>
                <c:pt idx="107">
                  <c:v>44.950802449882779</c:v>
                </c:pt>
                <c:pt idx="108">
                  <c:v>44.889384705609828</c:v>
                </c:pt>
                <c:pt idx="109">
                  <c:v>44.825882190864377</c:v>
                </c:pt>
                <c:pt idx="110">
                  <c:v>44.764902855336373</c:v>
                </c:pt>
                <c:pt idx="111">
                  <c:v>44.708142252995366</c:v>
                </c:pt>
                <c:pt idx="112">
                  <c:v>44.651688871563834</c:v>
                </c:pt>
                <c:pt idx="113">
                  <c:v>44.596652038027486</c:v>
                </c:pt>
                <c:pt idx="114">
                  <c:v>44.54495010479738</c:v>
                </c:pt>
                <c:pt idx="115">
                  <c:v>44.493728582317779</c:v>
                </c:pt>
                <c:pt idx="116">
                  <c:v>44.44705269709079</c:v>
                </c:pt>
                <c:pt idx="117">
                  <c:v>44.399038701113994</c:v>
                </c:pt>
                <c:pt idx="118">
                  <c:v>44.351347894053667</c:v>
                </c:pt>
                <c:pt idx="119">
                  <c:v>44.30773562172773</c:v>
                </c:pt>
                <c:pt idx="120">
                  <c:v>44.25989393348172</c:v>
                </c:pt>
                <c:pt idx="121">
                  <c:v>44.209275480095862</c:v>
                </c:pt>
                <c:pt idx="122">
                  <c:v>44.156977294701285</c:v>
                </c:pt>
                <c:pt idx="123">
                  <c:v>44.10715739487285</c:v>
                </c:pt>
                <c:pt idx="124">
                  <c:v>44.056526169483547</c:v>
                </c:pt>
                <c:pt idx="125">
                  <c:v>44.008588198605402</c:v>
                </c:pt>
                <c:pt idx="126">
                  <c:v>43.966174373336152</c:v>
                </c:pt>
                <c:pt idx="127">
                  <c:v>43.932114812513205</c:v>
                </c:pt>
                <c:pt idx="128">
                  <c:v>43.89975529860191</c:v>
                </c:pt>
                <c:pt idx="129">
                  <c:v>43.872966043718534</c:v>
                </c:pt>
                <c:pt idx="130">
                  <c:v>43.848043076397438</c:v>
                </c:pt>
                <c:pt idx="131">
                  <c:v>43.823840066676269</c:v>
                </c:pt>
                <c:pt idx="132">
                  <c:v>43.797970449173917</c:v>
                </c:pt>
                <c:pt idx="133">
                  <c:v>43.770341742031533</c:v>
                </c:pt>
                <c:pt idx="134">
                  <c:v>43.740982633460654</c:v>
                </c:pt>
                <c:pt idx="135">
                  <c:v>43.711354704987542</c:v>
                </c:pt>
                <c:pt idx="136">
                  <c:v>43.681384220715408</c:v>
                </c:pt>
                <c:pt idx="137">
                  <c:v>43.652451104412194</c:v>
                </c:pt>
                <c:pt idx="138">
                  <c:v>43.621553022376176</c:v>
                </c:pt>
                <c:pt idx="139">
                  <c:v>43.589442188656733</c:v>
                </c:pt>
                <c:pt idx="140">
                  <c:v>43.556365994998984</c:v>
                </c:pt>
                <c:pt idx="141">
                  <c:v>43.526209971514213</c:v>
                </c:pt>
                <c:pt idx="142">
                  <c:v>43.493570518429856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1</xdr:row>
      <xdr:rowOff>19050</xdr:rowOff>
    </xdr:from>
    <xdr:to>
      <xdr:col>11</xdr:col>
      <xdr:colOff>330200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A838D4-D71C-C0DE-90CE-D9B6B656E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267644</xdr:colOff>
      <xdr:row>0</xdr:row>
      <xdr:rowOff>48584</xdr:rowOff>
    </xdr:from>
    <xdr:to>
      <xdr:col>23</xdr:col>
      <xdr:colOff>276859</xdr:colOff>
      <xdr:row>21</xdr:row>
      <xdr:rowOff>132079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261620</xdr:colOff>
      <xdr:row>25</xdr:row>
      <xdr:rowOff>12700</xdr:rowOff>
    </xdr:from>
    <xdr:to>
      <xdr:col>25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0</xdr:row>
      <xdr:rowOff>57150</xdr:rowOff>
    </xdr:from>
    <xdr:to>
      <xdr:col>29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Laminar_T7-VLM2-Elev(g1_0)" connectionId="1" xr16:uid="{216BE34B-D472-8F46-AF88-E00A584DDD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8" xr16:uid="{E92D5F59-09B1-4247-9652-A1CBED25FCC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7" xr16:uid="{CA0AB38D-D41C-8440-826F-9B8BCECB358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6" xr16:uid="{B490DBE0-0D1F-ED49-BFB8-AEC756A31D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Laminar-WingN9-12_6kg-x0_128m" connectionId="4" xr16:uid="{6708B8D2-6846-9449-86E2-0EB7589E501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N9_V2_-12_6kg-x0_128m" connectionId="5" xr16:uid="{3070761A-3C21-9A4D-A727-3E488EFD049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12_6kg-x0_128m_tailless" connectionId="3" xr16:uid="{D209F1A5-1DA7-0C47-B6F5-771DD3DD710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2" xr16:uid="{566109B2-8755-8E4F-A258-2DE03588A2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B139"/>
  <sheetViews>
    <sheetView tabSelected="1" topLeftCell="A126" workbookViewId="0">
      <selection activeCell="E140" sqref="E140"/>
    </sheetView>
  </sheetViews>
  <sheetFormatPr baseColWidth="10" defaultRowHeight="16" x14ac:dyDescent="0.2"/>
  <sheetData>
    <row r="1" spans="1:2" x14ac:dyDescent="0.2">
      <c r="A1" t="s">
        <v>87</v>
      </c>
      <c r="B1" t="s">
        <v>4</v>
      </c>
    </row>
    <row r="2" spans="1:2" x14ac:dyDescent="0.2">
      <c r="A2">
        <f>Totals!B2</f>
        <v>0.20198646667674935</v>
      </c>
      <c r="B2">
        <f>Totals!C2</f>
        <v>1.749186003746718E-2</v>
      </c>
    </row>
    <row r="3" spans="1:2" x14ac:dyDescent="0.2">
      <c r="A3">
        <f>Totals!B3</f>
        <v>0.21125022765712617</v>
      </c>
      <c r="B3">
        <f>Totals!C3</f>
        <v>1.7616213458180246E-2</v>
      </c>
    </row>
    <row r="4" spans="1:2" x14ac:dyDescent="0.2">
      <c r="A4">
        <f>Totals!B4</f>
        <v>0.22051257266952265</v>
      </c>
      <c r="B4">
        <f>Totals!C4</f>
        <v>1.7756642124364577E-2</v>
      </c>
    </row>
    <row r="5" spans="1:2" x14ac:dyDescent="0.2">
      <c r="A5">
        <f>Totals!B5</f>
        <v>0.22977601463916275</v>
      </c>
      <c r="B5">
        <f>Totals!C5</f>
        <v>1.7926749637698053E-2</v>
      </c>
    </row>
    <row r="6" spans="1:2" x14ac:dyDescent="0.2">
      <c r="A6">
        <f>Totals!B6</f>
        <v>0.23903843280030401</v>
      </c>
      <c r="B6">
        <f>Totals!C6</f>
        <v>1.8093392247026194E-2</v>
      </c>
    </row>
    <row r="7" spans="1:2" x14ac:dyDescent="0.2">
      <c r="A7">
        <f>Totals!B7</f>
        <v>0.24830068685525969</v>
      </c>
      <c r="B7">
        <f>Totals!C7</f>
        <v>1.8256161017310119E-2</v>
      </c>
    </row>
    <row r="8" spans="1:2" x14ac:dyDescent="0.2">
      <c r="A8">
        <f>Totals!B8</f>
        <v>0.25756023244428194</v>
      </c>
      <c r="B8">
        <f>Totals!C8</f>
        <v>1.8416506793955824E-2</v>
      </c>
    </row>
    <row r="9" spans="1:2" x14ac:dyDescent="0.2">
      <c r="A9">
        <f>Totals!B9</f>
        <v>0.26682104654552119</v>
      </c>
      <c r="B9">
        <f>Totals!C9</f>
        <v>1.8573836507451993E-2</v>
      </c>
    </row>
    <row r="10" spans="1:2" x14ac:dyDescent="0.2">
      <c r="A10">
        <f>Totals!B10</f>
        <v>0.27607824104242645</v>
      </c>
      <c r="B10">
        <f>Totals!C10</f>
        <v>1.8728640735693431E-2</v>
      </c>
    </row>
    <row r="11" spans="1:2" x14ac:dyDescent="0.2">
      <c r="A11">
        <f>Totals!B11</f>
        <v>0.28533830789900178</v>
      </c>
      <c r="B11">
        <f>Totals!C11</f>
        <v>1.8879818504585883E-2</v>
      </c>
    </row>
    <row r="12" spans="1:2" x14ac:dyDescent="0.2">
      <c r="A12">
        <f>Totals!B12</f>
        <v>0.29459645311136973</v>
      </c>
      <c r="B12">
        <f>Totals!C12</f>
        <v>1.9030056200576843E-2</v>
      </c>
    </row>
    <row r="13" spans="1:2" x14ac:dyDescent="0.2">
      <c r="A13">
        <f>Totals!B13</f>
        <v>0.30385148403831447</v>
      </c>
      <c r="B13">
        <f>Totals!C13</f>
        <v>1.9181420393998529E-2</v>
      </c>
    </row>
    <row r="14" spans="1:2" x14ac:dyDescent="0.2">
      <c r="A14">
        <f>Totals!B14</f>
        <v>0.31311006875203634</v>
      </c>
      <c r="B14">
        <f>Totals!C14</f>
        <v>1.9332851380274629E-2</v>
      </c>
    </row>
    <row r="15" spans="1:2" x14ac:dyDescent="0.2">
      <c r="A15">
        <f>Totals!B15</f>
        <v>0.32236360571382333</v>
      </c>
      <c r="B15">
        <f>Totals!C15</f>
        <v>1.9491398806685847E-2</v>
      </c>
    </row>
    <row r="16" spans="1:2" x14ac:dyDescent="0.2">
      <c r="A16">
        <f>Totals!B16</f>
        <v>0.33161806944645189</v>
      </c>
      <c r="B16">
        <f>Totals!C16</f>
        <v>1.9652986533655575E-2</v>
      </c>
    </row>
    <row r="17" spans="1:2" x14ac:dyDescent="0.2">
      <c r="A17">
        <f>Totals!B17</f>
        <v>0.3408704341395169</v>
      </c>
      <c r="B17">
        <f>Totals!C17</f>
        <v>1.9817645674151622E-2</v>
      </c>
    </row>
    <row r="18" spans="1:2" x14ac:dyDescent="0.2">
      <c r="A18">
        <f>Totals!B18</f>
        <v>0.35012462840125769</v>
      </c>
      <c r="B18">
        <f>Totals!C18</f>
        <v>1.9985342188170805E-2</v>
      </c>
    </row>
    <row r="19" spans="1:2" x14ac:dyDescent="0.2">
      <c r="A19">
        <f>Totals!B19</f>
        <v>0.35937354796040327</v>
      </c>
      <c r="B19">
        <f>Totals!C19</f>
        <v>2.0152918710156467E-2</v>
      </c>
    </row>
    <row r="20" spans="1:2" x14ac:dyDescent="0.2">
      <c r="A20">
        <f>Totals!B20</f>
        <v>0.36862131087704897</v>
      </c>
      <c r="B20">
        <f>Totals!C20</f>
        <v>2.0316396176908599E-2</v>
      </c>
    </row>
    <row r="21" spans="1:2" x14ac:dyDescent="0.2">
      <c r="A21">
        <f>Totals!B21</f>
        <v>0.37786982750295983</v>
      </c>
      <c r="B21">
        <f>Totals!C21</f>
        <v>2.0488662287475728E-2</v>
      </c>
    </row>
    <row r="22" spans="1:2" x14ac:dyDescent="0.2">
      <c r="A22">
        <f>Totals!B22</f>
        <v>0.38711803388564409</v>
      </c>
      <c r="B22">
        <f>Totals!C22</f>
        <v>2.0670429853067659E-2</v>
      </c>
    </row>
    <row r="23" spans="1:2" x14ac:dyDescent="0.2">
      <c r="A23">
        <f>Totals!B23</f>
        <v>0.39636108464439135</v>
      </c>
      <c r="B23">
        <f>Totals!C23</f>
        <v>2.0854935082194628E-2</v>
      </c>
    </row>
    <row r="24" spans="1:2" x14ac:dyDescent="0.2">
      <c r="A24">
        <f>Totals!B24</f>
        <v>0.40560669339529443</v>
      </c>
      <c r="B24">
        <f>Totals!C24</f>
        <v>2.1045593822074882E-2</v>
      </c>
    </row>
    <row r="25" spans="1:2" x14ac:dyDescent="0.2">
      <c r="A25">
        <f>Totals!B25</f>
        <v>0.41484757429814717</v>
      </c>
      <c r="B25">
        <f>Totals!C25</f>
        <v>2.123573029254729E-2</v>
      </c>
    </row>
    <row r="26" spans="1:2" x14ac:dyDescent="0.2">
      <c r="A26">
        <f>Totals!B26</f>
        <v>0.4240892205568329</v>
      </c>
      <c r="B26">
        <f>Totals!C26</f>
        <v>2.1430032118801345E-2</v>
      </c>
    </row>
    <row r="27" spans="1:2" x14ac:dyDescent="0.2">
      <c r="A27">
        <f>Totals!B27</f>
        <v>0.43333301057127244</v>
      </c>
      <c r="B27">
        <f>Totals!C27</f>
        <v>2.1632121896909919E-2</v>
      </c>
    </row>
    <row r="28" spans="1:2" x14ac:dyDescent="0.2">
      <c r="A28">
        <f>Totals!B28</f>
        <v>0.44256877319632165</v>
      </c>
      <c r="B28">
        <f>Totals!C28</f>
        <v>2.1837465879279466E-2</v>
      </c>
    </row>
    <row r="29" spans="1:2" x14ac:dyDescent="0.2">
      <c r="A29">
        <f>Totals!B29</f>
        <v>0.45180649519087834</v>
      </c>
      <c r="B29">
        <f>Totals!C29</f>
        <v>2.2046249228095734E-2</v>
      </c>
    </row>
    <row r="30" spans="1:2" x14ac:dyDescent="0.2">
      <c r="A30">
        <f>Totals!B30</f>
        <v>0.46103782231876994</v>
      </c>
      <c r="B30">
        <f>Totals!C30</f>
        <v>2.2257265145822182E-2</v>
      </c>
    </row>
    <row r="31" spans="1:2" x14ac:dyDescent="0.2">
      <c r="A31">
        <f>Totals!B31</f>
        <v>0.47027593096494225</v>
      </c>
      <c r="B31">
        <f>Totals!C31</f>
        <v>2.2469165805228893E-2</v>
      </c>
    </row>
    <row r="32" spans="1:2" x14ac:dyDescent="0.2">
      <c r="A32">
        <f>Totals!B32</f>
        <v>0.47950719561540089</v>
      </c>
      <c r="B32">
        <f>Totals!C32</f>
        <v>2.2685089272660809E-2</v>
      </c>
    </row>
    <row r="33" spans="1:2" x14ac:dyDescent="0.2">
      <c r="A33">
        <f>Totals!B33</f>
        <v>0.48873247834073669</v>
      </c>
      <c r="B33">
        <f>Totals!C33</f>
        <v>2.2905833161755387E-2</v>
      </c>
    </row>
    <row r="34" spans="1:2" x14ac:dyDescent="0.2">
      <c r="A34">
        <f>Totals!B34</f>
        <v>0.49796150795015065</v>
      </c>
      <c r="B34">
        <f>Totals!C34</f>
        <v>2.3131991550752497E-2</v>
      </c>
    </row>
    <row r="35" spans="1:2" x14ac:dyDescent="0.2">
      <c r="A35">
        <f>Totals!B35</f>
        <v>0.50718198025003547</v>
      </c>
      <c r="B35">
        <f>Totals!C35</f>
        <v>2.3359651581339486E-2</v>
      </c>
    </row>
    <row r="36" spans="1:2" x14ac:dyDescent="0.2">
      <c r="A36">
        <f>Totals!B36</f>
        <v>0.51640571774055277</v>
      </c>
      <c r="B36">
        <f>Totals!C36</f>
        <v>2.3589059762716857E-2</v>
      </c>
    </row>
    <row r="37" spans="1:2" x14ac:dyDescent="0.2">
      <c r="A37">
        <f>Totals!B37</f>
        <v>0.52562974686647324</v>
      </c>
      <c r="B37">
        <f>Totals!C37</f>
        <v>2.3822334626210105E-2</v>
      </c>
    </row>
    <row r="38" spans="1:2" x14ac:dyDescent="0.2">
      <c r="A38">
        <f>Totals!B38</f>
        <v>0.53485148350405221</v>
      </c>
      <c r="B38">
        <f>Totals!C38</f>
        <v>2.4056784895971593E-2</v>
      </c>
    </row>
    <row r="39" spans="1:2" x14ac:dyDescent="0.2">
      <c r="A39">
        <f>Totals!B39</f>
        <v>0.54406876284841132</v>
      </c>
      <c r="B39">
        <f>Totals!C39</f>
        <v>2.4298146025875787E-2</v>
      </c>
    </row>
    <row r="40" spans="1:2" x14ac:dyDescent="0.2">
      <c r="A40">
        <f>Totals!B40</f>
        <v>0.55327986859050171</v>
      </c>
      <c r="B40">
        <f>Totals!C40</f>
        <v>2.4546848002645456E-2</v>
      </c>
    </row>
    <row r="41" spans="1:2" x14ac:dyDescent="0.2">
      <c r="A41">
        <f>Totals!B41</f>
        <v>0.56249291706775839</v>
      </c>
      <c r="B41">
        <f>Totals!C41</f>
        <v>2.4802409008606939E-2</v>
      </c>
    </row>
    <row r="42" spans="1:2" x14ac:dyDescent="0.2">
      <c r="A42">
        <f>Totals!B42</f>
        <v>0.57170786518547134</v>
      </c>
      <c r="B42">
        <f>Totals!C42</f>
        <v>2.5060781847477339E-2</v>
      </c>
    </row>
    <row r="43" spans="1:2" x14ac:dyDescent="0.2">
      <c r="A43">
        <f>Totals!B43</f>
        <v>0.58091539251922142</v>
      </c>
      <c r="B43">
        <f>Totals!C43</f>
        <v>2.5323943264284408E-2</v>
      </c>
    </row>
    <row r="44" spans="1:2" x14ac:dyDescent="0.2">
      <c r="A44">
        <f>Totals!B44</f>
        <v>0.59011586263954807</v>
      </c>
      <c r="B44">
        <f>Totals!C44</f>
        <v>2.5588958066750961E-2</v>
      </c>
    </row>
    <row r="45" spans="1:2" x14ac:dyDescent="0.2">
      <c r="A45">
        <f>Totals!B45</f>
        <v>0.59932051105338002</v>
      </c>
      <c r="B45">
        <f>Totals!C45</f>
        <v>2.5854623495949369E-2</v>
      </c>
    </row>
    <row r="46" spans="1:2" x14ac:dyDescent="0.2">
      <c r="A46">
        <f>Totals!B46</f>
        <v>0.60852107697832014</v>
      </c>
      <c r="B46">
        <f>Totals!C46</f>
        <v>2.6116154428027151E-2</v>
      </c>
    </row>
    <row r="47" spans="1:2" x14ac:dyDescent="0.2">
      <c r="A47">
        <f>Totals!B47</f>
        <v>0.61771975003632495</v>
      </c>
      <c r="B47">
        <f>Totals!C47</f>
        <v>2.6376104424679289E-2</v>
      </c>
    </row>
    <row r="48" spans="1:2" x14ac:dyDescent="0.2">
      <c r="A48">
        <f>Totals!B48</f>
        <v>0.62691937473739912</v>
      </c>
      <c r="B48">
        <f>Totals!C48</f>
        <v>2.6637102650360248E-2</v>
      </c>
    </row>
    <row r="49" spans="1:2" x14ac:dyDescent="0.2">
      <c r="A49">
        <f>Totals!B49</f>
        <v>0.63611222209208851</v>
      </c>
      <c r="B49">
        <f>Totals!C49</f>
        <v>2.6898709678386458E-2</v>
      </c>
    </row>
    <row r="50" spans="1:2" x14ac:dyDescent="0.2">
      <c r="A50">
        <f>Totals!B50</f>
        <v>0.6453017808126964</v>
      </c>
      <c r="B50">
        <f>Totals!C50</f>
        <v>2.716194307522243E-2</v>
      </c>
    </row>
    <row r="51" spans="1:2" x14ac:dyDescent="0.2">
      <c r="A51">
        <f>Totals!B51</f>
        <v>0.65449225203017491</v>
      </c>
      <c r="B51">
        <f>Totals!C51</f>
        <v>2.7421630538914513E-2</v>
      </c>
    </row>
    <row r="52" spans="1:2" x14ac:dyDescent="0.2">
      <c r="A52">
        <f>Totals!B52</f>
        <v>0.66367658033167654</v>
      </c>
      <c r="B52">
        <f>Totals!C52</f>
        <v>2.7669529784414032E-2</v>
      </c>
    </row>
    <row r="53" spans="1:2" x14ac:dyDescent="0.2">
      <c r="A53">
        <f>Totals!B53</f>
        <v>0.67285970713648857</v>
      </c>
      <c r="B53">
        <f>Totals!C53</f>
        <v>2.7911324326607086E-2</v>
      </c>
    </row>
    <row r="54" spans="1:2" x14ac:dyDescent="0.2">
      <c r="A54">
        <f>Totals!B54</f>
        <v>0.68204734022390101</v>
      </c>
      <c r="B54">
        <f>Totals!C54</f>
        <v>2.8150410818025752E-2</v>
      </c>
    </row>
    <row r="55" spans="1:2" x14ac:dyDescent="0.2">
      <c r="A55">
        <f>Totals!B55</f>
        <v>0.69122048450976781</v>
      </c>
      <c r="B55">
        <f>Totals!C55</f>
        <v>2.8390728100698606E-2</v>
      </c>
    </row>
    <row r="56" spans="1:2" x14ac:dyDescent="0.2">
      <c r="A56">
        <f>Totals!B56</f>
        <v>0.70039791334021284</v>
      </c>
      <c r="B56">
        <f>Totals!C56</f>
        <v>2.8633575653907357E-2</v>
      </c>
    </row>
    <row r="57" spans="1:2" x14ac:dyDescent="0.2">
      <c r="A57">
        <f>Totals!B57</f>
        <v>0.70956046543660045</v>
      </c>
      <c r="B57">
        <f>Totals!C57</f>
        <v>2.8891100914241047E-2</v>
      </c>
    </row>
    <row r="58" spans="1:2" x14ac:dyDescent="0.2">
      <c r="A58">
        <f>Totals!B58</f>
        <v>0.71872829379269187</v>
      </c>
      <c r="B58">
        <f>Totals!C58</f>
        <v>2.9187927682773427E-2</v>
      </c>
    </row>
    <row r="59" spans="1:2" x14ac:dyDescent="0.2">
      <c r="A59">
        <f>Totals!B59</f>
        <v>0.727895880100076</v>
      </c>
      <c r="B59">
        <f>Totals!C59</f>
        <v>2.9518998025647055E-2</v>
      </c>
    </row>
    <row r="60" spans="1:2" x14ac:dyDescent="0.2">
      <c r="A60">
        <f>Totals!B60</f>
        <v>0.73705752753557519</v>
      </c>
      <c r="B60">
        <f>Totals!C60</f>
        <v>2.9870685340615211E-2</v>
      </c>
    </row>
    <row r="61" spans="1:2" x14ac:dyDescent="0.2">
      <c r="A61">
        <f>Totals!B61</f>
        <v>0.74622165944688512</v>
      </c>
      <c r="B61">
        <f>Totals!C61</f>
        <v>3.0236765299808153E-2</v>
      </c>
    </row>
    <row r="62" spans="1:2" x14ac:dyDescent="0.2">
      <c r="A62">
        <f>Totals!B62</f>
        <v>0.75536846292851778</v>
      </c>
      <c r="B62">
        <f>Totals!C62</f>
        <v>3.0611683226223894E-2</v>
      </c>
    </row>
    <row r="63" spans="1:2" x14ac:dyDescent="0.2">
      <c r="A63">
        <f>Totals!B63</f>
        <v>0.76452137792620611</v>
      </c>
      <c r="B63">
        <f>Totals!C63</f>
        <v>3.0993213918140763E-2</v>
      </c>
    </row>
    <row r="64" spans="1:2" x14ac:dyDescent="0.2">
      <c r="A64">
        <f>Totals!B64</f>
        <v>0.77367562878349638</v>
      </c>
      <c r="B64">
        <f>Totals!C64</f>
        <v>3.1375195159212679E-2</v>
      </c>
    </row>
    <row r="65" spans="1:2" x14ac:dyDescent="0.2">
      <c r="A65">
        <f>Totals!B65</f>
        <v>0.78282629345042909</v>
      </c>
      <c r="B65">
        <f>Totals!C65</f>
        <v>3.175870434371271E-2</v>
      </c>
    </row>
    <row r="66" spans="1:2" x14ac:dyDescent="0.2">
      <c r="A66">
        <f>Totals!B66</f>
        <v>0.79196830566504972</v>
      </c>
      <c r="B66">
        <f>Totals!C66</f>
        <v>3.2144980631569342E-2</v>
      </c>
    </row>
    <row r="67" spans="1:2" x14ac:dyDescent="0.2">
      <c r="A67">
        <f>Totals!B67</f>
        <v>0.8010964575428986</v>
      </c>
      <c r="B67">
        <f>Totals!C67</f>
        <v>3.2535214609189289E-2</v>
      </c>
    </row>
    <row r="68" spans="1:2" x14ac:dyDescent="0.2">
      <c r="A68">
        <f>Totals!B68</f>
        <v>0.81023775031227308</v>
      </c>
      <c r="B68">
        <f>Totals!C68</f>
        <v>3.2931127627154742E-2</v>
      </c>
    </row>
    <row r="69" spans="1:2" x14ac:dyDescent="0.2">
      <c r="A69">
        <f>Totals!B69</f>
        <v>0.81937189606845484</v>
      </c>
      <c r="B69">
        <f>Totals!C69</f>
        <v>3.3328608577489892E-2</v>
      </c>
    </row>
    <row r="70" spans="1:2" x14ac:dyDescent="0.2">
      <c r="A70">
        <f>Totals!B70</f>
        <v>0.828494110394696</v>
      </c>
      <c r="B70">
        <f>Totals!C70</f>
        <v>3.3730705356766498E-2</v>
      </c>
    </row>
    <row r="71" spans="1:2" x14ac:dyDescent="0.2">
      <c r="A71">
        <f>Totals!B71</f>
        <v>0.83761648548716383</v>
      </c>
      <c r="B71">
        <f>Totals!C71</f>
        <v>3.4137515245462866E-2</v>
      </c>
    </row>
    <row r="72" spans="1:2" x14ac:dyDescent="0.2">
      <c r="A72">
        <f>Totals!B72</f>
        <v>0.84675210457928951</v>
      </c>
      <c r="B72">
        <f>Totals!C72</f>
        <v>3.4547351600253469E-2</v>
      </c>
    </row>
    <row r="73" spans="1:2" x14ac:dyDescent="0.2">
      <c r="A73">
        <f>Totals!B73</f>
        <v>0.85586237903753148</v>
      </c>
      <c r="B73">
        <f>Totals!C73</f>
        <v>3.4963681986207119E-2</v>
      </c>
    </row>
    <row r="74" spans="1:2" x14ac:dyDescent="0.2">
      <c r="A74">
        <f>Totals!B74</f>
        <v>0.86497773119122112</v>
      </c>
      <c r="B74">
        <f>Totals!C74</f>
        <v>3.538068500534574E-2</v>
      </c>
    </row>
    <row r="75" spans="1:2" x14ac:dyDescent="0.2">
      <c r="A75">
        <f>Totals!B75</f>
        <v>0.87409447983501665</v>
      </c>
      <c r="B75">
        <f>Totals!C75</f>
        <v>3.5800330538500937E-2</v>
      </c>
    </row>
    <row r="76" spans="1:2" x14ac:dyDescent="0.2">
      <c r="A76">
        <f>Totals!B76</f>
        <v>0.88319043687458576</v>
      </c>
      <c r="B76">
        <f>Totals!C76</f>
        <v>3.6220941651181969E-2</v>
      </c>
    </row>
    <row r="77" spans="1:2" x14ac:dyDescent="0.2">
      <c r="A77">
        <f>Totals!B77</f>
        <v>0.89229825339228941</v>
      </c>
      <c r="B77">
        <f>Totals!C77</f>
        <v>3.6645968056045079E-2</v>
      </c>
    </row>
    <row r="78" spans="1:2" x14ac:dyDescent="0.2">
      <c r="A78">
        <f>Totals!B78</f>
        <v>0.90139583101875242</v>
      </c>
      <c r="B78">
        <f>Totals!C78</f>
        <v>3.707391852295186E-2</v>
      </c>
    </row>
    <row r="79" spans="1:2" x14ac:dyDescent="0.2">
      <c r="A79">
        <f>Totals!B79</f>
        <v>0.91047909989865461</v>
      </c>
      <c r="B79">
        <f>Totals!C79</f>
        <v>3.7504259986068329E-2</v>
      </c>
    </row>
    <row r="80" spans="1:2" x14ac:dyDescent="0.2">
      <c r="A80">
        <f>Totals!B80</f>
        <v>0.91958300930526404</v>
      </c>
      <c r="B80">
        <f>Totals!C80</f>
        <v>3.793904067624667E-2</v>
      </c>
    </row>
    <row r="81" spans="1:2" x14ac:dyDescent="0.2">
      <c r="A81">
        <f>Totals!B81</f>
        <v>0.92866535282238649</v>
      </c>
      <c r="B81">
        <f>Totals!C81</f>
        <v>3.8376711477858587E-2</v>
      </c>
    </row>
    <row r="82" spans="1:2" x14ac:dyDescent="0.2">
      <c r="A82">
        <f>Totals!B82</f>
        <v>0.93774193036600528</v>
      </c>
      <c r="B82">
        <f>Totals!C82</f>
        <v>3.881814853790376E-2</v>
      </c>
    </row>
    <row r="83" spans="1:2" x14ac:dyDescent="0.2">
      <c r="A83">
        <f>Totals!B83</f>
        <v>0.94682962463664333</v>
      </c>
      <c r="B83">
        <f>Totals!C83</f>
        <v>3.9263061632135832E-2</v>
      </c>
    </row>
    <row r="84" spans="1:2" x14ac:dyDescent="0.2">
      <c r="A84">
        <f>Totals!B84</f>
        <v>0.95590496227659416</v>
      </c>
      <c r="B84">
        <f>Totals!C84</f>
        <v>3.9711688802547239E-2</v>
      </c>
    </row>
    <row r="85" spans="1:2" x14ac:dyDescent="0.2">
      <c r="A85">
        <f>Totals!B85</f>
        <v>0.96496423719790403</v>
      </c>
      <c r="B85">
        <f>Totals!C85</f>
        <v>4.0164935337059358E-2</v>
      </c>
    </row>
    <row r="86" spans="1:2" x14ac:dyDescent="0.2">
      <c r="A86">
        <f>Totals!B86</f>
        <v>0.97402498395501569</v>
      </c>
      <c r="B86">
        <f>Totals!C86</f>
        <v>4.0620507582092499E-2</v>
      </c>
    </row>
    <row r="87" spans="1:2" x14ac:dyDescent="0.2">
      <c r="A87">
        <f>Totals!B87</f>
        <v>0.9830842348406339</v>
      </c>
      <c r="B87">
        <f>Totals!C87</f>
        <v>4.1077326000265417E-2</v>
      </c>
    </row>
    <row r="88" spans="1:2" x14ac:dyDescent="0.2">
      <c r="A88">
        <f>Totals!B88</f>
        <v>0.99213895322650036</v>
      </c>
      <c r="B88">
        <f>Totals!C88</f>
        <v>4.1534232764075397E-2</v>
      </c>
    </row>
    <row r="89" spans="1:2" x14ac:dyDescent="0.2">
      <c r="A89">
        <f>Totals!B89</f>
        <v>1.0012082515636418</v>
      </c>
      <c r="B89">
        <f>Totals!C89</f>
        <v>4.199446599949147E-2</v>
      </c>
    </row>
    <row r="90" spans="1:2" x14ac:dyDescent="0.2">
      <c r="A90">
        <f>Totals!B90</f>
        <v>1.0102448254439198</v>
      </c>
      <c r="B90">
        <f>Totals!C90</f>
        <v>4.2455425553275472E-2</v>
      </c>
    </row>
    <row r="91" spans="1:2" x14ac:dyDescent="0.2">
      <c r="A91">
        <f>Totals!B91</f>
        <v>1.0192901755331572</v>
      </c>
      <c r="B91">
        <f>Totals!C91</f>
        <v>4.2917703492603661E-2</v>
      </c>
    </row>
    <row r="92" spans="1:2" x14ac:dyDescent="0.2">
      <c r="A92">
        <f>Totals!B92</f>
        <v>1.0283187849013893</v>
      </c>
      <c r="B92">
        <f>Totals!C92</f>
        <v>4.3381972708478565E-2</v>
      </c>
    </row>
    <row r="93" spans="1:2" x14ac:dyDescent="0.2">
      <c r="A93">
        <f>Totals!B93</f>
        <v>1.0373741526122351</v>
      </c>
      <c r="B93">
        <f>Totals!C93</f>
        <v>4.3849608698858358E-2</v>
      </c>
    </row>
    <row r="94" spans="1:2" x14ac:dyDescent="0.2">
      <c r="A94">
        <f>Totals!B94</f>
        <v>1.0463834754791159</v>
      </c>
      <c r="B94">
        <f>Totals!C94</f>
        <v>4.4324642257398315E-2</v>
      </c>
    </row>
    <row r="95" spans="1:2" x14ac:dyDescent="0.2">
      <c r="A95">
        <f>Totals!B95</f>
        <v>1.0554144849138261</v>
      </c>
      <c r="B95">
        <f>Totals!C95</f>
        <v>4.4803337207126204E-2</v>
      </c>
    </row>
    <row r="96" spans="1:2" x14ac:dyDescent="0.2">
      <c r="A96">
        <f>Totals!B96</f>
        <v>1.0644411305025014</v>
      </c>
      <c r="B96">
        <f>Totals!C96</f>
        <v>4.5286774272116186E-2</v>
      </c>
    </row>
    <row r="97" spans="1:2" x14ac:dyDescent="0.2">
      <c r="A97">
        <f>Totals!B97</f>
        <v>1.0734607391875799</v>
      </c>
      <c r="B97">
        <f>Totals!C97</f>
        <v>4.5773218896118989E-2</v>
      </c>
    </row>
    <row r="98" spans="1:2" x14ac:dyDescent="0.2">
      <c r="A98">
        <f>Totals!B98</f>
        <v>1.0824705843232703</v>
      </c>
      <c r="B98">
        <f>Totals!C98</f>
        <v>4.6262431484989208E-2</v>
      </c>
    </row>
    <row r="99" spans="1:2" x14ac:dyDescent="0.2">
      <c r="A99">
        <f>Totals!B99</f>
        <v>1.0914678865176599</v>
      </c>
      <c r="B99">
        <f>Totals!C99</f>
        <v>4.6753712581763966E-2</v>
      </c>
    </row>
    <row r="100" spans="1:2" x14ac:dyDescent="0.2">
      <c r="A100">
        <f>Totals!B100</f>
        <v>1.1004754163903763</v>
      </c>
      <c r="B100">
        <f>Totals!C100</f>
        <v>4.7246060992695169E-2</v>
      </c>
    </row>
    <row r="101" spans="1:2" x14ac:dyDescent="0.2">
      <c r="A101">
        <f>Totals!B101</f>
        <v>1.1094653179026426</v>
      </c>
      <c r="B101">
        <f>Totals!C101</f>
        <v>4.7741031256598572E-2</v>
      </c>
    </row>
    <row r="102" spans="1:2" x14ac:dyDescent="0.2">
      <c r="A102">
        <f>Totals!B102</f>
        <v>1.1184608929775144</v>
      </c>
      <c r="B102">
        <f>Totals!C102</f>
        <v>4.8238867275939824E-2</v>
      </c>
    </row>
    <row r="103" spans="1:2" x14ac:dyDescent="0.2">
      <c r="A103">
        <f>Totals!B103</f>
        <v>1.1274335621870686</v>
      </c>
      <c r="B103">
        <f>Totals!C103</f>
        <v>4.8738789880209611E-2</v>
      </c>
    </row>
    <row r="104" spans="1:2" x14ac:dyDescent="0.2">
      <c r="A104">
        <f>Totals!B104</f>
        <v>1.1364071656393224</v>
      </c>
      <c r="B104">
        <f>Totals!C104</f>
        <v>4.9242282937016199E-2</v>
      </c>
    </row>
    <row r="105" spans="1:2" x14ac:dyDescent="0.2">
      <c r="A105">
        <f>Totals!B105</f>
        <v>1.1454067698766606</v>
      </c>
      <c r="B105">
        <f>Totals!C105</f>
        <v>4.9747092393819324E-2</v>
      </c>
    </row>
    <row r="106" spans="1:2" x14ac:dyDescent="0.2">
      <c r="A106">
        <f>Totals!B106</f>
        <v>1.1543761626635087</v>
      </c>
      <c r="B106">
        <f>Totals!C106</f>
        <v>5.0253736101318287E-2</v>
      </c>
    </row>
    <row r="107" spans="1:2" x14ac:dyDescent="0.2">
      <c r="A107">
        <f>Totals!B107</f>
        <v>1.163340008622636</v>
      </c>
      <c r="B107">
        <f>Totals!C107</f>
        <v>5.0762470352281139E-2</v>
      </c>
    </row>
    <row r="108" spans="1:2" x14ac:dyDescent="0.2">
      <c r="A108">
        <f>Totals!B108</f>
        <v>1.1722960647518079</v>
      </c>
      <c r="B108">
        <f>Totals!C108</f>
        <v>5.127355862180908E-2</v>
      </c>
    </row>
    <row r="109" spans="1:2" x14ac:dyDescent="0.2">
      <c r="A109">
        <f>Totals!B109</f>
        <v>1.181242047829969</v>
      </c>
      <c r="B109">
        <f>Totals!C109</f>
        <v>5.1786568116645101E-2</v>
      </c>
    </row>
    <row r="110" spans="1:2" x14ac:dyDescent="0.2">
      <c r="A110">
        <f>Totals!B110</f>
        <v>1.1901756350309936</v>
      </c>
      <c r="B110">
        <f>Totals!C110</f>
        <v>5.2303598693678316E-2</v>
      </c>
    </row>
    <row r="111" spans="1:2" x14ac:dyDescent="0.2">
      <c r="A111">
        <f>Totals!B111</f>
        <v>1.1991235849069672</v>
      </c>
      <c r="B111">
        <f>Totals!C111</f>
        <v>5.281972045780145E-2</v>
      </c>
    </row>
    <row r="112" spans="1:2" x14ac:dyDescent="0.2">
      <c r="A112">
        <f>Totals!B112</f>
        <v>1.2080844753305975</v>
      </c>
      <c r="B112">
        <f>Totals!C112</f>
        <v>5.3340236512275541E-2</v>
      </c>
    </row>
    <row r="113" spans="1:2" x14ac:dyDescent="0.2">
      <c r="A113">
        <f>Totals!B113</f>
        <v>1.216997302184043</v>
      </c>
      <c r="B113">
        <f>Totals!C113</f>
        <v>5.3863228742476177E-2</v>
      </c>
    </row>
    <row r="114" spans="1:2" x14ac:dyDescent="0.2">
      <c r="A114">
        <f>Totals!B114</f>
        <v>1.2259188156314318</v>
      </c>
      <c r="B114">
        <f>Totals!C114</f>
        <v>5.438783754160554E-2</v>
      </c>
    </row>
    <row r="115" spans="1:2" x14ac:dyDescent="0.2">
      <c r="A115">
        <f>Totals!B115</f>
        <v>1.2348474915187468</v>
      </c>
      <c r="B115">
        <f>Totals!C115</f>
        <v>5.4915327492810771E-2</v>
      </c>
    </row>
    <row r="116" spans="1:2" x14ac:dyDescent="0.2">
      <c r="A116">
        <f>Totals!B116</f>
        <v>1.2437510131810985</v>
      </c>
      <c r="B116">
        <f>Totals!C116</f>
        <v>5.5445969750960146E-2</v>
      </c>
    </row>
    <row r="117" spans="1:2" x14ac:dyDescent="0.2">
      <c r="A117">
        <f>Totals!B117</f>
        <v>1.2526889878744463</v>
      </c>
      <c r="B117">
        <f>Totals!C117</f>
        <v>5.5980274831278008E-2</v>
      </c>
    </row>
    <row r="118" spans="1:2" x14ac:dyDescent="0.2">
      <c r="A118">
        <f>Totals!B118</f>
        <v>1.2615665174702873</v>
      </c>
      <c r="B118">
        <f>Totals!C118</f>
        <v>5.6517056466212044E-2</v>
      </c>
    </row>
    <row r="119" spans="1:2" x14ac:dyDescent="0.2">
      <c r="A119">
        <f>Totals!B119</f>
        <v>1.2704752331770703</v>
      </c>
      <c r="B119">
        <f>Totals!C119</f>
        <v>5.7055065415368533E-2</v>
      </c>
    </row>
    <row r="120" spans="1:2" x14ac:dyDescent="0.2">
      <c r="A120">
        <f>Totals!B120</f>
        <v>1.2793823641774431</v>
      </c>
      <c r="B120">
        <f>Totals!C120</f>
        <v>5.7594193140026437E-2</v>
      </c>
    </row>
    <row r="121" spans="1:2" x14ac:dyDescent="0.2">
      <c r="A121">
        <f>Totals!B121</f>
        <v>1.2882537758205166</v>
      </c>
      <c r="B121">
        <f>Totals!C121</f>
        <v>5.8137054865657387E-2</v>
      </c>
    </row>
    <row r="122" spans="1:2" x14ac:dyDescent="0.2">
      <c r="A122">
        <f>Totals!B122</f>
        <v>1.2971522516516329</v>
      </c>
      <c r="B122">
        <f>Totals!C122</f>
        <v>5.8677031585534896E-2</v>
      </c>
    </row>
    <row r="123" spans="1:2" x14ac:dyDescent="0.2">
      <c r="A123">
        <f>Totals!B123</f>
        <v>1.306010834692388</v>
      </c>
      <c r="B123">
        <f>Totals!C123</f>
        <v>5.9211341816054808E-2</v>
      </c>
    </row>
    <row r="124" spans="1:2" x14ac:dyDescent="0.2">
      <c r="A124">
        <f>Totals!B124</f>
        <v>1.3148935957327674</v>
      </c>
      <c r="B124">
        <f>Totals!C124</f>
        <v>5.9745690869813343E-2</v>
      </c>
    </row>
    <row r="125" spans="1:2" x14ac:dyDescent="0.2">
      <c r="A125">
        <f>Totals!B125</f>
        <v>1.3237321749896809</v>
      </c>
      <c r="B125">
        <f>Totals!C125</f>
        <v>6.028102003844444E-2</v>
      </c>
    </row>
    <row r="126" spans="1:2" x14ac:dyDescent="0.2">
      <c r="A126">
        <f>Totals!B126</f>
        <v>1.3325919387738918</v>
      </c>
      <c r="B126">
        <f>Totals!C126</f>
        <v>6.0817331216572762E-2</v>
      </c>
    </row>
    <row r="127" spans="1:2" x14ac:dyDescent="0.2">
      <c r="A127">
        <f>Totals!B127</f>
        <v>1.3414375752703918</v>
      </c>
      <c r="B127">
        <f>Totals!C127</f>
        <v>6.1357050305527176E-2</v>
      </c>
    </row>
    <row r="128" spans="1:2" x14ac:dyDescent="0.2">
      <c r="A128">
        <f>Totals!B128</f>
        <v>1.3503019811846295</v>
      </c>
      <c r="B128">
        <f>Totals!C128</f>
        <v>6.1906517081336335E-2</v>
      </c>
    </row>
    <row r="129" spans="1:2" x14ac:dyDescent="0.2">
      <c r="A129">
        <f>Totals!B129</f>
        <v>1.359113976431894</v>
      </c>
      <c r="B129">
        <f>Totals!C129</f>
        <v>6.2465074650803351E-2</v>
      </c>
    </row>
    <row r="130" spans="1:2" x14ac:dyDescent="0.2">
      <c r="A130">
        <f>Totals!B130</f>
        <v>1.3679770296948226</v>
      </c>
      <c r="B130">
        <f>Totals!C130</f>
        <v>6.3030629211234812E-2</v>
      </c>
    </row>
    <row r="131" spans="1:2" x14ac:dyDescent="0.2">
      <c r="A131">
        <f>Totals!B131</f>
        <v>1.3767837451592553</v>
      </c>
      <c r="B131">
        <f>Totals!C131</f>
        <v>6.3601436748749227E-2</v>
      </c>
    </row>
    <row r="132" spans="1:2" x14ac:dyDescent="0.2">
      <c r="A132">
        <f>Totals!B132</f>
        <v>1.3856034327069449</v>
      </c>
      <c r="B132">
        <f>Totals!C132</f>
        <v>6.4177083545486471E-2</v>
      </c>
    </row>
    <row r="133" spans="1:2" x14ac:dyDescent="0.2">
      <c r="A133">
        <f>Totals!B133</f>
        <v>1.3944351023641015</v>
      </c>
      <c r="B133">
        <f>Totals!C133</f>
        <v>6.4755882410742635E-2</v>
      </c>
    </row>
    <row r="134" spans="1:2" x14ac:dyDescent="0.2">
      <c r="A134">
        <f>Totals!B134</f>
        <v>1.4032408803688627</v>
      </c>
      <c r="B134">
        <f>Totals!C134</f>
        <v>6.533165566959101E-2</v>
      </c>
    </row>
    <row r="135" spans="1:2" x14ac:dyDescent="0.2">
      <c r="A135">
        <f>Totals!B135</f>
        <v>1.412018695540121</v>
      </c>
      <c r="B135">
        <f>Totals!C135</f>
        <v>6.5904025615624334E-2</v>
      </c>
    </row>
    <row r="136" spans="1:2" x14ac:dyDescent="0.2">
      <c r="A136">
        <f>Totals!B136</f>
        <v>1.4208040118436214</v>
      </c>
      <c r="B136">
        <f>Totals!C136</f>
        <v>6.6475426564704163E-2</v>
      </c>
    </row>
    <row r="137" spans="1:2" x14ac:dyDescent="0.2">
      <c r="A137">
        <f>Totals!B137</f>
        <v>1.4295957563338224</v>
      </c>
      <c r="B137">
        <f>Totals!C137</f>
        <v>6.7047945933407224E-2</v>
      </c>
    </row>
    <row r="138" spans="1:2" x14ac:dyDescent="0.2">
      <c r="A138">
        <f>Totals!B138</f>
        <v>1.4383928378034836</v>
      </c>
      <c r="B138">
        <f>Totals!C138</f>
        <v>6.7621374742245652E-2</v>
      </c>
    </row>
    <row r="139" spans="1:2" x14ac:dyDescent="0.2">
      <c r="A139">
        <f>Totals!B139</f>
        <v>1.4471555377614758</v>
      </c>
      <c r="B139">
        <f>Totals!C139</f>
        <v>6.819503967616046E-2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78C4-F9F7-A742-8B0A-C1BAC74C507E}">
  <dimension ref="A1:D140"/>
  <sheetViews>
    <sheetView workbookViewId="0">
      <selection activeCell="G26" sqref="G26:H26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s="6" t="s">
        <v>107</v>
      </c>
      <c r="B1" s="6"/>
      <c r="C1" s="6" t="s">
        <v>108</v>
      </c>
      <c r="D1" s="6"/>
    </row>
    <row r="2" spans="1:4" x14ac:dyDescent="0.2">
      <c r="A2" t="s">
        <v>87</v>
      </c>
      <c r="B2" t="s">
        <v>4</v>
      </c>
      <c r="C2" t="s">
        <v>87</v>
      </c>
      <c r="D2" t="s">
        <v>4</v>
      </c>
    </row>
    <row r="3" spans="1:4" x14ac:dyDescent="0.2">
      <c r="A3">
        <v>0.20199653315818591</v>
      </c>
      <c r="B3">
        <v>1.8304499461816948E-2</v>
      </c>
      <c r="C3">
        <v>0.20198646667674935</v>
      </c>
      <c r="D3">
        <v>1.749186003746718E-2</v>
      </c>
    </row>
    <row r="4" spans="1:4" x14ac:dyDescent="0.2">
      <c r="A4">
        <v>0.21126099455107161</v>
      </c>
      <c r="B4">
        <v>1.8443186238285274E-2</v>
      </c>
      <c r="C4">
        <v>0.21125022765712617</v>
      </c>
      <c r="D4">
        <v>1.7616213458180246E-2</v>
      </c>
    </row>
    <row r="5" spans="1:4" x14ac:dyDescent="0.2">
      <c r="A5">
        <v>0.22052405539682113</v>
      </c>
      <c r="B5">
        <v>1.8585125910606307E-2</v>
      </c>
      <c r="C5">
        <v>0.22051257266952265</v>
      </c>
      <c r="D5">
        <v>1.7756642124364577E-2</v>
      </c>
    </row>
    <row r="6" spans="1:4" x14ac:dyDescent="0.2">
      <c r="A6">
        <v>0.22978822848427308</v>
      </c>
      <c r="B6">
        <v>1.8733239732630799E-2</v>
      </c>
      <c r="C6">
        <v>0.22977601463916275</v>
      </c>
      <c r="D6">
        <v>1.7926749637698053E-2</v>
      </c>
    </row>
    <row r="7" spans="1:4" x14ac:dyDescent="0.2">
      <c r="A7">
        <v>0.2390513925709018</v>
      </c>
      <c r="B7">
        <v>1.8881128434886676E-2</v>
      </c>
      <c r="C7">
        <v>0.23903843280030401</v>
      </c>
      <c r="D7">
        <v>1.8093392247026194E-2</v>
      </c>
    </row>
    <row r="8" spans="1:4" x14ac:dyDescent="0.2">
      <c r="A8">
        <v>0.24831440713401917</v>
      </c>
      <c r="B8">
        <v>1.902931795360285E-2</v>
      </c>
      <c r="C8">
        <v>0.24830068685525969</v>
      </c>
      <c r="D8">
        <v>1.8256161017310119E-2</v>
      </c>
    </row>
    <row r="9" spans="1:4" x14ac:dyDescent="0.2">
      <c r="A9">
        <v>0.25757472732343378</v>
      </c>
      <c r="B9">
        <v>1.9177872282331115E-2</v>
      </c>
      <c r="C9">
        <v>0.25756023244428194</v>
      </c>
      <c r="D9">
        <v>1.8416506793955824E-2</v>
      </c>
    </row>
    <row r="10" spans="1:4" x14ac:dyDescent="0.2">
      <c r="A10">
        <v>0.26683633018687025</v>
      </c>
      <c r="B10">
        <v>1.9331181081170431E-2</v>
      </c>
      <c r="C10">
        <v>0.26682104654552119</v>
      </c>
      <c r="D10">
        <v>1.8573836507451993E-2</v>
      </c>
    </row>
    <row r="11" spans="1:4" x14ac:dyDescent="0.2">
      <c r="A11">
        <v>0.27609432694013997</v>
      </c>
      <c r="B11">
        <v>1.9486624888282459E-2</v>
      </c>
      <c r="C11">
        <v>0.27607824104242645</v>
      </c>
      <c r="D11">
        <v>1.8728640735693431E-2</v>
      </c>
    </row>
    <row r="12" spans="1:4" x14ac:dyDescent="0.2">
      <c r="A12">
        <v>0.2853552098746524</v>
      </c>
      <c r="B12">
        <v>1.9650516853773836E-2</v>
      </c>
      <c r="C12">
        <v>0.28533830789900178</v>
      </c>
      <c r="D12">
        <v>1.8879818504585883E-2</v>
      </c>
    </row>
    <row r="13" spans="1:4" x14ac:dyDescent="0.2">
      <c r="A13">
        <v>0.29461418434411724</v>
      </c>
      <c r="B13">
        <v>1.9816270604291364E-2</v>
      </c>
      <c r="C13">
        <v>0.29459645311136973</v>
      </c>
      <c r="D13">
        <v>1.9030056200576843E-2</v>
      </c>
    </row>
    <row r="14" spans="1:4" x14ac:dyDescent="0.2">
      <c r="A14">
        <v>0.30387005737828821</v>
      </c>
      <c r="B14">
        <v>1.9982161515298233E-2</v>
      </c>
      <c r="C14">
        <v>0.30385148403831447</v>
      </c>
      <c r="D14">
        <v>1.9181420393998529E-2</v>
      </c>
    </row>
    <row r="15" spans="1:4" x14ac:dyDescent="0.2">
      <c r="A15">
        <v>0.31312561157004087</v>
      </c>
      <c r="B15">
        <v>2.0150818229667512E-2</v>
      </c>
      <c r="C15">
        <v>0.31311006875203634</v>
      </c>
      <c r="D15">
        <v>1.9332851380274629E-2</v>
      </c>
    </row>
    <row r="16" spans="1:4" x14ac:dyDescent="0.2">
      <c r="A16">
        <v>0.3223839020463854</v>
      </c>
      <c r="B16">
        <v>2.0323495733418274E-2</v>
      </c>
      <c r="C16">
        <v>0.32236360571382333</v>
      </c>
      <c r="D16">
        <v>1.9491398806685847E-2</v>
      </c>
    </row>
    <row r="17" spans="1:4" x14ac:dyDescent="0.2">
      <c r="A17">
        <v>0.33163924604167339</v>
      </c>
      <c r="B17">
        <v>2.0497821932644347E-2</v>
      </c>
      <c r="C17">
        <v>0.33161806944645189</v>
      </c>
      <c r="D17">
        <v>1.9652986533655575E-2</v>
      </c>
    </row>
    <row r="18" spans="1:4" x14ac:dyDescent="0.2">
      <c r="A18">
        <v>0.34089250316439129</v>
      </c>
      <c r="B18">
        <v>2.0674827988142238E-2</v>
      </c>
      <c r="C18">
        <v>0.3408704341395169</v>
      </c>
      <c r="D18">
        <v>1.9817645674151622E-2</v>
      </c>
    </row>
    <row r="19" spans="1:4" x14ac:dyDescent="0.2">
      <c r="A19">
        <v>0.35014300728505082</v>
      </c>
      <c r="B19">
        <v>2.0854768146267081E-2</v>
      </c>
      <c r="C19">
        <v>0.35012462840125769</v>
      </c>
      <c r="D19">
        <v>1.9985342188170805E-2</v>
      </c>
    </row>
    <row r="20" spans="1:4" x14ac:dyDescent="0.2">
      <c r="A20">
        <v>0.35939265988950714</v>
      </c>
      <c r="B20">
        <v>2.1038010085538936E-2</v>
      </c>
      <c r="C20">
        <v>0.35937354796040327</v>
      </c>
      <c r="D20">
        <v>2.0152918710156467E-2</v>
      </c>
    </row>
    <row r="21" spans="1:4" x14ac:dyDescent="0.2">
      <c r="A21">
        <v>0.3686461290978465</v>
      </c>
      <c r="B21">
        <v>2.1225910471535013E-2</v>
      </c>
      <c r="C21">
        <v>0.36862131087704897</v>
      </c>
      <c r="D21">
        <v>2.0316396176908599E-2</v>
      </c>
    </row>
    <row r="22" spans="1:4" x14ac:dyDescent="0.2">
      <c r="A22">
        <v>0.37789558558852882</v>
      </c>
      <c r="B22">
        <v>2.1419557936431893E-2</v>
      </c>
      <c r="C22">
        <v>0.37786982750295983</v>
      </c>
      <c r="D22">
        <v>2.0488662287475728E-2</v>
      </c>
    </row>
    <row r="23" spans="1:4" x14ac:dyDescent="0.2">
      <c r="A23">
        <v>0.38713940125838625</v>
      </c>
      <c r="B23">
        <v>2.161788401369601E-2</v>
      </c>
      <c r="C23">
        <v>0.38711803388564409</v>
      </c>
      <c r="D23">
        <v>2.0670429853067659E-2</v>
      </c>
    </row>
    <row r="24" spans="1:4" x14ac:dyDescent="0.2">
      <c r="A24">
        <v>0.39638875643786053</v>
      </c>
      <c r="B24">
        <v>2.1817014119170482E-2</v>
      </c>
      <c r="C24">
        <v>0.39636108464439135</v>
      </c>
      <c r="D24">
        <v>2.0854935082194628E-2</v>
      </c>
    </row>
    <row r="25" spans="1:4" x14ac:dyDescent="0.2">
      <c r="A25">
        <v>0.40562960967503753</v>
      </c>
      <c r="B25">
        <v>2.2020707452640773E-2</v>
      </c>
      <c r="C25">
        <v>0.40560669339529443</v>
      </c>
      <c r="D25">
        <v>2.1045593822074882E-2</v>
      </c>
    </row>
    <row r="26" spans="1:4" x14ac:dyDescent="0.2">
      <c r="A26">
        <v>0.41487720446875587</v>
      </c>
      <c r="B26">
        <v>2.2226673072375504E-2</v>
      </c>
      <c r="C26">
        <v>0.41484757429814717</v>
      </c>
      <c r="D26">
        <v>2.123573029254729E-2</v>
      </c>
    </row>
    <row r="27" spans="1:4" x14ac:dyDescent="0.2">
      <c r="A27">
        <v>0.42411984635583699</v>
      </c>
      <c r="B27">
        <v>2.243800995271935E-2</v>
      </c>
      <c r="C27">
        <v>0.4240892205568329</v>
      </c>
      <c r="D27">
        <v>2.1430032118801345E-2</v>
      </c>
    </row>
    <row r="28" spans="1:4" x14ac:dyDescent="0.2">
      <c r="A28">
        <v>0.43335831635109617</v>
      </c>
      <c r="B28">
        <v>2.2654205739481466E-2</v>
      </c>
      <c r="C28">
        <v>0.43333301057127244</v>
      </c>
      <c r="D28">
        <v>2.1632121896909919E-2</v>
      </c>
    </row>
    <row r="29" spans="1:4" x14ac:dyDescent="0.2">
      <c r="A29">
        <v>0.44259489230888788</v>
      </c>
      <c r="B29">
        <v>2.2872633144344356E-2</v>
      </c>
      <c r="C29">
        <v>0.44256877319632165</v>
      </c>
      <c r="D29">
        <v>2.1837465879279466E-2</v>
      </c>
    </row>
    <row r="30" spans="1:4" x14ac:dyDescent="0.2">
      <c r="A30">
        <v>0.45183343634337969</v>
      </c>
      <c r="B30">
        <v>2.3095623478021601E-2</v>
      </c>
      <c r="C30">
        <v>0.45180649519087834</v>
      </c>
      <c r="D30">
        <v>2.2046249228095734E-2</v>
      </c>
    </row>
    <row r="31" spans="1:4" x14ac:dyDescent="0.2">
      <c r="A31">
        <v>0.46106559338124004</v>
      </c>
      <c r="B31">
        <v>2.3320746441595701E-2</v>
      </c>
      <c r="C31">
        <v>0.46103782231876994</v>
      </c>
      <c r="D31">
        <v>2.2257265145822182E-2</v>
      </c>
    </row>
    <row r="32" spans="1:4" x14ac:dyDescent="0.2">
      <c r="A32">
        <v>0.47030454090750384</v>
      </c>
      <c r="B32">
        <v>2.3551184493740628E-2</v>
      </c>
      <c r="C32">
        <v>0.47027593096494225</v>
      </c>
      <c r="D32">
        <v>2.2469165805228893E-2</v>
      </c>
    </row>
    <row r="33" spans="1:4" x14ac:dyDescent="0.2">
      <c r="A33">
        <v>0.47953665208838697</v>
      </c>
      <c r="B33">
        <v>2.3790382321147677E-2</v>
      </c>
      <c r="C33">
        <v>0.47950719561540089</v>
      </c>
      <c r="D33">
        <v>2.2685089272660809E-2</v>
      </c>
    </row>
    <row r="34" spans="1:4" x14ac:dyDescent="0.2">
      <c r="A34">
        <v>0.48876278897639741</v>
      </c>
      <c r="B34">
        <v>2.4035876594745036E-2</v>
      </c>
      <c r="C34">
        <v>0.48873247834073669</v>
      </c>
      <c r="D34">
        <v>2.2905833161755387E-2</v>
      </c>
    </row>
    <row r="35" spans="1:4" x14ac:dyDescent="0.2">
      <c r="A35">
        <v>0.49799268120092227</v>
      </c>
      <c r="B35">
        <v>2.4285862999461134E-2</v>
      </c>
      <c r="C35">
        <v>0.49796150795015065</v>
      </c>
      <c r="D35">
        <v>2.3131991550752497E-2</v>
      </c>
    </row>
    <row r="36" spans="1:4" x14ac:dyDescent="0.2">
      <c r="A36">
        <v>0.50721402333663757</v>
      </c>
      <c r="B36">
        <v>2.4537909163340362E-2</v>
      </c>
      <c r="C36">
        <v>0.50718198025003547</v>
      </c>
      <c r="D36">
        <v>2.3359651581339486E-2</v>
      </c>
    </row>
    <row r="37" spans="1:4" x14ac:dyDescent="0.2">
      <c r="A37">
        <v>0.51643863891883035</v>
      </c>
      <c r="B37">
        <v>2.4792754444669239E-2</v>
      </c>
      <c r="C37">
        <v>0.51640571774055277</v>
      </c>
      <c r="D37">
        <v>2.3589059762716857E-2</v>
      </c>
    </row>
    <row r="38" spans="1:4" x14ac:dyDescent="0.2">
      <c r="A38">
        <v>0.52566355404248477</v>
      </c>
      <c r="B38">
        <v>2.5051080873571212E-2</v>
      </c>
      <c r="C38">
        <v>0.52562974686647324</v>
      </c>
      <c r="D38">
        <v>2.3822334626210105E-2</v>
      </c>
    </row>
    <row r="39" spans="1:4" x14ac:dyDescent="0.2">
      <c r="A39">
        <v>0.53488618426368195</v>
      </c>
      <c r="B39">
        <v>2.5315583125537288E-2</v>
      </c>
      <c r="C39">
        <v>0.53485148350405221</v>
      </c>
      <c r="D39">
        <v>2.4056784895971593E-2</v>
      </c>
    </row>
    <row r="40" spans="1:4" x14ac:dyDescent="0.2">
      <c r="A40">
        <v>0.54410436449168442</v>
      </c>
      <c r="B40">
        <v>2.5583174044011985E-2</v>
      </c>
      <c r="C40">
        <v>0.54406876284841132</v>
      </c>
      <c r="D40">
        <v>2.4298146025875787E-2</v>
      </c>
    </row>
    <row r="41" spans="1:4" x14ac:dyDescent="0.2">
      <c r="A41">
        <v>0.55331637817063561</v>
      </c>
      <c r="B41">
        <v>2.5853525553934643E-2</v>
      </c>
      <c r="C41">
        <v>0.55327986859050171</v>
      </c>
      <c r="D41">
        <v>2.4546848002645456E-2</v>
      </c>
    </row>
    <row r="42" spans="1:4" x14ac:dyDescent="0.2">
      <c r="A42">
        <v>0.5625303423687058</v>
      </c>
      <c r="B42">
        <v>2.6127012660617698E-2</v>
      </c>
      <c r="C42">
        <v>0.56249291706775839</v>
      </c>
      <c r="D42">
        <v>2.4802409008606939E-2</v>
      </c>
    </row>
    <row r="43" spans="1:4" x14ac:dyDescent="0.2">
      <c r="A43">
        <v>0.571746213929195</v>
      </c>
      <c r="B43">
        <v>2.640428395945553E-2</v>
      </c>
      <c r="C43">
        <v>0.57170786518547134</v>
      </c>
      <c r="D43">
        <v>2.5060781847477339E-2</v>
      </c>
    </row>
    <row r="44" spans="1:4" x14ac:dyDescent="0.2">
      <c r="A44">
        <v>0.58095467142603741</v>
      </c>
      <c r="B44">
        <v>2.6686389255490432E-2</v>
      </c>
      <c r="C44">
        <v>0.58091539251922142</v>
      </c>
      <c r="D44">
        <v>2.5323943264284408E-2</v>
      </c>
    </row>
    <row r="45" spans="1:4" x14ac:dyDescent="0.2">
      <c r="A45">
        <v>0.59015607838960971</v>
      </c>
      <c r="B45">
        <v>2.6971327552357136E-2</v>
      </c>
      <c r="C45">
        <v>0.59011586263954807</v>
      </c>
      <c r="D45">
        <v>2.5588958066750961E-2</v>
      </c>
    </row>
    <row r="46" spans="1:4" x14ac:dyDescent="0.2">
      <c r="A46">
        <v>0.59936167140953756</v>
      </c>
      <c r="B46">
        <v>2.7262164739300192E-2</v>
      </c>
      <c r="C46">
        <v>0.59932051105338002</v>
      </c>
      <c r="D46">
        <v>2.5854623495949369E-2</v>
      </c>
    </row>
    <row r="47" spans="1:4" x14ac:dyDescent="0.2">
      <c r="A47">
        <v>0.60856318879927662</v>
      </c>
      <c r="B47">
        <v>2.7554987599806846E-2</v>
      </c>
      <c r="C47">
        <v>0.60852107697832014</v>
      </c>
      <c r="D47">
        <v>2.6116154428027151E-2</v>
      </c>
    </row>
    <row r="48" spans="1:4" x14ac:dyDescent="0.2">
      <c r="A48">
        <v>0.61776282034493313</v>
      </c>
      <c r="B48">
        <v>2.7851578112180392E-2</v>
      </c>
      <c r="C48">
        <v>0.61771975003632495</v>
      </c>
      <c r="D48">
        <v>2.6376104424679289E-2</v>
      </c>
    </row>
    <row r="49" spans="1:4" x14ac:dyDescent="0.2">
      <c r="A49">
        <v>0.62696341079784523</v>
      </c>
      <c r="B49">
        <v>2.8151692973044137E-2</v>
      </c>
      <c r="C49">
        <v>0.62691937473739912</v>
      </c>
      <c r="D49">
        <v>2.6637102650360248E-2</v>
      </c>
    </row>
    <row r="50" spans="1:4" x14ac:dyDescent="0.2">
      <c r="A50">
        <v>0.63615723029769522</v>
      </c>
      <c r="B50">
        <v>2.8457653540204006E-2</v>
      </c>
      <c r="C50">
        <v>0.63611222209208851</v>
      </c>
      <c r="D50">
        <v>2.6898709678386458E-2</v>
      </c>
    </row>
    <row r="51" spans="1:4" x14ac:dyDescent="0.2">
      <c r="A51">
        <v>0.64534776786257131</v>
      </c>
      <c r="B51">
        <v>2.876762615632315E-2</v>
      </c>
      <c r="C51">
        <v>0.6453017808126964</v>
      </c>
      <c r="D51">
        <v>2.716194307522243E-2</v>
      </c>
    </row>
    <row r="52" spans="1:4" x14ac:dyDescent="0.2">
      <c r="A52">
        <v>0.65453922501782635</v>
      </c>
      <c r="B52">
        <v>2.9081565313206693E-2</v>
      </c>
      <c r="C52">
        <v>0.65449225203017491</v>
      </c>
      <c r="D52">
        <v>2.7421630538914513E-2</v>
      </c>
    </row>
    <row r="53" spans="1:4" x14ac:dyDescent="0.2">
      <c r="A53">
        <v>0.66372454553851834</v>
      </c>
      <c r="B53">
        <v>2.9398273332016254E-2</v>
      </c>
      <c r="C53">
        <v>0.66367658033167654</v>
      </c>
      <c r="D53">
        <v>2.7669529784414032E-2</v>
      </c>
    </row>
    <row r="54" spans="1:4" x14ac:dyDescent="0.2">
      <c r="A54">
        <v>0.67290867132128229</v>
      </c>
      <c r="B54">
        <v>2.972091649695836E-2</v>
      </c>
      <c r="C54">
        <v>0.67285970713648857</v>
      </c>
      <c r="D54">
        <v>2.7911324326607086E-2</v>
      </c>
    </row>
    <row r="55" spans="1:4" x14ac:dyDescent="0.2">
      <c r="A55">
        <v>0.682084817583273</v>
      </c>
      <c r="B55">
        <v>3.0045301728921163E-2</v>
      </c>
      <c r="C55">
        <v>0.68204734022390101</v>
      </c>
      <c r="D55">
        <v>2.8150410818025752E-2</v>
      </c>
    </row>
    <row r="56" spans="1:4" x14ac:dyDescent="0.2">
      <c r="A56">
        <v>0.69125872048959791</v>
      </c>
      <c r="B56">
        <v>3.0376055781459618E-2</v>
      </c>
      <c r="C56">
        <v>0.69122048450976781</v>
      </c>
      <c r="D56">
        <v>2.8390728100698606E-2</v>
      </c>
    </row>
    <row r="57" spans="1:4" x14ac:dyDescent="0.2">
      <c r="A57">
        <v>0.70043691334930047</v>
      </c>
      <c r="B57">
        <v>3.0711137349534758E-2</v>
      </c>
      <c r="C57">
        <v>0.70039791334021284</v>
      </c>
      <c r="D57">
        <v>2.8633575653907357E-2</v>
      </c>
    </row>
    <row r="58" spans="1:4" x14ac:dyDescent="0.2">
      <c r="A58">
        <v>0.70961348992631124</v>
      </c>
      <c r="B58">
        <v>3.1048544979640484E-2</v>
      </c>
      <c r="C58">
        <v>0.70956046543660045</v>
      </c>
      <c r="D58">
        <v>2.8891100914241047E-2</v>
      </c>
    </row>
    <row r="59" spans="1:4" x14ac:dyDescent="0.2">
      <c r="A59">
        <v>0.71878234926325479</v>
      </c>
      <c r="B59">
        <v>3.1391268437541579E-2</v>
      </c>
      <c r="C59">
        <v>0.71872829379269187</v>
      </c>
      <c r="D59">
        <v>2.9187927682773427E-2</v>
      </c>
    </row>
    <row r="60" spans="1:4" x14ac:dyDescent="0.2">
      <c r="A60">
        <v>0.72793719927943723</v>
      </c>
      <c r="B60">
        <v>3.1736909659845519E-2</v>
      </c>
      <c r="C60">
        <v>0.727895880100076</v>
      </c>
      <c r="D60">
        <v>2.9518998025647055E-2</v>
      </c>
    </row>
    <row r="61" spans="1:4" x14ac:dyDescent="0.2">
      <c r="A61">
        <v>0.73709962927029704</v>
      </c>
      <c r="B61">
        <v>3.2087944035333812E-2</v>
      </c>
      <c r="C61">
        <v>0.73705752753557519</v>
      </c>
      <c r="D61">
        <v>2.9870685340615211E-2</v>
      </c>
    </row>
    <row r="62" spans="1:4" x14ac:dyDescent="0.2">
      <c r="A62">
        <v>0.74626454883027737</v>
      </c>
      <c r="B62">
        <v>3.2445206644853689E-2</v>
      </c>
      <c r="C62">
        <v>0.74622165944688512</v>
      </c>
      <c r="D62">
        <v>3.0236765299808153E-2</v>
      </c>
    </row>
    <row r="63" spans="1:4" x14ac:dyDescent="0.2">
      <c r="A63">
        <v>0.7554267042780286</v>
      </c>
      <c r="B63">
        <v>3.2804513994863407E-2</v>
      </c>
      <c r="C63">
        <v>0.75536846292851778</v>
      </c>
      <c r="D63">
        <v>3.0611683226223894E-2</v>
      </c>
    </row>
    <row r="64" spans="1:4" x14ac:dyDescent="0.2">
      <c r="A64">
        <v>0.76458068107571175</v>
      </c>
      <c r="B64">
        <v>3.3168260878899264E-2</v>
      </c>
      <c r="C64">
        <v>0.76452137792620611</v>
      </c>
      <c r="D64">
        <v>3.0993213918140763E-2</v>
      </c>
    </row>
    <row r="65" spans="1:4" x14ac:dyDescent="0.2">
      <c r="A65">
        <v>0.77372090673217853</v>
      </c>
      <c r="B65">
        <v>3.3536158368467676E-2</v>
      </c>
      <c r="C65">
        <v>0.77367562878349638</v>
      </c>
      <c r="D65">
        <v>3.1375195159212679E-2</v>
      </c>
    </row>
    <row r="66" spans="1:4" x14ac:dyDescent="0.2">
      <c r="A66">
        <v>0.78287237707043167</v>
      </c>
      <c r="B66">
        <v>3.3908894874541268E-2</v>
      </c>
      <c r="C66">
        <v>0.78282629345042909</v>
      </c>
      <c r="D66">
        <v>3.175870434371271E-2</v>
      </c>
    </row>
    <row r="67" spans="1:4" x14ac:dyDescent="0.2">
      <c r="A67">
        <v>0.79201519891087846</v>
      </c>
      <c r="B67">
        <v>3.4285169283371067E-2</v>
      </c>
      <c r="C67">
        <v>0.79196830566504972</v>
      </c>
      <c r="D67">
        <v>3.2144980631569342E-2</v>
      </c>
    </row>
    <row r="68" spans="1:4" x14ac:dyDescent="0.2">
      <c r="A68">
        <v>0.80116006691698349</v>
      </c>
      <c r="B68">
        <v>3.4665574040803601E-2</v>
      </c>
      <c r="C68">
        <v>0.8010964575428986</v>
      </c>
      <c r="D68">
        <v>3.2535214609189289E-2</v>
      </c>
    </row>
    <row r="69" spans="1:4" x14ac:dyDescent="0.2">
      <c r="A69">
        <v>0.81028627553349997</v>
      </c>
      <c r="B69">
        <v>3.5051609530566054E-2</v>
      </c>
      <c r="C69">
        <v>0.81023775031227308</v>
      </c>
      <c r="D69">
        <v>3.2931127627154742E-2</v>
      </c>
    </row>
    <row r="70" spans="1:4" x14ac:dyDescent="0.2">
      <c r="A70">
        <v>0.81942124417783957</v>
      </c>
      <c r="B70">
        <v>3.5439677230367526E-2</v>
      </c>
      <c r="C70">
        <v>0.81937189606845484</v>
      </c>
      <c r="D70">
        <v>3.3328608577489892E-2</v>
      </c>
    </row>
    <row r="71" spans="1:4" x14ac:dyDescent="0.2">
      <c r="A71">
        <v>0.82854428490817555</v>
      </c>
      <c r="B71">
        <v>3.5831576181313454E-2</v>
      </c>
      <c r="C71">
        <v>0.828494110394696</v>
      </c>
      <c r="D71">
        <v>3.3730705356766498E-2</v>
      </c>
    </row>
    <row r="72" spans="1:4" x14ac:dyDescent="0.2">
      <c r="A72">
        <v>0.8376844938488075</v>
      </c>
      <c r="B72">
        <v>3.6229306998781435E-2</v>
      </c>
      <c r="C72">
        <v>0.83761648548716383</v>
      </c>
      <c r="D72">
        <v>3.4137515245462866E-2</v>
      </c>
    </row>
    <row r="73" spans="1:4" x14ac:dyDescent="0.2">
      <c r="A73">
        <v>0.84680394680936477</v>
      </c>
      <c r="B73">
        <v>3.663522851013868E-2</v>
      </c>
      <c r="C73">
        <v>0.84675210457928951</v>
      </c>
      <c r="D73">
        <v>3.4547351600253469E-2</v>
      </c>
    </row>
    <row r="74" spans="1:4" x14ac:dyDescent="0.2">
      <c r="A74">
        <v>0.85591506018912211</v>
      </c>
      <c r="B74">
        <v>3.7043704396396711E-2</v>
      </c>
      <c r="C74">
        <v>0.85586237903753148</v>
      </c>
      <c r="D74">
        <v>3.4963681986207119E-2</v>
      </c>
    </row>
    <row r="75" spans="1:4" x14ac:dyDescent="0.2">
      <c r="A75">
        <v>0.8650312562128627</v>
      </c>
      <c r="B75">
        <v>3.7457393072033524E-2</v>
      </c>
      <c r="C75">
        <v>0.86497773119122112</v>
      </c>
      <c r="D75">
        <v>3.538068500534574E-2</v>
      </c>
    </row>
    <row r="76" spans="1:4" x14ac:dyDescent="0.2">
      <c r="A76">
        <v>0.87414885331554615</v>
      </c>
      <c r="B76">
        <v>3.787632000595844E-2</v>
      </c>
      <c r="C76">
        <v>0.87409447983501665</v>
      </c>
      <c r="D76">
        <v>3.5800330538500937E-2</v>
      </c>
    </row>
    <row r="77" spans="1:4" x14ac:dyDescent="0.2">
      <c r="A77">
        <v>0.8832456613004448</v>
      </c>
      <c r="B77">
        <v>3.8300930448884149E-2</v>
      </c>
      <c r="C77">
        <v>0.88319043687458576</v>
      </c>
      <c r="D77">
        <v>3.6220941651181969E-2</v>
      </c>
    </row>
    <row r="78" spans="1:4" x14ac:dyDescent="0.2">
      <c r="A78">
        <v>0.89235433427511168</v>
      </c>
      <c r="B78">
        <v>3.8735201030432674E-2</v>
      </c>
      <c r="C78">
        <v>0.89229825339228941</v>
      </c>
      <c r="D78">
        <v>3.6645968056045079E-2</v>
      </c>
    </row>
    <row r="79" spans="1:4" x14ac:dyDescent="0.2">
      <c r="A79">
        <v>0.90145277177083583</v>
      </c>
      <c r="B79">
        <v>3.9176221852550985E-2</v>
      </c>
      <c r="C79">
        <v>0.90139583101875242</v>
      </c>
      <c r="D79">
        <v>3.707391852295186E-2</v>
      </c>
    </row>
    <row r="80" spans="1:4" x14ac:dyDescent="0.2">
      <c r="A80">
        <v>0.91055617260087374</v>
      </c>
      <c r="B80">
        <v>3.9620742706022873E-2</v>
      </c>
      <c r="C80">
        <v>0.91047909989865461</v>
      </c>
      <c r="D80">
        <v>3.7504259986068329E-2</v>
      </c>
    </row>
    <row r="81" spans="1:4" x14ac:dyDescent="0.2">
      <c r="A81">
        <v>0.91964168206221364</v>
      </c>
      <c r="B81">
        <v>4.007040364286199E-2</v>
      </c>
      <c r="C81">
        <v>0.91958300930526404</v>
      </c>
      <c r="D81">
        <v>3.793904067624667E-2</v>
      </c>
    </row>
    <row r="82" spans="1:4" x14ac:dyDescent="0.2">
      <c r="A82">
        <v>0.92872489696617633</v>
      </c>
      <c r="B82">
        <v>4.0524025624721037E-2</v>
      </c>
      <c r="C82">
        <v>0.92866535282238649</v>
      </c>
      <c r="D82">
        <v>3.8376711477858587E-2</v>
      </c>
    </row>
    <row r="83" spans="1:4" x14ac:dyDescent="0.2">
      <c r="A83">
        <v>0.9378023496112089</v>
      </c>
      <c r="B83">
        <v>4.0983351910393082E-2</v>
      </c>
      <c r="C83">
        <v>0.93774193036600528</v>
      </c>
      <c r="D83">
        <v>3.881814853790376E-2</v>
      </c>
    </row>
    <row r="84" spans="1:4" x14ac:dyDescent="0.2">
      <c r="A84">
        <v>0.94689092430857769</v>
      </c>
      <c r="B84">
        <v>4.1448383842308548E-2</v>
      </c>
      <c r="C84">
        <v>0.94682962463664333</v>
      </c>
      <c r="D84">
        <v>3.9263061632135832E-2</v>
      </c>
    </row>
    <row r="85" spans="1:4" x14ac:dyDescent="0.2">
      <c r="A85">
        <v>0.95596714540516503</v>
      </c>
      <c r="B85">
        <v>4.1919171552845261E-2</v>
      </c>
      <c r="C85">
        <v>0.95590496227659416</v>
      </c>
      <c r="D85">
        <v>3.9711688802547239E-2</v>
      </c>
    </row>
    <row r="86" spans="1:4" x14ac:dyDescent="0.2">
      <c r="A86">
        <v>0.96502730641236001</v>
      </c>
      <c r="B86">
        <v>4.239325179915128E-2</v>
      </c>
      <c r="C86">
        <v>0.96496423719790403</v>
      </c>
      <c r="D86">
        <v>4.0164935337059358E-2</v>
      </c>
    </row>
    <row r="87" spans="1:4" x14ac:dyDescent="0.2">
      <c r="A87">
        <v>0.97408894356980313</v>
      </c>
      <c r="B87">
        <v>4.2872691595893693E-2</v>
      </c>
      <c r="C87">
        <v>0.97402498395501569</v>
      </c>
      <c r="D87">
        <v>4.0620507582092499E-2</v>
      </c>
    </row>
    <row r="88" spans="1:4" x14ac:dyDescent="0.2">
      <c r="A88">
        <v>0.98314908885911034</v>
      </c>
      <c r="B88">
        <v>4.3357278844448906E-2</v>
      </c>
      <c r="C88">
        <v>0.9830842348406339</v>
      </c>
      <c r="D88">
        <v>4.1077326000265417E-2</v>
      </c>
    </row>
    <row r="89" spans="1:4" x14ac:dyDescent="0.2">
      <c r="A89">
        <v>0.99220470532893379</v>
      </c>
      <c r="B89">
        <v>4.384655680205795E-2</v>
      </c>
      <c r="C89">
        <v>0.99213895322650036</v>
      </c>
      <c r="D89">
        <v>4.1534232764075397E-2</v>
      </c>
    </row>
    <row r="90" spans="1:4" x14ac:dyDescent="0.2">
      <c r="A90">
        <v>1.0012749073138927</v>
      </c>
      <c r="B90">
        <v>4.4342891402574185E-2</v>
      </c>
      <c r="C90">
        <v>1.0012082515636418</v>
      </c>
      <c r="D90">
        <v>4.199446599949147E-2</v>
      </c>
    </row>
    <row r="91" spans="1:4" x14ac:dyDescent="0.2">
      <c r="A91">
        <v>1.0103123856616092</v>
      </c>
      <c r="B91">
        <v>4.4843596301243523E-2</v>
      </c>
      <c r="C91">
        <v>1.0102448254439198</v>
      </c>
      <c r="D91">
        <v>4.2455425553275472E-2</v>
      </c>
    </row>
    <row r="92" spans="1:4" x14ac:dyDescent="0.2">
      <c r="A92">
        <v>1.0193586451571679</v>
      </c>
      <c r="B92">
        <v>4.5348976849995913E-2</v>
      </c>
      <c r="C92">
        <v>1.0192901755331572</v>
      </c>
      <c r="D92">
        <v>4.2917703492603661E-2</v>
      </c>
    </row>
    <row r="93" spans="1:4" x14ac:dyDescent="0.2">
      <c r="A93">
        <v>1.0283881662818135</v>
      </c>
      <c r="B93">
        <v>4.5858708455094183E-2</v>
      </c>
      <c r="C93">
        <v>1.0283187849013893</v>
      </c>
      <c r="D93">
        <v>4.3381972708478565E-2</v>
      </c>
    </row>
    <row r="94" spans="1:4" x14ac:dyDescent="0.2">
      <c r="A94">
        <v>1.0374210183973032</v>
      </c>
      <c r="B94">
        <v>4.637604563232E-2</v>
      </c>
      <c r="C94">
        <v>1.0373741526122351</v>
      </c>
      <c r="D94">
        <v>4.3849608698858358E-2</v>
      </c>
    </row>
    <row r="95" spans="1:4" x14ac:dyDescent="0.2">
      <c r="A95">
        <v>1.0464546931528109</v>
      </c>
      <c r="B95">
        <v>4.6901736449301346E-2</v>
      </c>
      <c r="C95">
        <v>1.0463834754791159</v>
      </c>
      <c r="D95">
        <v>4.4324642257398315E-2</v>
      </c>
    </row>
    <row r="96" spans="1:4" x14ac:dyDescent="0.2">
      <c r="A96">
        <v>1.0554866265761649</v>
      </c>
      <c r="B96">
        <v>4.7434032324960157E-2</v>
      </c>
      <c r="C96">
        <v>1.0554144849138261</v>
      </c>
      <c r="D96">
        <v>4.4803337207126204E-2</v>
      </c>
    </row>
    <row r="97" spans="1:4" x14ac:dyDescent="0.2">
      <c r="A97">
        <v>1.0645141996661254</v>
      </c>
      <c r="B97">
        <v>4.7969226749306169E-2</v>
      </c>
      <c r="C97">
        <v>1.0644411305025014</v>
      </c>
      <c r="D97">
        <v>4.5286774272116186E-2</v>
      </c>
    </row>
    <row r="98" spans="1:4" x14ac:dyDescent="0.2">
      <c r="A98">
        <v>1.0735347390661749</v>
      </c>
      <c r="B98">
        <v>4.8511133394603542E-2</v>
      </c>
      <c r="C98">
        <v>1.0734607391875799</v>
      </c>
      <c r="D98">
        <v>4.5773218896118989E-2</v>
      </c>
    </row>
    <row r="99" spans="1:4" x14ac:dyDescent="0.2">
      <c r="A99">
        <v>1.0825455178216348</v>
      </c>
      <c r="B99">
        <v>4.906253341337579E-2</v>
      </c>
      <c r="C99">
        <v>1.0824705843232703</v>
      </c>
      <c r="D99">
        <v>4.6262431484989208E-2</v>
      </c>
    </row>
    <row r="100" spans="1:4" x14ac:dyDescent="0.2">
      <c r="A100">
        <v>1.0915437562217967</v>
      </c>
      <c r="B100">
        <v>4.961871822840442E-2</v>
      </c>
      <c r="C100">
        <v>1.0914678865176599</v>
      </c>
      <c r="D100">
        <v>4.6753712581763966E-2</v>
      </c>
    </row>
    <row r="101" spans="1:4" x14ac:dyDescent="0.2">
      <c r="A101">
        <v>1.1005522272380872</v>
      </c>
      <c r="B101">
        <v>5.0180619457474859E-2</v>
      </c>
      <c r="C101">
        <v>1.1004754163903763</v>
      </c>
      <c r="D101">
        <v>4.7246060992695169E-2</v>
      </c>
    </row>
    <row r="102" spans="1:4" x14ac:dyDescent="0.2">
      <c r="A102">
        <v>1.1095430719006145</v>
      </c>
      <c r="B102">
        <v>5.0747417157670137E-2</v>
      </c>
      <c r="C102">
        <v>1.1094653179026426</v>
      </c>
      <c r="D102">
        <v>4.7741031256598572E-2</v>
      </c>
    </row>
    <row r="103" spans="1:4" x14ac:dyDescent="0.2">
      <c r="A103">
        <v>1.1185395945537799</v>
      </c>
      <c r="B103">
        <v>5.13226822143708E-2</v>
      </c>
      <c r="C103">
        <v>1.1184608929775144</v>
      </c>
      <c r="D103">
        <v>4.8238867275939824E-2</v>
      </c>
    </row>
    <row r="104" spans="1:4" x14ac:dyDescent="0.2">
      <c r="A104">
        <v>1.1275132127327745</v>
      </c>
      <c r="B104">
        <v>5.1906673437099905E-2</v>
      </c>
      <c r="C104">
        <v>1.1274335621870686</v>
      </c>
      <c r="D104">
        <v>4.8738789880209611E-2</v>
      </c>
    </row>
    <row r="105" spans="1:4" x14ac:dyDescent="0.2">
      <c r="A105">
        <v>1.1364877690378705</v>
      </c>
      <c r="B105">
        <v>5.2497660278496942E-2</v>
      </c>
      <c r="C105">
        <v>1.1364071656393224</v>
      </c>
      <c r="D105">
        <v>4.9242282937016199E-2</v>
      </c>
    </row>
    <row r="106" spans="1:4" x14ac:dyDescent="0.2">
      <c r="A106">
        <v>1.1454611441076674</v>
      </c>
      <c r="B106">
        <v>5.3095749738067466E-2</v>
      </c>
      <c r="C106">
        <v>1.1454067698766606</v>
      </c>
      <c r="D106">
        <v>4.9747092393819324E-2</v>
      </c>
    </row>
    <row r="107" spans="1:4" x14ac:dyDescent="0.2">
      <c r="A107">
        <v>1.1544311768373137</v>
      </c>
      <c r="B107">
        <v>5.3691690049260429E-2</v>
      </c>
      <c r="C107">
        <v>1.1543761626635087</v>
      </c>
      <c r="D107">
        <v>5.0253736101318287E-2</v>
      </c>
    </row>
    <row r="108" spans="1:4" x14ac:dyDescent="0.2">
      <c r="A108">
        <v>1.1633956648323003</v>
      </c>
      <c r="B108">
        <v>5.4276980280207193E-2</v>
      </c>
      <c r="C108">
        <v>1.163340008622636</v>
      </c>
      <c r="D108">
        <v>5.0762470352281139E-2</v>
      </c>
    </row>
    <row r="109" spans="1:4" x14ac:dyDescent="0.2">
      <c r="A109">
        <v>1.1723523649145942</v>
      </c>
      <c r="B109">
        <v>5.485289505650498E-2</v>
      </c>
      <c r="C109">
        <v>1.1722960647518079</v>
      </c>
      <c r="D109">
        <v>5.127355862180908E-2</v>
      </c>
    </row>
    <row r="110" spans="1:4" x14ac:dyDescent="0.2">
      <c r="A110">
        <v>1.1813274681524248</v>
      </c>
      <c r="B110">
        <v>5.5423384461363412E-2</v>
      </c>
      <c r="C110">
        <v>1.181242047829969</v>
      </c>
      <c r="D110">
        <v>5.1786568116645101E-2</v>
      </c>
    </row>
    <row r="111" spans="1:4" x14ac:dyDescent="0.2">
      <c r="A111">
        <v>1.1902620262359713</v>
      </c>
      <c r="B111">
        <v>5.5990680125208817E-2</v>
      </c>
      <c r="C111">
        <v>1.1901756350309936</v>
      </c>
      <c r="D111">
        <v>5.2303598693678316E-2</v>
      </c>
    </row>
    <row r="112" spans="1:4" x14ac:dyDescent="0.2">
      <c r="A112">
        <v>1.1992109522150836</v>
      </c>
      <c r="B112">
        <v>5.6556022548028786E-2</v>
      </c>
      <c r="C112">
        <v>1.1991235849069672</v>
      </c>
      <c r="D112">
        <v>5.281972045780145E-2</v>
      </c>
    </row>
    <row r="113" spans="1:4" x14ac:dyDescent="0.2">
      <c r="A113">
        <v>1.208143373240314</v>
      </c>
      <c r="B113">
        <v>5.711882352928712E-2</v>
      </c>
      <c r="C113">
        <v>1.2080844753305975</v>
      </c>
      <c r="D113">
        <v>5.3340236512275541E-2</v>
      </c>
    </row>
    <row r="114" spans="1:4" x14ac:dyDescent="0.2">
      <c r="A114">
        <v>1.2170866301894578</v>
      </c>
      <c r="B114">
        <v>5.7698176890394311E-2</v>
      </c>
      <c r="C114">
        <v>1.216997302184043</v>
      </c>
      <c r="D114">
        <v>5.3863228742476177E-2</v>
      </c>
    </row>
    <row r="115" spans="1:4" x14ac:dyDescent="0.2">
      <c r="A115">
        <v>1.2260091277160929</v>
      </c>
      <c r="B115">
        <v>5.8326554298755849E-2</v>
      </c>
      <c r="C115">
        <v>1.2259188156314318</v>
      </c>
      <c r="D115">
        <v>5.438783754160554E-2</v>
      </c>
    </row>
    <row r="116" spans="1:4" x14ac:dyDescent="0.2">
      <c r="A116">
        <v>1.2349387920646042</v>
      </c>
      <c r="B116">
        <v>5.9002868716099298E-2</v>
      </c>
      <c r="C116">
        <v>1.2348474915187468</v>
      </c>
      <c r="D116">
        <v>5.4915327492810771E-2</v>
      </c>
    </row>
    <row r="117" spans="1:4" x14ac:dyDescent="0.2">
      <c r="A117">
        <v>1.24384330296865</v>
      </c>
      <c r="B117">
        <v>5.971216055216453E-2</v>
      </c>
      <c r="C117">
        <v>1.2437510131810985</v>
      </c>
      <c r="D117">
        <v>5.5445969750960146E-2</v>
      </c>
    </row>
    <row r="118" spans="1:4" x14ac:dyDescent="0.2">
      <c r="A118">
        <v>1.2527511776668148</v>
      </c>
      <c r="B118">
        <v>6.0462246930892451E-2</v>
      </c>
      <c r="C118">
        <v>1.2526889878744463</v>
      </c>
      <c r="D118">
        <v>5.5980274831278008E-2</v>
      </c>
    </row>
    <row r="119" spans="1:4" x14ac:dyDescent="0.2">
      <c r="A119">
        <v>1.2616607973193548</v>
      </c>
      <c r="B119">
        <v>6.1250351212727455E-2</v>
      </c>
      <c r="C119">
        <v>1.2615665174702873</v>
      </c>
      <c r="D119">
        <v>5.6517056466212044E-2</v>
      </c>
    </row>
    <row r="120" spans="1:4" x14ac:dyDescent="0.2">
      <c r="A120">
        <v>1.2705705134600092</v>
      </c>
      <c r="B120">
        <v>6.2064680488427795E-2</v>
      </c>
      <c r="C120">
        <v>1.2704752331770703</v>
      </c>
      <c r="D120">
        <v>5.7055065415368533E-2</v>
      </c>
    </row>
    <row r="121" spans="1:4" x14ac:dyDescent="0.2">
      <c r="A121">
        <v>1.2794465523377387</v>
      </c>
      <c r="B121">
        <v>6.2911348691737617E-2</v>
      </c>
      <c r="C121">
        <v>1.2793823641774431</v>
      </c>
      <c r="D121">
        <v>5.7594193140026437E-2</v>
      </c>
    </row>
    <row r="122" spans="1:4" x14ac:dyDescent="0.2">
      <c r="A122">
        <v>1.2883510630956396</v>
      </c>
      <c r="B122">
        <v>6.3800969067323479E-2</v>
      </c>
      <c r="C122">
        <v>1.2882537758205166</v>
      </c>
      <c r="D122">
        <v>5.8137054865657387E-2</v>
      </c>
    </row>
    <row r="123" spans="1:4" x14ac:dyDescent="0.2">
      <c r="A123">
        <v>1.2972177817670143</v>
      </c>
      <c r="B123">
        <v>6.4723214027467654E-2</v>
      </c>
      <c r="C123">
        <v>1.2971522516516329</v>
      </c>
      <c r="D123">
        <v>5.8677031585534896E-2</v>
      </c>
    </row>
    <row r="124" spans="1:4" x14ac:dyDescent="0.2">
      <c r="A124">
        <v>1.3061101404073023</v>
      </c>
      <c r="B124">
        <v>6.5696452966067631E-2</v>
      </c>
      <c r="C124">
        <v>1.306010834692388</v>
      </c>
      <c r="D124">
        <v>5.9211341816054808E-2</v>
      </c>
    </row>
    <row r="125" spans="1:4" x14ac:dyDescent="0.2">
      <c r="A125">
        <v>1.3149604748495622</v>
      </c>
      <c r="B125">
        <v>6.6721471449001521E-2</v>
      </c>
      <c r="C125">
        <v>1.3148935957327674</v>
      </c>
      <c r="D125">
        <v>5.9745690869813343E-2</v>
      </c>
    </row>
    <row r="126" spans="1:4" x14ac:dyDescent="0.2">
      <c r="A126">
        <v>1.323833508812694</v>
      </c>
      <c r="B126">
        <v>6.7803667682856589E-2</v>
      </c>
      <c r="C126">
        <v>1.3237321749896809</v>
      </c>
      <c r="D126">
        <v>6.028102003844444E-2</v>
      </c>
    </row>
    <row r="127" spans="1:4" x14ac:dyDescent="0.2">
      <c r="A127">
        <v>1.3326942916606292</v>
      </c>
      <c r="B127">
        <v>6.8967626281340066E-2</v>
      </c>
      <c r="C127">
        <v>1.3325919387738918</v>
      </c>
      <c r="D127">
        <v>6.0817331216572762E-2</v>
      </c>
    </row>
    <row r="128" spans="1:4" x14ac:dyDescent="0.2">
      <c r="A128">
        <v>1.3415409489813537</v>
      </c>
      <c r="B128">
        <v>7.0228027708966467E-2</v>
      </c>
      <c r="C128">
        <v>1.3414375752703918</v>
      </c>
      <c r="D128">
        <v>6.1357050305527176E-2</v>
      </c>
    </row>
    <row r="129" spans="1:4" x14ac:dyDescent="0.2">
      <c r="A129">
        <v>1.3503715798950713</v>
      </c>
      <c r="B129">
        <v>7.1617753889956934E-2</v>
      </c>
      <c r="C129">
        <v>1.3503019811846295</v>
      </c>
      <c r="D129">
        <v>6.1906517081336335E-2</v>
      </c>
    </row>
    <row r="130" spans="1:4" x14ac:dyDescent="0.2">
      <c r="A130">
        <v>0</v>
      </c>
      <c r="B130">
        <v>0</v>
      </c>
      <c r="C130">
        <v>1.359113976431894</v>
      </c>
      <c r="D130">
        <v>6.2465074650803351E-2</v>
      </c>
    </row>
    <row r="131" spans="1:4" x14ac:dyDescent="0.2">
      <c r="A131">
        <v>0</v>
      </c>
      <c r="B131">
        <v>0</v>
      </c>
      <c r="C131">
        <v>1.3679770296948226</v>
      </c>
      <c r="D131">
        <v>6.3030629211234812E-2</v>
      </c>
    </row>
    <row r="132" spans="1:4" x14ac:dyDescent="0.2">
      <c r="A132">
        <v>0</v>
      </c>
      <c r="B132">
        <v>0</v>
      </c>
      <c r="C132">
        <v>1.3767837451592553</v>
      </c>
      <c r="D132">
        <v>6.3601436748749227E-2</v>
      </c>
    </row>
    <row r="133" spans="1:4" x14ac:dyDescent="0.2">
      <c r="A133">
        <v>0</v>
      </c>
      <c r="B133">
        <v>0</v>
      </c>
      <c r="C133">
        <v>1.3856034327069449</v>
      </c>
      <c r="D133">
        <v>6.4177083545486471E-2</v>
      </c>
    </row>
    <row r="134" spans="1:4" x14ac:dyDescent="0.2">
      <c r="A134">
        <v>0</v>
      </c>
      <c r="B134">
        <v>0</v>
      </c>
      <c r="C134">
        <v>1.3944351023641015</v>
      </c>
      <c r="D134">
        <v>6.4755882410742635E-2</v>
      </c>
    </row>
    <row r="135" spans="1:4" x14ac:dyDescent="0.2">
      <c r="A135">
        <v>0</v>
      </c>
      <c r="B135">
        <v>0</v>
      </c>
      <c r="C135">
        <v>1.4032408803688627</v>
      </c>
      <c r="D135">
        <v>6.533165566959101E-2</v>
      </c>
    </row>
    <row r="136" spans="1:4" x14ac:dyDescent="0.2">
      <c r="A136">
        <v>0</v>
      </c>
      <c r="B136">
        <v>0</v>
      </c>
      <c r="C136">
        <v>1.412018695540121</v>
      </c>
      <c r="D136">
        <v>6.5904025615624334E-2</v>
      </c>
    </row>
    <row r="137" spans="1:4" x14ac:dyDescent="0.2">
      <c r="A137">
        <v>0</v>
      </c>
      <c r="B137">
        <v>0</v>
      </c>
      <c r="C137">
        <v>1.4208040118436214</v>
      </c>
      <c r="D137">
        <v>6.6475426564704163E-2</v>
      </c>
    </row>
    <row r="138" spans="1:4" x14ac:dyDescent="0.2">
      <c r="A138">
        <v>0</v>
      </c>
      <c r="B138">
        <v>0</v>
      </c>
      <c r="C138">
        <v>1.4295957563338224</v>
      </c>
      <c r="D138">
        <v>6.7047945933407224E-2</v>
      </c>
    </row>
    <row r="139" spans="1:4" x14ac:dyDescent="0.2">
      <c r="A139">
        <v>0</v>
      </c>
      <c r="B139">
        <v>0</v>
      </c>
      <c r="C139">
        <v>1.4383928378034836</v>
      </c>
      <c r="D139">
        <v>6.7621374742245652E-2</v>
      </c>
    </row>
    <row r="140" spans="1:4" x14ac:dyDescent="0.2">
      <c r="A140">
        <v>0</v>
      </c>
      <c r="B140">
        <v>0</v>
      </c>
      <c r="C140">
        <v>1.4471555377614758</v>
      </c>
      <c r="D140">
        <v>6.819503967616046E-2</v>
      </c>
    </row>
  </sheetData>
  <mergeCells count="2">
    <mergeCell ref="A1:B1"/>
    <mergeCell ref="C1:D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A144"/>
  <sheetViews>
    <sheetView zoomScale="63" zoomScaleNormal="144" workbookViewId="0">
      <selection activeCell="M52" sqref="M52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style="1" bestFit="1" customWidth="1"/>
    <col min="12" max="12" width="10.5" customWidth="1"/>
    <col min="13" max="14" width="9.1640625" bestFit="1" customWidth="1"/>
    <col min="15" max="15" width="17.1640625" bestFit="1" customWidth="1"/>
    <col min="16" max="16" width="43.33203125" bestFit="1" customWidth="1"/>
    <col min="17" max="20" width="9.83203125" bestFit="1" customWidth="1"/>
    <col min="21" max="25" width="10.33203125" bestFit="1" customWidth="1"/>
    <col min="26" max="26" width="8.83203125" bestFit="1" customWidth="1"/>
    <col min="27" max="27" width="7.6640625" bestFit="1" customWidth="1"/>
  </cols>
  <sheetData>
    <row r="1" spans="1:12" x14ac:dyDescent="0.2">
      <c r="A1" t="s">
        <v>38</v>
      </c>
      <c r="B1" t="s">
        <v>73</v>
      </c>
      <c r="C1" t="s">
        <v>74</v>
      </c>
      <c r="D1" t="s">
        <v>61</v>
      </c>
      <c r="E1" t="s">
        <v>57</v>
      </c>
      <c r="F1" t="s">
        <v>98</v>
      </c>
      <c r="G1" t="s">
        <v>99</v>
      </c>
      <c r="H1" t="s">
        <v>58</v>
      </c>
      <c r="I1" t="s">
        <v>59</v>
      </c>
      <c r="J1" t="s">
        <v>60</v>
      </c>
      <c r="K1" s="1" t="s">
        <v>96</v>
      </c>
      <c r="L1" t="s">
        <v>102</v>
      </c>
    </row>
    <row r="2" spans="1:12" x14ac:dyDescent="0.2">
      <c r="A2">
        <f>TrimCalc!A2</f>
        <v>20.065999999999999</v>
      </c>
      <c r="B2">
        <f>(9.807*'AC Param'!$B$2)/('AC Param'!$B$8*0.5*1.225*Totals!A2^2)</f>
        <v>0.20198646667674935</v>
      </c>
      <c r="C2">
        <f>(D2)/('AC Param'!$B$8*0.5*1.225*Totals!A2^2)</f>
        <v>1.749186003746718E-2</v>
      </c>
      <c r="D2">
        <f>SUM(F2:J2)</f>
        <v>10.70090335775231</v>
      </c>
      <c r="E2">
        <f>TrimCalc!T2</f>
        <v>9.5156316268652095</v>
      </c>
      <c r="F2">
        <f>TrimCalc!U2</f>
        <v>0.69241317372932987</v>
      </c>
      <c r="G2">
        <f>TrimCalc!V2</f>
        <v>8.8232184531358797</v>
      </c>
      <c r="H2">
        <f>TrimCalc!S2</f>
        <v>0.83312816929509093</v>
      </c>
      <c r="I2">
        <f>D_VStab!I2</f>
        <v>0.27896472534556238</v>
      </c>
      <c r="J2">
        <f>D_Fuselage!H2</f>
        <v>7.317883624644772E-2</v>
      </c>
      <c r="K2" s="1">
        <f>SUM(E2,H2,I2) / (0.5*1.225*A2^2*'AC Param'!$B$8)</f>
        <v>1.7372240794256252E-2</v>
      </c>
      <c r="L2">
        <f>D2*A2</f>
        <v>214.72432677665785</v>
      </c>
    </row>
    <row r="3" spans="1:12" x14ac:dyDescent="0.2">
      <c r="A3">
        <f>TrimCalc!A3</f>
        <v>19.621099999999998</v>
      </c>
      <c r="B3">
        <f>(9.807*'AC Param'!$B$2)/('AC Param'!$B$8*0.5*1.225*Totals!A3^2)</f>
        <v>0.21125022765712617</v>
      </c>
      <c r="C3">
        <f>(D3)/('AC Param'!$B$8*0.5*1.225*Totals!A3^2)</f>
        <v>1.7616213458180246E-2</v>
      </c>
      <c r="D3">
        <f t="shared" ref="D3:D66" si="0">SUM(F3:J3)</f>
        <v>10.304385524148227</v>
      </c>
      <c r="E3">
        <f>TrimCalc!T3</f>
        <v>9.1756318536559451</v>
      </c>
      <c r="F3">
        <f>TrimCalc!U3</f>
        <v>0.7141549902353499</v>
      </c>
      <c r="G3">
        <f>TrimCalc!V3</f>
        <v>8.4614768634205948</v>
      </c>
      <c r="H3">
        <f>TrimCalc!S3</f>
        <v>0.79184845163614814</v>
      </c>
      <c r="I3">
        <f>D_VStab!I3</f>
        <v>0.26614660549031244</v>
      </c>
      <c r="J3">
        <f>D_Fuselage!H3</f>
        <v>7.0758613365820122E-2</v>
      </c>
      <c r="K3" s="1">
        <f>SUM(E3,H3,I3) / (0.5*1.225*A3^2*'AC Param'!$B$8)</f>
        <v>1.7495245659165354E-2</v>
      </c>
      <c r="L3">
        <f t="shared" ref="L3:L66" si="1">D3*A3</f>
        <v>202.18337880786476</v>
      </c>
    </row>
    <row r="4" spans="1:12" x14ac:dyDescent="0.2">
      <c r="A4">
        <f>TrimCalc!A4</f>
        <v>19.204599999999999</v>
      </c>
      <c r="B4">
        <f>(9.807*'AC Param'!$B$2)/('AC Param'!$B$8*0.5*1.225*Totals!A4^2)</f>
        <v>0.22051257266952265</v>
      </c>
      <c r="C4">
        <f>(D4)/('AC Param'!$B$8*0.5*1.225*Totals!A4^2)</f>
        <v>1.7756642124364577E-2</v>
      </c>
      <c r="D4">
        <f t="shared" si="0"/>
        <v>9.9502548938116142</v>
      </c>
      <c r="E4">
        <f>TrimCalc!T4</f>
        <v>8.8737888390243995</v>
      </c>
      <c r="F4">
        <f>TrimCalc!U4</f>
        <v>0.73601022726612064</v>
      </c>
      <c r="G4">
        <f>TrimCalc!V4</f>
        <v>8.1377786117582787</v>
      </c>
      <c r="H4">
        <f>TrimCalc!S4</f>
        <v>0.75410172199710523</v>
      </c>
      <c r="I4">
        <f>D_VStab!I4</f>
        <v>0.25384672593653257</v>
      </c>
      <c r="J4">
        <f>D_Fuselage!H4</f>
        <v>6.8517606853575871E-2</v>
      </c>
      <c r="K4" s="1">
        <f>SUM(E4,H4,I4) / (0.5*1.225*A4^2*'AC Param'!$B$8)</f>
        <v>1.7634369616061948E-2</v>
      </c>
      <c r="L4">
        <f t="shared" si="1"/>
        <v>191.09066513369453</v>
      </c>
    </row>
    <row r="5" spans="1:12" x14ac:dyDescent="0.2">
      <c r="A5">
        <f>TrimCalc!A5</f>
        <v>18.813500000000001</v>
      </c>
      <c r="B5">
        <f>(9.807*'AC Param'!$B$2)/('AC Param'!$B$8*0.5*1.225*Totals!A5^2)</f>
        <v>0.22977601463916275</v>
      </c>
      <c r="C5">
        <f>(D5)/('AC Param'!$B$8*0.5*1.225*Totals!A5^2)</f>
        <v>1.7926749637698053E-2</v>
      </c>
      <c r="D5">
        <f t="shared" si="0"/>
        <v>9.6405892845677759</v>
      </c>
      <c r="E5">
        <f>TrimCalc!T5</f>
        <v>8.6110779140533271</v>
      </c>
      <c r="F5">
        <f>TrimCalc!U5</f>
        <v>0.75773123411173848</v>
      </c>
      <c r="G5">
        <f>TrimCalc!V5</f>
        <v>7.8533466799415859</v>
      </c>
      <c r="H5">
        <f>TrimCalc!S5</f>
        <v>0.71946323277415181</v>
      </c>
      <c r="I5">
        <f>D_VStab!I5</f>
        <v>0.24361287094261955</v>
      </c>
      <c r="J5">
        <f>D_Fuselage!H5</f>
        <v>6.6435266797680304E-2</v>
      </c>
      <c r="K5" s="1">
        <f>SUM(E5,H5,I5) / (0.5*1.225*A5^2*'AC Param'!$B$8)</f>
        <v>1.7803212750082471E-2</v>
      </c>
      <c r="L5">
        <f t="shared" si="1"/>
        <v>181.37322650521585</v>
      </c>
    </row>
    <row r="6" spans="1:12" x14ac:dyDescent="0.2">
      <c r="A6">
        <f>TrimCalc!A6</f>
        <v>18.445399999999999</v>
      </c>
      <c r="B6">
        <f>(9.807*'AC Param'!$B$2)/('AC Param'!$B$8*0.5*1.225*Totals!A6^2)</f>
        <v>0.23903843280030401</v>
      </c>
      <c r="C6">
        <f>(D6)/('AC Param'!$B$8*0.5*1.225*Totals!A6^2)</f>
        <v>1.8093392247026194E-2</v>
      </c>
      <c r="D6">
        <f t="shared" si="0"/>
        <v>9.3531734025664957</v>
      </c>
      <c r="E6">
        <f>TrimCalc!T6</f>
        <v>8.3669433548276384</v>
      </c>
      <c r="F6">
        <f>TrimCalc!U6</f>
        <v>0.779697656525698</v>
      </c>
      <c r="G6">
        <f>TrimCalc!V6</f>
        <v>7.5872456983019401</v>
      </c>
      <c r="H6">
        <f>TrimCalc!S6</f>
        <v>0.68756179540214146</v>
      </c>
      <c r="I6">
        <f>D_VStab!I6</f>
        <v>0.23417319944848897</v>
      </c>
      <c r="J6">
        <f>D_Fuselage!H6</f>
        <v>6.4495052888228627E-2</v>
      </c>
      <c r="K6" s="1">
        <f>SUM(E6,H6,I6) / (0.5*1.225*A6^2*'AC Param'!$B$8)</f>
        <v>1.7968628785506362E-2</v>
      </c>
      <c r="L6">
        <f t="shared" si="1"/>
        <v>172.52302467970003</v>
      </c>
    </row>
    <row r="7" spans="1:12" x14ac:dyDescent="0.2">
      <c r="A7">
        <f>TrimCalc!A7</f>
        <v>18.098099999999999</v>
      </c>
      <c r="B7">
        <f>(9.807*'AC Param'!$B$2)/('AC Param'!$B$8*0.5*1.225*Totals!A7^2)</f>
        <v>0.24830068685525969</v>
      </c>
      <c r="C7">
        <f>(D7)/('AC Param'!$B$8*0.5*1.225*Totals!A7^2)</f>
        <v>1.8256161017310119E-2</v>
      </c>
      <c r="D7">
        <f t="shared" si="0"/>
        <v>9.0852787577433745</v>
      </c>
      <c r="E7">
        <f>TrimCalc!T7</f>
        <v>8.1396318201484537</v>
      </c>
      <c r="F7">
        <f>TrimCalc!U7</f>
        <v>0.80179254678296352</v>
      </c>
      <c r="G7">
        <f>TrimCalc!V7</f>
        <v>7.3377564536305169</v>
      </c>
      <c r="H7">
        <f>TrimCalc!S7</f>
        <v>0.6581073434626219</v>
      </c>
      <c r="I7">
        <f>D_VStab!I7</f>
        <v>0.22494028150859532</v>
      </c>
      <c r="J7">
        <f>D_Fuselage!H7</f>
        <v>6.2682132358677561E-2</v>
      </c>
      <c r="K7" s="1">
        <f>SUM(E7,H7,I7) / (0.5*1.225*A7^2*'AC Param'!$B$8)</f>
        <v>1.8130372567521806E-2</v>
      </c>
      <c r="L7">
        <f t="shared" si="1"/>
        <v>164.42628348551534</v>
      </c>
    </row>
    <row r="8" spans="1:12" x14ac:dyDescent="0.2">
      <c r="A8">
        <f>TrimCalc!A8</f>
        <v>17.7698</v>
      </c>
      <c r="B8">
        <f>(9.807*'AC Param'!$B$2)/('AC Param'!$B$8*0.5*1.225*Totals!A8^2)</f>
        <v>0.25756023244428194</v>
      </c>
      <c r="C8">
        <f>(D8)/('AC Param'!$B$8*0.5*1.225*Totals!A8^2)</f>
        <v>1.8416506793955824E-2</v>
      </c>
      <c r="D8">
        <f t="shared" si="0"/>
        <v>8.8355821596379158</v>
      </c>
      <c r="E8">
        <f>TrimCalc!T8</f>
        <v>7.9274092074613405</v>
      </c>
      <c r="F8">
        <f>TrimCalc!U8</f>
        <v>0.82370806662784013</v>
      </c>
      <c r="G8">
        <f>TrimCalc!V8</f>
        <v>7.1032213765514651</v>
      </c>
      <c r="H8">
        <f>TrimCalc!S8</f>
        <v>0.63081495348497696</v>
      </c>
      <c r="I8">
        <f>D_VStab!I8</f>
        <v>0.21685345548087415</v>
      </c>
      <c r="J8">
        <f>D_Fuselage!H8</f>
        <v>6.0984307492760126E-2</v>
      </c>
      <c r="K8" s="1">
        <f>SUM(E8,H8,I8) / (0.5*1.225*A8^2*'AC Param'!$B$8)</f>
        <v>1.8290393730778655E-2</v>
      </c>
      <c r="L8">
        <f t="shared" si="1"/>
        <v>157.00652786033385</v>
      </c>
    </row>
    <row r="9" spans="1:12" x14ac:dyDescent="0.2">
      <c r="A9">
        <f>TrimCalc!A9</f>
        <v>17.4587</v>
      </c>
      <c r="B9">
        <f>(9.807*'AC Param'!$B$2)/('AC Param'!$B$8*0.5*1.225*Totals!A9^2)</f>
        <v>0.26682104654552119</v>
      </c>
      <c r="C9">
        <f>(D9)/('AC Param'!$B$8*0.5*1.225*Totals!A9^2)</f>
        <v>1.8573836507451993E-2</v>
      </c>
      <c r="D9">
        <f t="shared" si="0"/>
        <v>8.6017785104840545</v>
      </c>
      <c r="E9">
        <f>TrimCalc!T9</f>
        <v>7.7284568305985264</v>
      </c>
      <c r="F9">
        <f>TrimCalc!U9</f>
        <v>0.84582710460261346</v>
      </c>
      <c r="G9">
        <f>TrimCalc!V9</f>
        <v>6.8822117215417284</v>
      </c>
      <c r="H9">
        <f>TrimCalc!S9</f>
        <v>0.60548604450634846</v>
      </c>
      <c r="I9">
        <f>D_VStab!I9</f>
        <v>0.20886380186838924</v>
      </c>
      <c r="J9">
        <f>D_Fuselage!H9</f>
        <v>5.9389837964974525E-2</v>
      </c>
      <c r="K9" s="1">
        <f>SUM(E9,H9,I9) / (0.5*1.225*A9^2*'AC Param'!$B$8)</f>
        <v>1.8446498516495932E-2</v>
      </c>
      <c r="L9">
        <f t="shared" si="1"/>
        <v>150.17587048098795</v>
      </c>
    </row>
    <row r="10" spans="1:12" x14ac:dyDescent="0.2">
      <c r="A10">
        <f>TrimCalc!A10</f>
        <v>17.163499999999999</v>
      </c>
      <c r="B10">
        <f>(9.807*'AC Param'!$B$2)/('AC Param'!$B$8*0.5*1.225*Totals!A10^2)</f>
        <v>0.27607824104242645</v>
      </c>
      <c r="C10">
        <f>(D10)/('AC Param'!$B$8*0.5*1.225*Totals!A10^2)</f>
        <v>1.8728640735693431E-2</v>
      </c>
      <c r="D10">
        <f t="shared" si="0"/>
        <v>8.3826397017672516</v>
      </c>
      <c r="E10">
        <f>TrimCalc!T10</f>
        <v>7.5405573786825153</v>
      </c>
      <c r="F10">
        <f>TrimCalc!U10</f>
        <v>0.86813643220678904</v>
      </c>
      <c r="G10">
        <f>TrimCalc!V10</f>
        <v>6.6724209464757243</v>
      </c>
      <c r="H10">
        <f>TrimCalc!S10</f>
        <v>0.58188442485964864</v>
      </c>
      <c r="I10">
        <f>D_VStab!I10</f>
        <v>0.20230796237004753</v>
      </c>
      <c r="J10">
        <f>D_Fuselage!H10</f>
        <v>5.7889935855040736E-2</v>
      </c>
      <c r="K10" s="1">
        <f>SUM(E10,H10,I10) / (0.5*1.225*A10^2*'AC Param'!$B$8)</f>
        <v>1.8599302025046859E-2</v>
      </c>
      <c r="L10">
        <f t="shared" si="1"/>
        <v>143.87543652128221</v>
      </c>
    </row>
    <row r="11" spans="1:12" x14ac:dyDescent="0.2">
      <c r="A11">
        <f>TrimCalc!A11</f>
        <v>16.8827</v>
      </c>
      <c r="B11">
        <f>(9.807*'AC Param'!$B$2)/('AC Param'!$B$8*0.5*1.225*Totals!A11^2)</f>
        <v>0.28533830789900178</v>
      </c>
      <c r="C11">
        <f>(D11)/('AC Param'!$B$8*0.5*1.225*Totals!A11^2)</f>
        <v>1.8879818504585883E-2</v>
      </c>
      <c r="D11">
        <f t="shared" si="0"/>
        <v>8.1760672309171252</v>
      </c>
      <c r="E11">
        <f>TrimCalc!T11</f>
        <v>7.363982106051874</v>
      </c>
      <c r="F11">
        <f>TrimCalc!U11</f>
        <v>0.89058969487670159</v>
      </c>
      <c r="G11">
        <f>TrimCalc!V11</f>
        <v>6.4733924111751744</v>
      </c>
      <c r="H11">
        <f>TrimCalc!S11</f>
        <v>0.55986753325706806</v>
      </c>
      <c r="I11">
        <f>D_VStab!I11</f>
        <v>0.19574247429745667</v>
      </c>
      <c r="J11">
        <f>D_Fuselage!H11</f>
        <v>5.6475117310723327E-2</v>
      </c>
      <c r="K11" s="1">
        <f>SUM(E11,H11,I11) / (0.5*1.225*A11^2*'AC Param'!$B$8)</f>
        <v>1.8749408622335918E-2</v>
      </c>
      <c r="L11">
        <f t="shared" si="1"/>
        <v>138.03409023940455</v>
      </c>
    </row>
    <row r="12" spans="1:12" x14ac:dyDescent="0.2">
      <c r="A12">
        <f>TrimCalc!A12</f>
        <v>16.615300000000001</v>
      </c>
      <c r="B12">
        <f>(9.807*'AC Param'!$B$2)/('AC Param'!$B$8*0.5*1.225*Totals!A12^2)</f>
        <v>0.29459645311136973</v>
      </c>
      <c r="C12">
        <f>(D12)/('AC Param'!$B$8*0.5*1.225*Totals!A12^2)</f>
        <v>1.9030056200576843E-2</v>
      </c>
      <c r="D12">
        <f t="shared" si="0"/>
        <v>7.9821388403313573</v>
      </c>
      <c r="E12">
        <f>TrimCalc!T12</f>
        <v>7.1981485510446968</v>
      </c>
      <c r="F12">
        <f>TrimCalc!U12</f>
        <v>0.91280690791379471</v>
      </c>
      <c r="G12">
        <f>TrimCalc!V12</f>
        <v>6.285341643130903</v>
      </c>
      <c r="H12">
        <f>TrimCalc!S12</f>
        <v>0.53926061664541203</v>
      </c>
      <c r="I12">
        <f>D_VStab!I12</f>
        <v>0.18959096693158423</v>
      </c>
      <c r="J12">
        <f>D_Fuselage!H12</f>
        <v>5.5138705709663213E-2</v>
      </c>
      <c r="K12" s="1">
        <f>SUM(E12,H12,I12) / (0.5*1.225*A12^2*'AC Param'!$B$8)</f>
        <v>1.8898601124503721E-2</v>
      </c>
      <c r="L12">
        <f t="shared" si="1"/>
        <v>132.62563147375761</v>
      </c>
    </row>
    <row r="13" spans="1:12" x14ac:dyDescent="0.2">
      <c r="A13">
        <f>TrimCalc!A13</f>
        <v>16.360299999999999</v>
      </c>
      <c r="B13">
        <f>(9.807*'AC Param'!$B$2)/('AC Param'!$B$8*0.5*1.225*Totals!A13^2)</f>
        <v>0.30385148403831447</v>
      </c>
      <c r="C13">
        <f>(D13)/('AC Param'!$B$8*0.5*1.225*Totals!A13^2)</f>
        <v>1.9181420393998529E-2</v>
      </c>
      <c r="D13">
        <f t="shared" si="0"/>
        <v>7.8005661187779971</v>
      </c>
      <c r="E13">
        <f>TrimCalc!T13</f>
        <v>7.0424995643049053</v>
      </c>
      <c r="F13">
        <f>TrimCalc!U13</f>
        <v>0.93524497247128646</v>
      </c>
      <c r="G13">
        <f>TrimCalc!V13</f>
        <v>6.1076445747442039</v>
      </c>
      <c r="H13">
        <f>TrimCalc!S13</f>
        <v>0.51998612440529846</v>
      </c>
      <c r="I13">
        <f>D_VStab!I13</f>
        <v>0.18381620408000665</v>
      </c>
      <c r="J13">
        <f>D_Fuselage!H13</f>
        <v>5.3874243077201726E-2</v>
      </c>
      <c r="K13" s="1">
        <f>SUM(E13,H13,I13) / (0.5*1.225*A13^2*'AC Param'!$B$8)</f>
        <v>1.9047985856661419E-2</v>
      </c>
      <c r="L13">
        <f t="shared" si="1"/>
        <v>127.61960187304365</v>
      </c>
    </row>
    <row r="14" spans="1:12" x14ac:dyDescent="0.2">
      <c r="A14">
        <f>TrimCalc!A14</f>
        <v>16.116599999999998</v>
      </c>
      <c r="B14">
        <f>(9.807*'AC Param'!$B$2)/('AC Param'!$B$8*0.5*1.225*Totals!A14^2)</f>
        <v>0.31311006875203634</v>
      </c>
      <c r="C14">
        <f>(D14)/('AC Param'!$B$8*0.5*1.225*Totals!A14^2)</f>
        <v>1.9332851380274629E-2</v>
      </c>
      <c r="D14">
        <f t="shared" si="0"/>
        <v>7.6296672778668508</v>
      </c>
      <c r="E14">
        <f>TrimCalc!T14</f>
        <v>6.8966998275528306</v>
      </c>
      <c r="F14">
        <f>TrimCalc!U14</f>
        <v>0.95744729072398771</v>
      </c>
      <c r="G14">
        <f>TrimCalc!V14</f>
        <v>5.9389176562297532</v>
      </c>
      <c r="H14">
        <f>TrimCalc!S14</f>
        <v>0.50185189135486341</v>
      </c>
      <c r="I14">
        <f>D_VStab!I14</f>
        <v>0.17877545370260717</v>
      </c>
      <c r="J14">
        <f>D_Fuselage!H14</f>
        <v>5.2674985855640108E-2</v>
      </c>
      <c r="K14" s="1">
        <f>SUM(E14,H14,I14) / (0.5*1.225*A14^2*'AC Param'!$B$8)</f>
        <v>1.920022653055304E-2</v>
      </c>
      <c r="L14">
        <f t="shared" si="1"/>
        <v>122.96429565046887</v>
      </c>
    </row>
    <row r="15" spans="1:12" x14ac:dyDescent="0.2">
      <c r="A15">
        <f>TrimCalc!A15</f>
        <v>15.883599999999999</v>
      </c>
      <c r="B15">
        <f>(9.807*'AC Param'!$B$2)/('AC Param'!$B$8*0.5*1.225*Totals!A15^2)</f>
        <v>0.32236360571382333</v>
      </c>
      <c r="C15">
        <f>(D15)/('AC Param'!$B$8*0.5*1.225*Totals!A15^2)</f>
        <v>1.9491398806685847E-2</v>
      </c>
      <c r="D15">
        <f t="shared" si="0"/>
        <v>7.4714298491947844</v>
      </c>
      <c r="E15">
        <f>TrimCalc!T15</f>
        <v>6.76111527339798</v>
      </c>
      <c r="F15">
        <f>TrimCalc!U15</f>
        <v>0.97979920334300241</v>
      </c>
      <c r="G15">
        <f>TrimCalc!V15</f>
        <v>5.7812737383271902</v>
      </c>
      <c r="H15">
        <f>TrimCalc!S15</f>
        <v>0.48479310392960739</v>
      </c>
      <c r="I15">
        <f>D_VStab!I15</f>
        <v>0.17402697390660907</v>
      </c>
      <c r="J15">
        <f>D_Fuselage!H15</f>
        <v>5.1536829688374766E-2</v>
      </c>
      <c r="K15" s="1">
        <f>SUM(E15,H15,I15) / (0.5*1.225*A15^2*'AC Param'!$B$8)</f>
        <v>1.935706042482872E-2</v>
      </c>
      <c r="L15">
        <f t="shared" si="1"/>
        <v>118.67320315267027</v>
      </c>
    </row>
    <row r="16" spans="1:12" x14ac:dyDescent="0.2">
      <c r="A16">
        <f>TrimCalc!A16</f>
        <v>15.660399999999999</v>
      </c>
      <c r="B16">
        <f>(9.807*'AC Param'!$B$2)/('AC Param'!$B$8*0.5*1.225*Totals!A16^2)</f>
        <v>0.33161806944645189</v>
      </c>
      <c r="C16">
        <f>(D16)/('AC Param'!$B$8*0.5*1.225*Totals!A16^2)</f>
        <v>1.9652986533655575E-2</v>
      </c>
      <c r="D16">
        <f t="shared" si="0"/>
        <v>7.3231358431154456</v>
      </c>
      <c r="E16">
        <f>TrimCalc!T16</f>
        <v>6.6348107244092605</v>
      </c>
      <c r="F16">
        <f>TrimCalc!U16</f>
        <v>1.0022863046216717</v>
      </c>
      <c r="G16">
        <f>TrimCalc!V16</f>
        <v>5.6325244197875888</v>
      </c>
      <c r="H16">
        <f>TrimCalc!S16</f>
        <v>0.46870037077914478</v>
      </c>
      <c r="I16">
        <f>D_VStab!I16</f>
        <v>0.16917040405441086</v>
      </c>
      <c r="J16">
        <f>D_Fuselage!H16</f>
        <v>5.0454343872630293E-2</v>
      </c>
      <c r="K16" s="1">
        <f>SUM(E16,H16,I16) / (0.5*1.225*A16^2*'AC Param'!$B$8)</f>
        <v>1.95175829904282E-2</v>
      </c>
      <c r="L16">
        <f t="shared" si="1"/>
        <v>114.68323655752512</v>
      </c>
    </row>
    <row r="17" spans="1:12" x14ac:dyDescent="0.2">
      <c r="A17">
        <f>TrimCalc!A17</f>
        <v>15.446400000000001</v>
      </c>
      <c r="B17">
        <f>(9.807*'AC Param'!$B$2)/('AC Param'!$B$8*0.5*1.225*Totals!A17^2)</f>
        <v>0.3408704341395169</v>
      </c>
      <c r="C17">
        <f>(D17)/('AC Param'!$B$8*0.5*1.225*Totals!A17^2)</f>
        <v>1.9817645674151622E-2</v>
      </c>
      <c r="D17">
        <f t="shared" si="0"/>
        <v>7.1840516481708283</v>
      </c>
      <c r="E17">
        <f>TrimCalc!T17</f>
        <v>6.5161956265606742</v>
      </c>
      <c r="F17">
        <f>TrimCalc!U17</f>
        <v>1.0249050566015421</v>
      </c>
      <c r="G17">
        <f>TrimCalc!V17</f>
        <v>5.4915878346329849</v>
      </c>
      <c r="H17">
        <f>TrimCalc!S17</f>
        <v>0.45355650992036917</v>
      </c>
      <c r="I17">
        <f>D_VStab!I17</f>
        <v>0.16457855296724988</v>
      </c>
      <c r="J17">
        <f>D_Fuselage!H17</f>
        <v>4.9423694048681382E-2</v>
      </c>
      <c r="K17" s="1">
        <f>SUM(E17,H17,I17) / (0.5*1.225*A17^2*'AC Param'!$B$8)</f>
        <v>1.9680487369785418E-2</v>
      </c>
      <c r="L17">
        <f t="shared" si="1"/>
        <v>110.96773537830589</v>
      </c>
    </row>
    <row r="18" spans="1:12" x14ac:dyDescent="0.2">
      <c r="A18">
        <f>TrimCalc!A18</f>
        <v>15.2409</v>
      </c>
      <c r="B18">
        <f>(9.807*'AC Param'!$B$2)/('AC Param'!$B$8*0.5*1.225*Totals!A18^2)</f>
        <v>0.35012462840125769</v>
      </c>
      <c r="C18">
        <f>(D18)/('AC Param'!$B$8*0.5*1.225*Totals!A18^2)</f>
        <v>1.9985342188170805E-2</v>
      </c>
      <c r="D18">
        <f t="shared" si="0"/>
        <v>7.0533534640302866</v>
      </c>
      <c r="E18">
        <f>TrimCalc!T18</f>
        <v>6.4050321345837231</v>
      </c>
      <c r="F18">
        <f>TrimCalc!U18</f>
        <v>1.0473633004436265</v>
      </c>
      <c r="G18">
        <f>TrimCalc!V18</f>
        <v>5.3577446064824992</v>
      </c>
      <c r="H18">
        <f>TrimCalc!S18</f>
        <v>0.43922339980734426</v>
      </c>
      <c r="I18">
        <f>D_VStab!I18</f>
        <v>0.16058147996251643</v>
      </c>
      <c r="J18">
        <f>D_Fuselage!H18</f>
        <v>4.8440677334300936E-2</v>
      </c>
      <c r="K18" s="1">
        <f>SUM(E18,H18,I18) / (0.5*1.225*A18^2*'AC Param'!$B$8)</f>
        <v>1.9847873131290442E-2</v>
      </c>
      <c r="L18">
        <f t="shared" si="1"/>
        <v>107.49945480993919</v>
      </c>
    </row>
    <row r="19" spans="1:12" x14ac:dyDescent="0.2">
      <c r="A19">
        <f>TrimCalc!A19</f>
        <v>15.0435</v>
      </c>
      <c r="B19">
        <f>(9.807*'AC Param'!$B$2)/('AC Param'!$B$8*0.5*1.225*Totals!A19^2)</f>
        <v>0.35937354796040327</v>
      </c>
      <c r="C19">
        <f>(D19)/('AC Param'!$B$8*0.5*1.225*Totals!A19^2)</f>
        <v>2.0152918710156467E-2</v>
      </c>
      <c r="D19">
        <f t="shared" si="0"/>
        <v>6.9294468218198961</v>
      </c>
      <c r="E19">
        <f>TrimCalc!T19</f>
        <v>6.2994168144522922</v>
      </c>
      <c r="F19">
        <f>TrimCalc!U19</f>
        <v>1.0698980014955728</v>
      </c>
      <c r="G19">
        <f>TrimCalc!V19</f>
        <v>5.2295188129567176</v>
      </c>
      <c r="H19">
        <f>TrimCalc!S19</f>
        <v>0.42573481923233664</v>
      </c>
      <c r="I19">
        <f>D_VStab!I19</f>
        <v>0.15679256172245784</v>
      </c>
      <c r="J19">
        <f>D_Fuselage!H19</f>
        <v>4.7502626412811083E-2</v>
      </c>
      <c r="K19" s="1">
        <f>SUM(E19,H19,I19) / (0.5*1.225*A19^2*'AC Param'!$B$8)</f>
        <v>2.0014766763365881E-2</v>
      </c>
      <c r="L19">
        <f t="shared" si="1"/>
        <v>104.2431332640476</v>
      </c>
    </row>
    <row r="20" spans="1:12" x14ac:dyDescent="0.2">
      <c r="A20">
        <f>TrimCalc!A20</f>
        <v>14.8536</v>
      </c>
      <c r="B20">
        <f>(9.807*'AC Param'!$B$2)/('AC Param'!$B$8*0.5*1.225*Totals!A20^2)</f>
        <v>0.36862131087704897</v>
      </c>
      <c r="C20">
        <f>(D20)/('AC Param'!$B$8*0.5*1.225*Totals!A20^2)</f>
        <v>2.0316396176908599E-2</v>
      </c>
      <c r="D20">
        <f t="shared" si="0"/>
        <v>6.8104052370016763</v>
      </c>
      <c r="E20">
        <f>TrimCalc!T20</f>
        <v>6.1980075712041662</v>
      </c>
      <c r="F20">
        <f>TrimCalc!U20</f>
        <v>1.0923047542839801</v>
      </c>
      <c r="G20">
        <f>TrimCalc!V20</f>
        <v>5.1057028169201857</v>
      </c>
      <c r="H20">
        <f>TrimCalc!S20</f>
        <v>0.41293262259558905</v>
      </c>
      <c r="I20">
        <f>D_VStab!I20</f>
        <v>0.15285903863218145</v>
      </c>
      <c r="J20">
        <f>D_Fuselage!H20</f>
        <v>4.6606004569740532E-2</v>
      </c>
      <c r="K20" s="1">
        <f>SUM(E20,H20,I20) / (0.5*1.225*A20^2*'AC Param'!$B$8)</f>
        <v>2.0177363913759672E-2</v>
      </c>
      <c r="L20">
        <f t="shared" si="1"/>
        <v>101.15903522832809</v>
      </c>
    </row>
    <row r="21" spans="1:12" x14ac:dyDescent="0.2">
      <c r="A21">
        <f>TrimCalc!A21</f>
        <v>14.6707</v>
      </c>
      <c r="B21">
        <f>(9.807*'AC Param'!$B$2)/('AC Param'!$B$8*0.5*1.225*Totals!A21^2)</f>
        <v>0.37786982750295983</v>
      </c>
      <c r="C21">
        <f>(D21)/('AC Param'!$B$8*0.5*1.225*Totals!A21^2)</f>
        <v>2.0488662287475728E-2</v>
      </c>
      <c r="D21">
        <f t="shared" si="0"/>
        <v>6.7000510096335422</v>
      </c>
      <c r="E21">
        <f>TrimCalc!T21</f>
        <v>6.1045655733953028</v>
      </c>
      <c r="F21">
        <f>TrimCalc!U21</f>
        <v>1.1147499354893529</v>
      </c>
      <c r="G21">
        <f>TrimCalc!V21</f>
        <v>4.9895929991515464</v>
      </c>
      <c r="H21">
        <f>TrimCalc!S21</f>
        <v>0.40084248856152188</v>
      </c>
      <c r="I21">
        <f>D_VStab!I21</f>
        <v>0.14911775193154006</v>
      </c>
      <c r="J21">
        <f>D_Fuselage!H21</f>
        <v>4.5747834499582134E-2</v>
      </c>
      <c r="K21" s="1">
        <f>SUM(E21,H21,I21) / (0.5*1.225*A21^2*'AC Param'!$B$8)</f>
        <v>2.0349446875555274E-2</v>
      </c>
      <c r="L21">
        <f t="shared" si="1"/>
        <v>98.294438347030805</v>
      </c>
    </row>
    <row r="22" spans="1:12" x14ac:dyDescent="0.2">
      <c r="A22">
        <f>TrimCalc!A22</f>
        <v>14.494400000000001</v>
      </c>
      <c r="B22">
        <f>(9.807*'AC Param'!$B$2)/('AC Param'!$B$8*0.5*1.225*Totals!A22^2)</f>
        <v>0.38711803388564409</v>
      </c>
      <c r="C22">
        <f>(D22)/('AC Param'!$B$8*0.5*1.225*Totals!A22^2)</f>
        <v>2.0670429853067659E-2</v>
      </c>
      <c r="D22">
        <f t="shared" si="0"/>
        <v>6.5980078079347662</v>
      </c>
      <c r="E22">
        <f>TrimCalc!T22</f>
        <v>6.0179854867954203</v>
      </c>
      <c r="F22">
        <f>TrimCalc!U22</f>
        <v>1.137311364035724</v>
      </c>
      <c r="G22">
        <f>TrimCalc!V22</f>
        <v>4.880561117842837</v>
      </c>
      <c r="H22">
        <f>TrimCalc!S22</f>
        <v>0.38933510110240205</v>
      </c>
      <c r="I22">
        <f>D_VStab!I22</f>
        <v>0.14587454589284646</v>
      </c>
      <c r="J22">
        <f>D_Fuselage!H22</f>
        <v>4.4925679060956715E-2</v>
      </c>
      <c r="K22" s="1">
        <f>SUM(E22,H22,I22) / (0.5*1.225*A22^2*'AC Param'!$B$8)</f>
        <v>2.0530039410317658E-2</v>
      </c>
      <c r="L22">
        <f t="shared" si="1"/>
        <v>95.634164371329675</v>
      </c>
    </row>
    <row r="23" spans="1:12" x14ac:dyDescent="0.2">
      <c r="A23">
        <f>TrimCalc!A23</f>
        <v>14.324400000000001</v>
      </c>
      <c r="B23">
        <f>(9.807*'AC Param'!$B$2)/('AC Param'!$B$8*0.5*1.225*Totals!A23^2)</f>
        <v>0.39636108464439135</v>
      </c>
      <c r="C23">
        <f>(D23)/('AC Param'!$B$8*0.5*1.225*Totals!A23^2)</f>
        <v>2.0854935082194628E-2</v>
      </c>
      <c r="D23">
        <f t="shared" si="0"/>
        <v>6.5016644899326845</v>
      </c>
      <c r="E23">
        <f>TrimCalc!T23</f>
        <v>5.9365850730877083</v>
      </c>
      <c r="F23">
        <f>TrimCalc!U23</f>
        <v>1.159989384349807</v>
      </c>
      <c r="G23">
        <f>TrimCalc!V23</f>
        <v>4.7765956887379</v>
      </c>
      <c r="H23">
        <f>TrimCalc!S23</f>
        <v>0.37846900874281963</v>
      </c>
      <c r="I23">
        <f>D_VStab!I23</f>
        <v>0.14247278450825826</v>
      </c>
      <c r="J23">
        <f>D_Fuselage!H23</f>
        <v>4.4137623593899514E-2</v>
      </c>
      <c r="K23" s="1">
        <f>SUM(E23,H23,I23) / (0.5*1.225*A23^2*'AC Param'!$B$8)</f>
        <v>2.0713357909740038E-2</v>
      </c>
      <c r="L23">
        <f t="shared" si="1"/>
        <v>93.132442819591745</v>
      </c>
    </row>
    <row r="24" spans="1:12" x14ac:dyDescent="0.2">
      <c r="A24">
        <f>TrimCalc!A24</f>
        <v>14.1602</v>
      </c>
      <c r="B24">
        <f>(9.807*'AC Param'!$B$2)/('AC Param'!$B$8*0.5*1.225*Totals!A24^2)</f>
        <v>0.40560669339529443</v>
      </c>
      <c r="C24">
        <f>(D24)/('AC Param'!$B$8*0.5*1.225*Totals!A24^2)</f>
        <v>2.1045593822074882E-2</v>
      </c>
      <c r="D24">
        <f t="shared" si="0"/>
        <v>6.4115464287727253</v>
      </c>
      <c r="E24">
        <f>TrimCalc!T24</f>
        <v>5.8602345745320825</v>
      </c>
      <c r="F24">
        <f>TrimCalc!U24</f>
        <v>1.1825845731523508</v>
      </c>
      <c r="G24">
        <f>TrimCalc!V24</f>
        <v>4.6776500013797317</v>
      </c>
      <c r="H24">
        <f>TrimCalc!S24</f>
        <v>0.36809648644414933</v>
      </c>
      <c r="I24">
        <f>D_VStab!I24</f>
        <v>0.13983448676652857</v>
      </c>
      <c r="J24">
        <f>D_Fuselage!H24</f>
        <v>4.338088102996468E-2</v>
      </c>
      <c r="K24" s="1">
        <f>SUM(E24,H24,I24) / (0.5*1.225*A24^2*'AC Param'!$B$8)</f>
        <v>2.0903198159508477E-2</v>
      </c>
      <c r="L24">
        <f t="shared" si="1"/>
        <v>90.78877974070754</v>
      </c>
    </row>
    <row r="25" spans="1:12" x14ac:dyDescent="0.2">
      <c r="A25">
        <f>TrimCalc!A25</f>
        <v>14.0016</v>
      </c>
      <c r="B25">
        <f>(9.807*'AC Param'!$B$2)/('AC Param'!$B$8*0.5*1.225*Totals!A25^2)</f>
        <v>0.41484757429814717</v>
      </c>
      <c r="C25">
        <f>(D25)/('AC Param'!$B$8*0.5*1.225*Totals!A25^2)</f>
        <v>2.123573029254729E-2</v>
      </c>
      <c r="D25">
        <f t="shared" si="0"/>
        <v>6.3253617244237601</v>
      </c>
      <c r="E25">
        <f>TrimCalc!T25</f>
        <v>5.7877282286818357</v>
      </c>
      <c r="F25">
        <f>TrimCalc!U25</f>
        <v>1.2050193207908892</v>
      </c>
      <c r="G25">
        <f>TrimCalc!V25</f>
        <v>4.5827089078909466</v>
      </c>
      <c r="H25">
        <f>TrimCalc!S25</f>
        <v>0.35825977275891635</v>
      </c>
      <c r="I25">
        <f>D_VStab!I25</f>
        <v>0.13671962261309395</v>
      </c>
      <c r="J25">
        <f>D_Fuselage!H25</f>
        <v>4.26541003699141E-2</v>
      </c>
      <c r="K25" s="1">
        <f>SUM(E25,H25,I25) / (0.5*1.225*A25^2*'AC Param'!$B$8)</f>
        <v>2.1092530423387358E-2</v>
      </c>
      <c r="L25">
        <f t="shared" si="1"/>
        <v>88.565184720691718</v>
      </c>
    </row>
    <row r="26" spans="1:12" x14ac:dyDescent="0.2">
      <c r="A26">
        <f>TrimCalc!A26</f>
        <v>13.8482</v>
      </c>
      <c r="B26">
        <f>(9.807*'AC Param'!$B$2)/('AC Param'!$B$8*0.5*1.225*Totals!A26^2)</f>
        <v>0.4240892205568329</v>
      </c>
      <c r="C26">
        <f>(D26)/('AC Param'!$B$8*0.5*1.225*Totals!A26^2)</f>
        <v>2.1430032118801345E-2</v>
      </c>
      <c r="D26">
        <f t="shared" si="0"/>
        <v>6.2441353528993933</v>
      </c>
      <c r="E26">
        <f>TrimCalc!T26</f>
        <v>5.7192977488990646</v>
      </c>
      <c r="F26">
        <f>TrimCalc!U26</f>
        <v>1.2275766877571697</v>
      </c>
      <c r="G26">
        <f>TrimCalc!V26</f>
        <v>4.4917210611418943</v>
      </c>
      <c r="H26">
        <f>TrimCalc!S26</f>
        <v>0.34885091476413782</v>
      </c>
      <c r="I26">
        <f>D_VStab!I26</f>
        <v>0.13403163590285797</v>
      </c>
      <c r="J26">
        <f>D_Fuselage!H26</f>
        <v>4.1955053333334193E-2</v>
      </c>
      <c r="K26" s="1">
        <f>SUM(E26,H26,I26) / (0.5*1.225*A26^2*'AC Param'!$B$8)</f>
        <v>2.1286041303473831E-2</v>
      </c>
      <c r="L26">
        <f t="shared" si="1"/>
        <v>86.470035194021378</v>
      </c>
    </row>
    <row r="27" spans="1:12" x14ac:dyDescent="0.2">
      <c r="A27">
        <f>TrimCalc!A27</f>
        <v>13.6997</v>
      </c>
      <c r="B27">
        <f>(9.807*'AC Param'!$B$2)/('AC Param'!$B$8*0.5*1.225*Totals!A27^2)</f>
        <v>0.43333301057127244</v>
      </c>
      <c r="C27">
        <f>(D27)/('AC Param'!$B$8*0.5*1.225*Totals!A27^2)</f>
        <v>2.1632121896909919E-2</v>
      </c>
      <c r="D27">
        <f t="shared" si="0"/>
        <v>6.1685638983695554</v>
      </c>
      <c r="E27">
        <f>TrimCalc!T27</f>
        <v>5.6556151855275267</v>
      </c>
      <c r="F27">
        <f>TrimCalc!U27</f>
        <v>1.2502265097246847</v>
      </c>
      <c r="G27">
        <f>TrimCalc!V27</f>
        <v>4.4053886758028415</v>
      </c>
      <c r="H27">
        <f>TrimCalc!S27</f>
        <v>0.33992388945541535</v>
      </c>
      <c r="I27">
        <f>D_VStab!I27</f>
        <v>0.13174280981903277</v>
      </c>
      <c r="J27">
        <f>D_Fuselage!H27</f>
        <v>4.1282013567579857E-2</v>
      </c>
      <c r="K27" s="1">
        <f>SUM(E27,H27,I27) / (0.5*1.225*A27^2*'AC Param'!$B$8)</f>
        <v>2.1487352779760983E-2</v>
      </c>
      <c r="L27">
        <f t="shared" si="1"/>
        <v>84.507474838493394</v>
      </c>
    </row>
    <row r="28" spans="1:12" x14ac:dyDescent="0.2">
      <c r="A28">
        <f>TrimCalc!A28</f>
        <v>13.555999999999999</v>
      </c>
      <c r="B28">
        <f>(9.807*'AC Param'!$B$2)/('AC Param'!$B$8*0.5*1.225*Totals!A28^2)</f>
        <v>0.44256877319632165</v>
      </c>
      <c r="C28">
        <f>(D28)/('AC Param'!$B$8*0.5*1.225*Totals!A28^2)</f>
        <v>2.1837465879279466E-2</v>
      </c>
      <c r="D28">
        <f t="shared" si="0"/>
        <v>6.0971684282545953</v>
      </c>
      <c r="E28">
        <f>TrimCalc!T28</f>
        <v>5.5958863418974936</v>
      </c>
      <c r="F28">
        <f>TrimCalc!U28</f>
        <v>1.272853520693173</v>
      </c>
      <c r="G28">
        <f>TrimCalc!V28</f>
        <v>4.3230328212043219</v>
      </c>
      <c r="H28">
        <f>TrimCalc!S28</f>
        <v>0.33137515752676944</v>
      </c>
      <c r="I28">
        <f>D_VStab!I28</f>
        <v>0.12927273695069569</v>
      </c>
      <c r="J28">
        <f>D_Fuselage!H28</f>
        <v>4.0634191879634636E-2</v>
      </c>
      <c r="K28" s="1">
        <f>SUM(E28,H28,I28) / (0.5*1.225*A28^2*'AC Param'!$B$8)</f>
        <v>2.1691931474392169E-2</v>
      </c>
      <c r="L28">
        <f t="shared" si="1"/>
        <v>82.653215213419287</v>
      </c>
    </row>
    <row r="29" spans="1:12" x14ac:dyDescent="0.2">
      <c r="A29">
        <f>TrimCalc!A29</f>
        <v>13.416700000000001</v>
      </c>
      <c r="B29">
        <f>(9.807*'AC Param'!$B$2)/('AC Param'!$B$8*0.5*1.225*Totals!A29^2)</f>
        <v>0.45180649519087834</v>
      </c>
      <c r="C29">
        <f>(D29)/('AC Param'!$B$8*0.5*1.225*Totals!A29^2)</f>
        <v>2.2046249228095734E-2</v>
      </c>
      <c r="D29">
        <f t="shared" si="0"/>
        <v>6.0296063975712828</v>
      </c>
      <c r="E29">
        <f>TrimCalc!T29</f>
        <v>5.5395515671413467</v>
      </c>
      <c r="F29">
        <f>TrimCalc!U29</f>
        <v>1.2954522266055755</v>
      </c>
      <c r="G29">
        <f>TrimCalc!V29</f>
        <v>4.2439896401585449</v>
      </c>
      <c r="H29">
        <f>TrimCalc!S29</f>
        <v>0.32325195611436985</v>
      </c>
      <c r="I29">
        <f>D_VStab!I29</f>
        <v>0.12690309991178156</v>
      </c>
      <c r="J29">
        <f>D_Fuselage!H29</f>
        <v>4.0009474781011654E-2</v>
      </c>
      <c r="K29" s="1">
        <f>SUM(E29,H29,I29) / (0.5*1.225*A29^2*'AC Param'!$B$8)</f>
        <v>2.1900362363738393E-2</v>
      </c>
      <c r="L29">
        <f t="shared" si="1"/>
        <v>80.897420154294636</v>
      </c>
    </row>
    <row r="30" spans="1:12" x14ac:dyDescent="0.2">
      <c r="A30">
        <f>TrimCalc!A30</f>
        <v>13.281700000000001</v>
      </c>
      <c r="B30">
        <f>(9.807*'AC Param'!$B$2)/('AC Param'!$B$8*0.5*1.225*Totals!A30^2)</f>
        <v>0.46103782231876994</v>
      </c>
      <c r="C30">
        <f>(D30)/('AC Param'!$B$8*0.5*1.225*Totals!A30^2)</f>
        <v>2.2257265145822182E-2</v>
      </c>
      <c r="D30">
        <f t="shared" si="0"/>
        <v>5.9654328947666775</v>
      </c>
      <c r="E30">
        <f>TrimCalc!T30</f>
        <v>5.4861054689782174</v>
      </c>
      <c r="F30">
        <f>TrimCalc!U30</f>
        <v>1.318005672954611</v>
      </c>
      <c r="G30">
        <f>TrimCalc!V30</f>
        <v>4.1679298576160368</v>
      </c>
      <c r="H30">
        <f>TrimCalc!S30</f>
        <v>0.31546008592083086</v>
      </c>
      <c r="I30">
        <f>D_VStab!I30</f>
        <v>0.12463015010571449</v>
      </c>
      <c r="J30">
        <f>D_Fuselage!H30</f>
        <v>3.9407128169483246E-2</v>
      </c>
      <c r="K30" s="1">
        <f>SUM(E30,H30,I30) / (0.5*1.225*A30^2*'AC Param'!$B$8)</f>
        <v>2.2110869645023908E-2</v>
      </c>
      <c r="L30">
        <f t="shared" si="1"/>
        <v>79.231090078422582</v>
      </c>
    </row>
    <row r="31" spans="1:12" x14ac:dyDescent="0.2">
      <c r="A31">
        <f>TrimCalc!A31</f>
        <v>13.150600000000001</v>
      </c>
      <c r="B31">
        <f>(9.807*'AC Param'!$B$2)/('AC Param'!$B$8*0.5*1.225*Totals!A31^2)</f>
        <v>0.47027593096494225</v>
      </c>
      <c r="C31">
        <f>(D31)/('AC Param'!$B$8*0.5*1.225*Totals!A31^2)</f>
        <v>2.2469165805228893E-2</v>
      </c>
      <c r="D31">
        <f t="shared" si="0"/>
        <v>5.903926165978211</v>
      </c>
      <c r="E31">
        <f>TrimCalc!T31</f>
        <v>5.4346273080951182</v>
      </c>
      <c r="F31">
        <f>TrimCalc!U31</f>
        <v>1.3406332279225535</v>
      </c>
      <c r="G31">
        <f>TrimCalc!V31</f>
        <v>4.0939940801725658</v>
      </c>
      <c r="H31">
        <f>TrimCalc!S31</f>
        <v>0.30802908282973668</v>
      </c>
      <c r="I31">
        <f>D_VStab!I31</f>
        <v>0.12244467005115084</v>
      </c>
      <c r="J31">
        <f>D_Fuselage!H31</f>
        <v>3.8825105002204409E-2</v>
      </c>
      <c r="K31" s="1">
        <f>SUM(E31,H31,I31) / (0.5*1.225*A31^2*'AC Param'!$B$8)</f>
        <v>2.2321405196919282E-2</v>
      </c>
      <c r="L31">
        <f t="shared" si="1"/>
        <v>77.640171438313061</v>
      </c>
    </row>
    <row r="32" spans="1:12" x14ac:dyDescent="0.2">
      <c r="A32">
        <f>TrimCalc!A32</f>
        <v>13.023400000000001</v>
      </c>
      <c r="B32">
        <f>(9.807*'AC Param'!$B$2)/('AC Param'!$B$8*0.5*1.225*Totals!A32^2)</f>
        <v>0.47950719561540089</v>
      </c>
      <c r="C32">
        <f>(D32)/('AC Param'!$B$8*0.5*1.225*Totals!A32^2)</f>
        <v>2.2685089272660809E-2</v>
      </c>
      <c r="D32">
        <f t="shared" si="0"/>
        <v>5.8459094543188819</v>
      </c>
      <c r="E32">
        <f>TrimCalc!T32</f>
        <v>5.3861510972770938</v>
      </c>
      <c r="F32">
        <f>TrimCalc!U32</f>
        <v>1.3632855481482564</v>
      </c>
      <c r="G32">
        <f>TrimCalc!V32</f>
        <v>4.0228655491288379</v>
      </c>
      <c r="H32">
        <f>TrimCalc!S32</f>
        <v>0.30089238006771224</v>
      </c>
      <c r="I32">
        <f>D_VStab!I32</f>
        <v>0.12060281499171431</v>
      </c>
      <c r="J32">
        <f>D_Fuselage!H32</f>
        <v>3.8263161982360641E-2</v>
      </c>
      <c r="K32" s="1">
        <f>SUM(E32,H32,I32) / (0.5*1.225*A32^2*'AC Param'!$B$8)</f>
        <v>2.2536608826255182E-2</v>
      </c>
      <c r="L32">
        <f t="shared" si="1"/>
        <v>76.13361718737653</v>
      </c>
    </row>
    <row r="33" spans="1:12" x14ac:dyDescent="0.2">
      <c r="A33">
        <f>TrimCalc!A33</f>
        <v>12.899900000000001</v>
      </c>
      <c r="B33">
        <f>(9.807*'AC Param'!$B$2)/('AC Param'!$B$8*0.5*1.225*Totals!A33^2)</f>
        <v>0.48873247834073669</v>
      </c>
      <c r="C33">
        <f>(D33)/('AC Param'!$B$8*0.5*1.225*Totals!A33^2)</f>
        <v>2.2905833161755387E-2</v>
      </c>
      <c r="D33">
        <f t="shared" si="0"/>
        <v>5.7913740108041045</v>
      </c>
      <c r="E33">
        <f>TrimCalc!T33</f>
        <v>5.3409240728499645</v>
      </c>
      <c r="F33">
        <f>TrimCalc!U33</f>
        <v>1.3859429885872927</v>
      </c>
      <c r="G33">
        <f>TrimCalc!V33</f>
        <v>3.9550469608118908</v>
      </c>
      <c r="H33">
        <f>TrimCalc!S33</f>
        <v>0.29408471936432135</v>
      </c>
      <c r="I33">
        <f>D_VStab!I33</f>
        <v>0.11857915806363868</v>
      </c>
      <c r="J33">
        <f>D_Fuselage!H33</f>
        <v>3.7720183976959969E-2</v>
      </c>
      <c r="K33" s="1">
        <f>SUM(E33,H33,I33) / (0.5*1.225*A33^2*'AC Param'!$B$8)</f>
        <v>2.2756383100916978E-2</v>
      </c>
      <c r="L33">
        <f t="shared" si="1"/>
        <v>74.708145601971864</v>
      </c>
    </row>
    <row r="34" spans="1:12" x14ac:dyDescent="0.2">
      <c r="A34">
        <f>TrimCalc!A34</f>
        <v>12.7798</v>
      </c>
      <c r="B34">
        <f>(9.807*'AC Param'!$B$2)/('AC Param'!$B$8*0.5*1.225*Totals!A34^2)</f>
        <v>0.49796150795015065</v>
      </c>
      <c r="C34">
        <f>(D34)/('AC Param'!$B$8*0.5*1.225*Totals!A34^2)</f>
        <v>2.3131991550752497E-2</v>
      </c>
      <c r="D34">
        <f t="shared" si="0"/>
        <v>5.7401596563319872</v>
      </c>
      <c r="E34">
        <f>TrimCalc!T34</f>
        <v>5.2983632367151259</v>
      </c>
      <c r="F34">
        <f>TrimCalc!U34</f>
        <v>1.4087262918165151</v>
      </c>
      <c r="G34">
        <f>TrimCalc!V34</f>
        <v>3.8898291892486916</v>
      </c>
      <c r="H34">
        <f>TrimCalc!S34</f>
        <v>0.28753178099944471</v>
      </c>
      <c r="I34">
        <f>D_VStab!I34</f>
        <v>0.11687775314116572</v>
      </c>
      <c r="J34">
        <f>D_Fuselage!H34</f>
        <v>3.7194641126169013E-2</v>
      </c>
      <c r="K34" s="1">
        <f>SUM(E34,H34,I34) / (0.5*1.225*A34^2*'AC Param'!$B$8)</f>
        <v>2.2981327950657059E-2</v>
      </c>
      <c r="L34">
        <f t="shared" si="1"/>
        <v>73.358092375991532</v>
      </c>
    </row>
    <row r="35" spans="1:12" x14ac:dyDescent="0.2">
      <c r="A35">
        <f>TrimCalc!A35</f>
        <v>12.6631</v>
      </c>
      <c r="B35">
        <f>(9.807*'AC Param'!$B$2)/('AC Param'!$B$8*0.5*1.225*Totals!A35^2)</f>
        <v>0.50718198025003547</v>
      </c>
      <c r="C35">
        <f>(D35)/('AC Param'!$B$8*0.5*1.225*Totals!A35^2)</f>
        <v>2.3359651581339486E-2</v>
      </c>
      <c r="D35">
        <f t="shared" si="0"/>
        <v>5.6912710051533262</v>
      </c>
      <c r="E35">
        <f>TrimCalc!T35</f>
        <v>5.2580806268768745</v>
      </c>
      <c r="F35">
        <f>TrimCalc!U35</f>
        <v>1.4312566287063166</v>
      </c>
      <c r="G35">
        <f>TrimCalc!V35</f>
        <v>3.8268239981705583</v>
      </c>
      <c r="H35">
        <f>TrimCalc!S35</f>
        <v>0.28126383073238209</v>
      </c>
      <c r="I35">
        <f>D_VStab!I35</f>
        <v>0.11524021135606116</v>
      </c>
      <c r="J35">
        <f>D_Fuselage!H35</f>
        <v>3.6686336188006784E-2</v>
      </c>
      <c r="K35" s="1">
        <f>SUM(E35,H35,I35) / (0.5*1.225*A35^2*'AC Param'!$B$8)</f>
        <v>2.32090736119594E-2</v>
      </c>
      <c r="L35">
        <f t="shared" si="1"/>
        <v>72.069133865357088</v>
      </c>
    </row>
    <row r="36" spans="1:12" x14ac:dyDescent="0.2">
      <c r="A36">
        <f>TrimCalc!A36</f>
        <v>12.5495</v>
      </c>
      <c r="B36">
        <f>(9.807*'AC Param'!$B$2)/('AC Param'!$B$8*0.5*1.225*Totals!A36^2)</f>
        <v>0.51640571774055277</v>
      </c>
      <c r="C36">
        <f>(D36)/('AC Param'!$B$8*0.5*1.225*Totals!A36^2)</f>
        <v>2.3589059762716857E-2</v>
      </c>
      <c r="D36">
        <f t="shared" si="0"/>
        <v>5.6445108069771646</v>
      </c>
      <c r="E36">
        <f>TrimCalc!T36</f>
        <v>5.2196733090789307</v>
      </c>
      <c r="F36">
        <f>TrimCalc!U36</f>
        <v>1.4538524034126761</v>
      </c>
      <c r="G36">
        <f>TrimCalc!V36</f>
        <v>3.7658209056662537</v>
      </c>
      <c r="H36">
        <f>TrimCalc!S36</f>
        <v>0.27522257657393179</v>
      </c>
      <c r="I36">
        <f>D_VStab!I36</f>
        <v>0.113421143081585</v>
      </c>
      <c r="J36">
        <f>D_Fuselage!H36</f>
        <v>3.61937782427178E-2</v>
      </c>
      <c r="K36" s="1">
        <f>SUM(E36,H36,I36) / (0.5*1.225*A36^2*'AC Param'!$B$8)</f>
        <v>2.3437801801273927E-2</v>
      </c>
      <c r="L36">
        <f t="shared" si="1"/>
        <v>70.835788372159925</v>
      </c>
    </row>
    <row r="37" spans="1:12" x14ac:dyDescent="0.2">
      <c r="A37">
        <f>TrimCalc!A37</f>
        <v>12.4389</v>
      </c>
      <c r="B37">
        <f>(9.807*'AC Param'!$B$2)/('AC Param'!$B$8*0.5*1.225*Totals!A37^2)</f>
        <v>0.52562974686647324</v>
      </c>
      <c r="C37">
        <f>(D37)/('AC Param'!$B$8*0.5*1.225*Totals!A37^2)</f>
        <v>2.3822334626210105E-2</v>
      </c>
      <c r="D37">
        <f t="shared" si="0"/>
        <v>5.6002975994169626</v>
      </c>
      <c r="E37">
        <f>TrimCalc!T37</f>
        <v>5.1832474476548214</v>
      </c>
      <c r="F37">
        <f>TrimCalc!U37</f>
        <v>1.4765361996836657</v>
      </c>
      <c r="G37">
        <f>TrimCalc!V37</f>
        <v>3.706711247971155</v>
      </c>
      <c r="H37">
        <f>TrimCalc!S37</f>
        <v>0.26943284602901579</v>
      </c>
      <c r="I37">
        <f>D_VStab!I37</f>
        <v>0.11190094082506687</v>
      </c>
      <c r="J37">
        <f>D_Fuselage!H37</f>
        <v>3.5716364908059364E-2</v>
      </c>
      <c r="K37" s="1">
        <f>SUM(E37,H37,I37) / (0.5*1.225*A37^2*'AC Param'!$B$8)</f>
        <v>2.3670405700761541E-2</v>
      </c>
      <c r="L37">
        <f t="shared" si="1"/>
        <v>69.661541809387657</v>
      </c>
    </row>
    <row r="38" spans="1:12" x14ac:dyDescent="0.2">
      <c r="A38">
        <f>TrimCalc!A38</f>
        <v>12.331200000000001</v>
      </c>
      <c r="B38">
        <f>(9.807*'AC Param'!$B$2)/('AC Param'!$B$8*0.5*1.225*Totals!A38^2)</f>
        <v>0.53485148350405221</v>
      </c>
      <c r="C38">
        <f>(D38)/('AC Param'!$B$8*0.5*1.225*Totals!A38^2)</f>
        <v>2.4056784895971593E-2</v>
      </c>
      <c r="D38">
        <f t="shared" si="0"/>
        <v>5.5579047624720204</v>
      </c>
      <c r="E38">
        <f>TrimCalc!T38</f>
        <v>5.1485992749620522</v>
      </c>
      <c r="F38">
        <f>TrimCalc!U38</f>
        <v>1.499276341252914</v>
      </c>
      <c r="G38">
        <f>TrimCalc!V38</f>
        <v>3.6493229337091391</v>
      </c>
      <c r="H38">
        <f>TrimCalc!S38</f>
        <v>0.26384936909304157</v>
      </c>
      <c r="I38">
        <f>D_VStab!I38</f>
        <v>0.11020261365612015</v>
      </c>
      <c r="J38">
        <f>D_Fuselage!H38</f>
        <v>3.5253504760805812E-2</v>
      </c>
      <c r="K38" s="1">
        <f>SUM(E38,H38,I38) / (0.5*1.225*A38^2*'AC Param'!$B$8)</f>
        <v>2.3904193943606548E-2</v>
      </c>
      <c r="L38">
        <f t="shared" si="1"/>
        <v>68.535635206994982</v>
      </c>
    </row>
    <row r="39" spans="1:12" x14ac:dyDescent="0.2">
      <c r="A39">
        <f>TrimCalc!A39</f>
        <v>12.2263</v>
      </c>
      <c r="B39">
        <f>(9.807*'AC Param'!$B$2)/('AC Param'!$B$8*0.5*1.225*Totals!A39^2)</f>
        <v>0.54406876284841132</v>
      </c>
      <c r="C39">
        <f>(D39)/('AC Param'!$B$8*0.5*1.225*Totals!A39^2)</f>
        <v>2.4298146025875787E-2</v>
      </c>
      <c r="D39">
        <f t="shared" si="0"/>
        <v>5.5185637786582067</v>
      </c>
      <c r="E39">
        <f>TrimCalc!T39</f>
        <v>5.1164651087724122</v>
      </c>
      <c r="F39">
        <f>TrimCalc!U39</f>
        <v>1.521900527685226</v>
      </c>
      <c r="G39">
        <f>TrimCalc!V39</f>
        <v>3.5945645810871869</v>
      </c>
      <c r="H39">
        <f>TrimCalc!S39</f>
        <v>0.25850418691385102</v>
      </c>
      <c r="I39">
        <f>D_VStab!I39</f>
        <v>0.10878986599069158</v>
      </c>
      <c r="J39">
        <f>D_Fuselage!H39</f>
        <v>3.4804616981251216E-2</v>
      </c>
      <c r="K39" s="1">
        <f>SUM(E39,H39,I39) / (0.5*1.225*A39^2*'AC Param'!$B$8)</f>
        <v>2.4144901866760396E-2</v>
      </c>
      <c r="L39">
        <f t="shared" si="1"/>
        <v>67.471616327008832</v>
      </c>
    </row>
    <row r="40" spans="1:12" x14ac:dyDescent="0.2">
      <c r="A40">
        <f>TrimCalc!A40</f>
        <v>12.1241</v>
      </c>
      <c r="B40">
        <f>(9.807*'AC Param'!$B$2)/('AC Param'!$B$8*0.5*1.225*Totals!A40^2)</f>
        <v>0.55327986859050171</v>
      </c>
      <c r="C40">
        <f>(D40)/('AC Param'!$B$8*0.5*1.225*Totals!A40^2)</f>
        <v>2.4546848002645456E-2</v>
      </c>
      <c r="D40">
        <f t="shared" si="0"/>
        <v>5.4822342101253279</v>
      </c>
      <c r="E40">
        <f>TrimCalc!T40</f>
        <v>5.0873149273501781</v>
      </c>
      <c r="F40">
        <f>TrimCalc!U40</f>
        <v>1.5446134064640478</v>
      </c>
      <c r="G40">
        <f>TrimCalc!V40</f>
        <v>3.5427015208861303</v>
      </c>
      <c r="H40">
        <f>TrimCalc!S40</f>
        <v>0.25334810201783109</v>
      </c>
      <c r="I40">
        <f>D_VStab!I40</f>
        <v>0.10720204975305041</v>
      </c>
      <c r="J40">
        <f>D_Fuselage!H40</f>
        <v>3.4369131004267597E-2</v>
      </c>
      <c r="K40" s="1">
        <f>SUM(E40,H40,I40) / (0.5*1.225*A40^2*'AC Param'!$B$8)</f>
        <v>2.4392959313762633E-2</v>
      </c>
      <c r="L40">
        <f t="shared" si="1"/>
        <v>66.467155786980484</v>
      </c>
    </row>
    <row r="41" spans="1:12" x14ac:dyDescent="0.2">
      <c r="A41">
        <f>TrimCalc!A41</f>
        <v>12.0244</v>
      </c>
      <c r="B41">
        <f>(9.807*'AC Param'!$B$2)/('AC Param'!$B$8*0.5*1.225*Totals!A41^2)</f>
        <v>0.56249291706775839</v>
      </c>
      <c r="C41">
        <f>(D41)/('AC Param'!$B$8*0.5*1.225*Totals!A41^2)</f>
        <v>2.4802409008606939E-2</v>
      </c>
      <c r="D41">
        <f t="shared" si="0"/>
        <v>5.4485824511958381</v>
      </c>
      <c r="E41">
        <f>TrimCalc!T41</f>
        <v>5.0603552056530781</v>
      </c>
      <c r="F41">
        <f>TrimCalc!U41</f>
        <v>1.5672034779148405</v>
      </c>
      <c r="G41">
        <f>TrimCalc!V41</f>
        <v>3.4931517277382378</v>
      </c>
      <c r="H41">
        <f>TrimCalc!S41</f>
        <v>0.24839563193282055</v>
      </c>
      <c r="I41">
        <f>D_VStab!I41</f>
        <v>0.10588555089810195</v>
      </c>
      <c r="J41">
        <f>D_Fuselage!H41</f>
        <v>3.3946062711837609E-2</v>
      </c>
      <c r="K41" s="1">
        <f>SUM(E41,H41,I41) / (0.5*1.225*A41^2*'AC Param'!$B$8)</f>
        <v>2.4647883654691075E-2</v>
      </c>
      <c r="L41">
        <f t="shared" si="1"/>
        <v>65.515934826159238</v>
      </c>
    </row>
    <row r="42" spans="1:12" x14ac:dyDescent="0.2">
      <c r="A42">
        <f>TrimCalc!A42</f>
        <v>11.927099999999999</v>
      </c>
      <c r="B42">
        <f>(9.807*'AC Param'!$B$2)/('AC Param'!$B$8*0.5*1.225*Totals!A42^2)</f>
        <v>0.57170786518547134</v>
      </c>
      <c r="C42">
        <f>(D42)/('AC Param'!$B$8*0.5*1.225*Totals!A42^2)</f>
        <v>2.5060781847477339E-2</v>
      </c>
      <c r="D42">
        <f t="shared" si="0"/>
        <v>5.4166050391502383</v>
      </c>
      <c r="E42">
        <f>TrimCalc!T42</f>
        <v>5.0350666278405489</v>
      </c>
      <c r="F42">
        <f>TrimCalc!U42</f>
        <v>1.5898785591621794</v>
      </c>
      <c r="G42">
        <f>TrimCalc!V42</f>
        <v>3.4451880686783687</v>
      </c>
      <c r="H42">
        <f>TrimCalc!S42</f>
        <v>0.24360854860841782</v>
      </c>
      <c r="I42">
        <f>D_VStab!I42</f>
        <v>0.10439499652613282</v>
      </c>
      <c r="J42">
        <f>D_Fuselage!H42</f>
        <v>3.3534866175140267E-2</v>
      </c>
      <c r="K42" s="1">
        <f>SUM(E42,H42,I42) / (0.5*1.225*A42^2*'AC Param'!$B$8)</f>
        <v>2.4905627473210585E-2</v>
      </c>
      <c r="L42">
        <f t="shared" si="1"/>
        <v>64.604389962448806</v>
      </c>
    </row>
    <row r="43" spans="1:12" x14ac:dyDescent="0.2">
      <c r="A43">
        <f>TrimCalc!A43</f>
        <v>11.8322</v>
      </c>
      <c r="B43">
        <f>(9.807*'AC Param'!$B$2)/('AC Param'!$B$8*0.5*1.225*Totals!A43^2)</f>
        <v>0.58091539251922142</v>
      </c>
      <c r="C43">
        <f>(D43)/('AC Param'!$B$8*0.5*1.225*Totals!A43^2)</f>
        <v>2.5323943264284408E-2</v>
      </c>
      <c r="D43">
        <f t="shared" si="0"/>
        <v>5.3867295071996359</v>
      </c>
      <c r="E43">
        <f>TrimCalc!T43</f>
        <v>5.0114268078180739</v>
      </c>
      <c r="F43">
        <f>TrimCalc!U43</f>
        <v>1.6126385265896159</v>
      </c>
      <c r="G43">
        <f>TrimCalc!V43</f>
        <v>3.3987882812284584</v>
      </c>
      <c r="H43">
        <f>TrimCalc!S43</f>
        <v>0.23900151646725198</v>
      </c>
      <c r="I43">
        <f>D_VStab!I43</f>
        <v>0.10316575833892599</v>
      </c>
      <c r="J43">
        <f>D_Fuselage!H43</f>
        <v>3.3135424575384362E-2</v>
      </c>
      <c r="K43" s="1">
        <f>SUM(E43,H43,I43) / (0.5*1.225*A43^2*'AC Param'!$B$8)</f>
        <v>2.516816792585996E-2</v>
      </c>
      <c r="L43">
        <f t="shared" si="1"/>
        <v>63.736860875087537</v>
      </c>
    </row>
    <row r="44" spans="1:12" x14ac:dyDescent="0.2">
      <c r="A44">
        <f>TrimCalc!A44</f>
        <v>11.739599999999999</v>
      </c>
      <c r="B44">
        <f>(9.807*'AC Param'!$B$2)/('AC Param'!$B$8*0.5*1.225*Totals!A44^2)</f>
        <v>0.59011586263954807</v>
      </c>
      <c r="C44">
        <f>(D44)/('AC Param'!$B$8*0.5*1.225*Totals!A44^2)</f>
        <v>2.5588958066750961E-2</v>
      </c>
      <c r="D44">
        <f t="shared" si="0"/>
        <v>5.3582384212492924</v>
      </c>
      <c r="E44">
        <f>TrimCalc!T44</f>
        <v>4.9891777865266507</v>
      </c>
      <c r="F44">
        <f>TrimCalc!U44</f>
        <v>1.63530156753639</v>
      </c>
      <c r="G44">
        <f>TrimCalc!V44</f>
        <v>3.3538762189902607</v>
      </c>
      <c r="H44">
        <f>TrimCalc!S44</f>
        <v>0.23454672779666777</v>
      </c>
      <c r="I44">
        <f>D_VStab!I44</f>
        <v>0.10176670210385794</v>
      </c>
      <c r="J44">
        <f>D_Fuselage!H44</f>
        <v>3.2747204822115718E-2</v>
      </c>
      <c r="K44" s="1">
        <f>SUM(E44,H44,I44) / (0.5*1.225*A44^2*'AC Param'!$B$8)</f>
        <v>2.5432569570174687E-2</v>
      </c>
      <c r="L44">
        <f t="shared" si="1"/>
        <v>62.903575770098186</v>
      </c>
    </row>
    <row r="45" spans="1:12" x14ac:dyDescent="0.2">
      <c r="A45">
        <f>TrimCalc!A45</f>
        <v>11.649100000000001</v>
      </c>
      <c r="B45">
        <f>(9.807*'AC Param'!$B$2)/('AC Param'!$B$8*0.5*1.225*Totals!A45^2)</f>
        <v>0.59932051105338002</v>
      </c>
      <c r="C45">
        <f>(D45)/('AC Param'!$B$8*0.5*1.225*Totals!A45^2)</f>
        <v>2.5854623495949369E-2</v>
      </c>
      <c r="D45">
        <f t="shared" si="0"/>
        <v>5.330719086281392</v>
      </c>
      <c r="E45">
        <f>TrimCalc!T45</f>
        <v>4.9674667337738745</v>
      </c>
      <c r="F45">
        <f>TrimCalc!U45</f>
        <v>1.6580081549433938</v>
      </c>
      <c r="G45">
        <f>TrimCalc!V45</f>
        <v>3.3094585788304811</v>
      </c>
      <c r="H45">
        <f>TrimCalc!S45</f>
        <v>0.23026700499019523</v>
      </c>
      <c r="I45">
        <f>D_VStab!I45</f>
        <v>0.10061608185912557</v>
      </c>
      <c r="J45">
        <f>D_Fuselage!H45</f>
        <v>3.2369265658196145E-2</v>
      </c>
      <c r="K45" s="1">
        <f>SUM(E45,H45,I45) / (0.5*1.225*A45^2*'AC Param'!$B$8)</f>
        <v>2.5697628696019506E-2</v>
      </c>
      <c r="L45">
        <f t="shared" si="1"/>
        <v>62.098079708000569</v>
      </c>
    </row>
    <row r="46" spans="1:12" x14ac:dyDescent="0.2">
      <c r="A46">
        <f>TrimCalc!A46</f>
        <v>11.560700000000001</v>
      </c>
      <c r="B46">
        <f>(9.807*'AC Param'!$B$2)/('AC Param'!$B$8*0.5*1.225*Totals!A46^2)</f>
        <v>0.60852107697832014</v>
      </c>
      <c r="C46">
        <f>(D46)/('AC Param'!$B$8*0.5*1.225*Totals!A46^2)</f>
        <v>2.6116154428027151E-2</v>
      </c>
      <c r="D46">
        <f t="shared" si="0"/>
        <v>5.3032282950953853</v>
      </c>
      <c r="E46">
        <f>TrimCalc!T46</f>
        <v>4.9455980097934908</v>
      </c>
      <c r="F46">
        <f>TrimCalc!U46</f>
        <v>1.6807860328557971</v>
      </c>
      <c r="G46">
        <f>TrimCalc!V46</f>
        <v>3.2648119769376933</v>
      </c>
      <c r="H46">
        <f>TrimCalc!S46</f>
        <v>0.22612783628006095</v>
      </c>
      <c r="I46">
        <f>D_VStab!I46</f>
        <v>9.9500938078694132E-2</v>
      </c>
      <c r="J46">
        <f>D_Fuselage!H46</f>
        <v>3.2001510943139827E-2</v>
      </c>
      <c r="K46" s="1">
        <f>SUM(E46,H46,I46) / (0.5*1.225*A46^2*'AC Param'!$B$8)</f>
        <v>2.595856053328682E-2</v>
      </c>
      <c r="L46">
        <f t="shared" si="1"/>
        <v>61.309031351109226</v>
      </c>
    </row>
    <row r="47" spans="1:12" x14ac:dyDescent="0.2">
      <c r="A47">
        <f>TrimCalc!A47</f>
        <v>11.474299999999999</v>
      </c>
      <c r="B47">
        <f>(9.807*'AC Param'!$B$2)/('AC Param'!$B$8*0.5*1.225*Totals!A47^2)</f>
        <v>0.61771975003632495</v>
      </c>
      <c r="C47">
        <f>(D47)/('AC Param'!$B$8*0.5*1.225*Totals!A47^2)</f>
        <v>2.6376104424679289E-2</v>
      </c>
      <c r="D47">
        <f t="shared" si="0"/>
        <v>5.2762563388623978</v>
      </c>
      <c r="E47">
        <f>TrimCalc!T47</f>
        <v>4.9242345371416985</v>
      </c>
      <c r="F47">
        <f>TrimCalc!U47</f>
        <v>1.7034830331004858</v>
      </c>
      <c r="G47">
        <f>TrimCalc!V47</f>
        <v>3.2207515040412114</v>
      </c>
      <c r="H47">
        <f>TrimCalc!S47</f>
        <v>0.22215909387305496</v>
      </c>
      <c r="I47">
        <f>D_VStab!I47</f>
        <v>9.8219275320939603E-2</v>
      </c>
      <c r="J47">
        <f>D_Fuselage!H47</f>
        <v>3.1643432526706844E-2</v>
      </c>
      <c r="K47" s="1">
        <f>SUM(E47,H47,I47) / (0.5*1.225*A47^2*'AC Param'!$B$8)</f>
        <v>2.6217918311822689E-2</v>
      </c>
      <c r="L47">
        <f t="shared" si="1"/>
        <v>60.541348109008808</v>
      </c>
    </row>
    <row r="48" spans="1:12" x14ac:dyDescent="0.2">
      <c r="A48">
        <f>TrimCalc!A48</f>
        <v>11.389799999999999</v>
      </c>
      <c r="B48">
        <f>(9.807*'AC Param'!$B$2)/('AC Param'!$B$8*0.5*1.225*Totals!A48^2)</f>
        <v>0.62691937473739912</v>
      </c>
      <c r="C48">
        <f>(D48)/('AC Param'!$B$8*0.5*1.225*Totals!A48^2)</f>
        <v>2.6637102650360248E-2</v>
      </c>
      <c r="D48">
        <f t="shared" si="0"/>
        <v>5.2502745334660803</v>
      </c>
      <c r="E48">
        <f>TrimCalc!T48</f>
        <v>4.903489608559533</v>
      </c>
      <c r="F48">
        <f>TrimCalc!U48</f>
        <v>1.7260597477187896</v>
      </c>
      <c r="G48">
        <f>TrimCalc!V48</f>
        <v>3.1774298608407423</v>
      </c>
      <c r="H48">
        <f>TrimCalc!S48</f>
        <v>0.21831821443224059</v>
      </c>
      <c r="I48">
        <f>D_VStab!I48</f>
        <v>9.7172180434713068E-2</v>
      </c>
      <c r="J48">
        <f>D_Fuselage!H48</f>
        <v>3.1294530039594065E-2</v>
      </c>
      <c r="K48" s="1">
        <f>SUM(E48,H48,I48) / (0.5*1.225*A48^2*'AC Param'!$B$8)</f>
        <v>2.6478330836858691E-2</v>
      </c>
      <c r="L48">
        <f t="shared" si="1"/>
        <v>59.79957688127196</v>
      </c>
    </row>
    <row r="49" spans="1:12" x14ac:dyDescent="0.2">
      <c r="A49">
        <f>TrimCalc!A49</f>
        <v>11.3072</v>
      </c>
      <c r="B49">
        <f>(9.807*'AC Param'!$B$2)/('AC Param'!$B$8*0.5*1.225*Totals!A49^2)</f>
        <v>0.63611222209208851</v>
      </c>
      <c r="C49">
        <f>(D49)/('AC Param'!$B$8*0.5*1.225*Totals!A49^2)</f>
        <v>2.6898709678386458E-2</v>
      </c>
      <c r="D49">
        <f t="shared" si="0"/>
        <v>5.2252181640987416</v>
      </c>
      <c r="E49">
        <f>TrimCalc!T49</f>
        <v>4.8835239444448675</v>
      </c>
      <c r="F49">
        <f>TrimCalc!U49</f>
        <v>1.7488058298021669</v>
      </c>
      <c r="G49">
        <f>TrimCalc!V49</f>
        <v>3.134852889637</v>
      </c>
      <c r="H49">
        <f>TrimCalc!S49</f>
        <v>0.21464258230960098</v>
      </c>
      <c r="I49">
        <f>D_VStab!I49</f>
        <v>9.5962141081393545E-2</v>
      </c>
      <c r="J49">
        <f>D_Fuselage!H49</f>
        <v>3.0954721268579937E-2</v>
      </c>
      <c r="K49" s="1">
        <f>SUM(E49,H49,I49) / (0.5*1.225*A49^2*'AC Param'!$B$8)</f>
        <v>2.6738665196460659E-2</v>
      </c>
      <c r="L49">
        <f t="shared" si="1"/>
        <v>59.082586825097287</v>
      </c>
    </row>
    <row r="50" spans="1:12" x14ac:dyDescent="0.2">
      <c r="A50">
        <f>TrimCalc!A50</f>
        <v>11.2264</v>
      </c>
      <c r="B50">
        <f>(9.807*'AC Param'!$B$2)/('AC Param'!$B$8*0.5*1.225*Totals!A50^2)</f>
        <v>0.6453017808126964</v>
      </c>
      <c r="C50">
        <f>(D50)/('AC Param'!$B$8*0.5*1.225*Totals!A50^2)</f>
        <v>2.716194307522243E-2</v>
      </c>
      <c r="D50">
        <f t="shared" si="0"/>
        <v>5.2012136245474059</v>
      </c>
      <c r="E50">
        <f>TrimCalc!T50</f>
        <v>4.8644588848442014</v>
      </c>
      <c r="F50">
        <f>TrimCalc!U50</f>
        <v>1.7714268233522232</v>
      </c>
      <c r="G50">
        <f>TrimCalc!V50</f>
        <v>3.0930975229385202</v>
      </c>
      <c r="H50">
        <f>TrimCalc!S50</f>
        <v>0.21108721244430997</v>
      </c>
      <c r="I50">
        <f>D_VStab!I50</f>
        <v>9.4978549606373724E-2</v>
      </c>
      <c r="J50">
        <f>D_Fuselage!H50</f>
        <v>3.0623516205978866E-2</v>
      </c>
      <c r="K50" s="1">
        <f>SUM(E50,H50,I50) / (0.5*1.225*A50^2*'AC Param'!$B$8)</f>
        <v>2.7001678120885539E-2</v>
      </c>
      <c r="L50">
        <f t="shared" si="1"/>
        <v>58.390904634618998</v>
      </c>
    </row>
    <row r="51" spans="1:12" x14ac:dyDescent="0.2">
      <c r="A51">
        <f>TrimCalc!A51</f>
        <v>11.1473</v>
      </c>
      <c r="B51">
        <f>(9.807*'AC Param'!$B$2)/('AC Param'!$B$8*0.5*1.225*Totals!A51^2)</f>
        <v>0.65449225203017491</v>
      </c>
      <c r="C51">
        <f>(D51)/('AC Param'!$B$8*0.5*1.225*Totals!A51^2)</f>
        <v>2.7421630538914513E-2</v>
      </c>
      <c r="D51">
        <f t="shared" si="0"/>
        <v>5.177206477613848</v>
      </c>
      <c r="E51">
        <f>TrimCalc!T51</f>
        <v>4.8452098016822527</v>
      </c>
      <c r="F51">
        <f>TrimCalc!U51</f>
        <v>1.7941078320789747</v>
      </c>
      <c r="G51">
        <f>TrimCalc!V51</f>
        <v>3.0511019696032773</v>
      </c>
      <c r="H51">
        <f>TrimCalc!S51</f>
        <v>0.20767379612174111</v>
      </c>
      <c r="I51">
        <f>D_VStab!I51</f>
        <v>9.4022447796926881E-2</v>
      </c>
      <c r="J51">
        <f>D_Fuselage!H51</f>
        <v>3.0300432012928539E-2</v>
      </c>
      <c r="K51" s="1">
        <f>SUM(E51,H51,I51) / (0.5*1.225*A51^2*'AC Param'!$B$8)</f>
        <v>2.7261141044160782E-2</v>
      </c>
      <c r="L51">
        <f t="shared" si="1"/>
        <v>57.711873767904848</v>
      </c>
    </row>
    <row r="52" spans="1:12" x14ac:dyDescent="0.2">
      <c r="A52">
        <f>TrimCalc!A52</f>
        <v>11.069900000000001</v>
      </c>
      <c r="B52">
        <f>(9.807*'AC Param'!$B$2)/('AC Param'!$B$8*0.5*1.225*Totals!A52^2)</f>
        <v>0.66367658033167654</v>
      </c>
      <c r="C52">
        <f>(D52)/('AC Param'!$B$8*0.5*1.225*Totals!A52^2)</f>
        <v>2.7669529784414032E-2</v>
      </c>
      <c r="D52">
        <f t="shared" si="0"/>
        <v>5.1517171038304923</v>
      </c>
      <c r="E52">
        <f>TrimCalc!T52</f>
        <v>4.8244547347452125</v>
      </c>
      <c r="F52">
        <f>TrimCalc!U52</f>
        <v>1.8168234559909973</v>
      </c>
      <c r="G52">
        <f>TrimCalc!V52</f>
        <v>3.0076312787542143</v>
      </c>
      <c r="H52">
        <f>TrimCalc!S52</f>
        <v>0.20436947013293535</v>
      </c>
      <c r="I52">
        <f>D_VStab!I52</f>
        <v>9.2907499868663618E-2</v>
      </c>
      <c r="J52">
        <f>D_Fuselage!H52</f>
        <v>2.9985399083682633E-2</v>
      </c>
      <c r="K52" s="1">
        <f>SUM(E52,H52,I52) / (0.5*1.225*A52^2*'AC Param'!$B$8)</f>
        <v>2.7508480201076744E-2</v>
      </c>
      <c r="L52">
        <f t="shared" si="1"/>
        <v>57.028993167693173</v>
      </c>
    </row>
    <row r="53" spans="1:12" x14ac:dyDescent="0.2">
      <c r="A53">
        <f>TrimCalc!A53</f>
        <v>10.9941</v>
      </c>
      <c r="B53">
        <f>(9.807*'AC Param'!$B$2)/('AC Param'!$B$8*0.5*1.225*Totals!A53^2)</f>
        <v>0.67285970713648857</v>
      </c>
      <c r="C53">
        <f>(D53)/('AC Param'!$B$8*0.5*1.225*Totals!A53^2)</f>
        <v>2.7911324326607086E-2</v>
      </c>
      <c r="D53">
        <f t="shared" si="0"/>
        <v>5.1258116217611986</v>
      </c>
      <c r="E53">
        <f>TrimCalc!T53</f>
        <v>4.8029303177425779</v>
      </c>
      <c r="F53">
        <f>TrimCalc!U53</f>
        <v>1.8394328937649418</v>
      </c>
      <c r="G53">
        <f>TrimCalc!V53</f>
        <v>2.9634974239776364</v>
      </c>
      <c r="H53">
        <f>TrimCalc!S53</f>
        <v>0.20119656045847659</v>
      </c>
      <c r="I53">
        <f>D_VStab!I53</f>
        <v>9.2006799550328644E-2</v>
      </c>
      <c r="J53">
        <f>D_Fuselage!H53</f>
        <v>2.9677944009815844E-2</v>
      </c>
      <c r="K53" s="1">
        <f>SUM(E53,H53,I53) / (0.5*1.225*A53^2*'AC Param'!$B$8)</f>
        <v>2.7749720510132803E-2</v>
      </c>
      <c r="L53">
        <f t="shared" si="1"/>
        <v>56.353685550804791</v>
      </c>
    </row>
    <row r="54" spans="1:12" x14ac:dyDescent="0.2">
      <c r="A54">
        <f>TrimCalc!A54</f>
        <v>10.9198</v>
      </c>
      <c r="B54">
        <f>(9.807*'AC Param'!$B$2)/('AC Param'!$B$8*0.5*1.225*Totals!A54^2)</f>
        <v>0.68204734022390101</v>
      </c>
      <c r="C54">
        <f>(D54)/('AC Param'!$B$8*0.5*1.225*Totals!A54^2)</f>
        <v>2.8150410818025752E-2</v>
      </c>
      <c r="D54">
        <f t="shared" si="0"/>
        <v>5.1000794063679757</v>
      </c>
      <c r="E54">
        <f>TrimCalc!T54</f>
        <v>4.7817261435310447</v>
      </c>
      <c r="F54">
        <f>TrimCalc!U54</f>
        <v>1.862015736171077</v>
      </c>
      <c r="G54">
        <f>TrimCalc!V54</f>
        <v>2.9196171090929948</v>
      </c>
      <c r="H54">
        <f>TrimCalc!S54</f>
        <v>0.19812038212159089</v>
      </c>
      <c r="I54">
        <f>D_VStab!I54</f>
        <v>9.0948578993998275E-2</v>
      </c>
      <c r="J54">
        <f>D_Fuselage!H54</f>
        <v>2.9377599988314459E-2</v>
      </c>
      <c r="K54" s="1">
        <f>SUM(E54,H54,I54) / (0.5*1.225*A54^2*'AC Param'!$B$8)</f>
        <v>2.7988773114317553E-2</v>
      </c>
      <c r="L54">
        <f t="shared" si="1"/>
        <v>55.691847101657025</v>
      </c>
    </row>
    <row r="55" spans="1:12" x14ac:dyDescent="0.2">
      <c r="A55">
        <f>TrimCalc!A55</f>
        <v>10.847099999999999</v>
      </c>
      <c r="B55">
        <f>(9.807*'AC Param'!$B$2)/('AC Param'!$B$8*0.5*1.225*Totals!A55^2)</f>
        <v>0.69122048450976781</v>
      </c>
      <c r="C55">
        <f>(D55)/('AC Param'!$B$8*0.5*1.225*Totals!A55^2)</f>
        <v>2.8390728100698606E-2</v>
      </c>
      <c r="D55">
        <f t="shared" si="0"/>
        <v>5.0753576416081616</v>
      </c>
      <c r="E55">
        <f>TrimCalc!T55</f>
        <v>4.7612691622344325</v>
      </c>
      <c r="F55">
        <f>TrimCalc!U55</f>
        <v>1.8846994005745648</v>
      </c>
      <c r="G55">
        <f>TrimCalc!V55</f>
        <v>2.8764766363665086</v>
      </c>
      <c r="H55">
        <f>TrimCalc!S55</f>
        <v>0.19517651950146289</v>
      </c>
      <c r="I55">
        <f>D_VStab!I55</f>
        <v>8.9920374168427408E-2</v>
      </c>
      <c r="J55">
        <f>D_Fuselage!H55</f>
        <v>2.9084710997198511E-2</v>
      </c>
      <c r="K55" s="1">
        <f>SUM(E55,H55,I55) / (0.5*1.225*A55^2*'AC Param'!$B$8)</f>
        <v>2.8228553868841915E-2</v>
      </c>
      <c r="L55">
        <f t="shared" si="1"/>
        <v>55.052911874287886</v>
      </c>
    </row>
    <row r="56" spans="1:12" x14ac:dyDescent="0.2">
      <c r="A56">
        <f>TrimCalc!A56</f>
        <v>10.7758</v>
      </c>
      <c r="B56">
        <f>(9.807*'AC Param'!$B$2)/('AC Param'!$B$8*0.5*1.225*Totals!A56^2)</f>
        <v>0.70039791334021284</v>
      </c>
      <c r="C56">
        <f>(D56)/('AC Param'!$B$8*0.5*1.225*Totals!A56^2)</f>
        <v>2.8633575653907357E-2</v>
      </c>
      <c r="D56">
        <f t="shared" si="0"/>
        <v>5.0516989495919624</v>
      </c>
      <c r="E56">
        <f>TrimCalc!T56</f>
        <v>4.7415601862321717</v>
      </c>
      <c r="F56">
        <f>TrimCalc!U56</f>
        <v>1.907353188133007</v>
      </c>
      <c r="G56">
        <f>TrimCalc!V56</f>
        <v>2.83412881376954</v>
      </c>
      <c r="H56">
        <f>TrimCalc!S56</f>
        <v>0.19232354956018385</v>
      </c>
      <c r="I56">
        <f>D_VStab!I56</f>
        <v>8.9094984167505636E-2</v>
      </c>
      <c r="J56">
        <f>D_Fuselage!H56</f>
        <v>2.8798413961725278E-2</v>
      </c>
      <c r="K56" s="1">
        <f>SUM(E56,H56,I56) / (0.5*1.225*A56^2*'AC Param'!$B$8)</f>
        <v>2.84707862881565E-2</v>
      </c>
      <c r="L56">
        <f t="shared" si="1"/>
        <v>54.436097541013069</v>
      </c>
    </row>
    <row r="57" spans="1:12" x14ac:dyDescent="0.2">
      <c r="A57">
        <f>TrimCalc!A57</f>
        <v>10.706</v>
      </c>
      <c r="B57">
        <f>(9.807*'AC Param'!$B$2)/('AC Param'!$B$8*0.5*1.225*Totals!A57^2)</f>
        <v>0.70956046543660045</v>
      </c>
      <c r="C57">
        <f>(D57)/('AC Param'!$B$8*0.5*1.225*Totals!A57^2)</f>
        <v>2.8891100914241047E-2</v>
      </c>
      <c r="D57">
        <f t="shared" si="0"/>
        <v>5.0313137637881882</v>
      </c>
      <c r="E57">
        <f>TrimCalc!T57</f>
        <v>4.7251924336079947</v>
      </c>
      <c r="F57">
        <f>TrimCalc!U57</f>
        <v>1.9300151290799701</v>
      </c>
      <c r="G57">
        <f>TrimCalc!V57</f>
        <v>2.7950740696962022</v>
      </c>
      <c r="H57">
        <f>TrimCalc!S57</f>
        <v>0.18958686061212546</v>
      </c>
      <c r="I57">
        <f>D_VStab!I57</f>
        <v>8.8118648438970909E-2</v>
      </c>
      <c r="J57">
        <f>D_Fuselage!H57</f>
        <v>2.8519055960919394E-2</v>
      </c>
      <c r="K57" s="1">
        <f>SUM(E57,H57,I57) / (0.5*1.225*A57^2*'AC Param'!$B$8)</f>
        <v>2.872792994253372E-2</v>
      </c>
      <c r="L57">
        <f t="shared" si="1"/>
        <v>53.865245155116341</v>
      </c>
    </row>
    <row r="58" spans="1:12" x14ac:dyDescent="0.2">
      <c r="A58">
        <f>TrimCalc!A58</f>
        <v>10.637499999999999</v>
      </c>
      <c r="B58">
        <f>(9.807*'AC Param'!$B$2)/('AC Param'!$B$8*0.5*1.225*Totals!A58^2)</f>
        <v>0.71872829379269187</v>
      </c>
      <c r="C58">
        <f>(D58)/('AC Param'!$B$8*0.5*1.225*Totals!A58^2)</f>
        <v>2.9187927682773427E-2</v>
      </c>
      <c r="D58">
        <f t="shared" si="0"/>
        <v>5.0181685021165876</v>
      </c>
      <c r="E58">
        <f>TrimCalc!T58</f>
        <v>4.7157165396775182</v>
      </c>
      <c r="F58">
        <f>TrimCalc!U58</f>
        <v>1.9526584726124518</v>
      </c>
      <c r="G58">
        <f>TrimCalc!V58</f>
        <v>2.7629942441447715</v>
      </c>
      <c r="H58">
        <f>TrimCalc!S58</f>
        <v>0.18693150816315326</v>
      </c>
      <c r="I58">
        <f>D_VStab!I58</f>
        <v>8.7338492365108086E-2</v>
      </c>
      <c r="J58">
        <f>D_Fuselage!H58</f>
        <v>2.8245784831104303E-2</v>
      </c>
      <c r="K58" s="1">
        <f>SUM(E58,H58,I58) / (0.5*1.225*A58^2*'AC Param'!$B$8)</f>
        <v>2.9024008702000979E-2</v>
      </c>
      <c r="L58">
        <f t="shared" si="1"/>
        <v>53.380767441265199</v>
      </c>
    </row>
    <row r="59" spans="1:12" x14ac:dyDescent="0.2">
      <c r="A59">
        <f>TrimCalc!A59</f>
        <v>10.5703</v>
      </c>
      <c r="B59">
        <f>(9.807*'AC Param'!$B$2)/('AC Param'!$B$8*0.5*1.225*Totals!A59^2)</f>
        <v>0.727895880100076</v>
      </c>
      <c r="C59">
        <f>(D59)/('AC Param'!$B$8*0.5*1.225*Totals!A59^2)</f>
        <v>2.9518998025647055E-2</v>
      </c>
      <c r="D59">
        <f t="shared" si="0"/>
        <v>5.0111692503758407</v>
      </c>
      <c r="E59">
        <f>TrimCalc!T59</f>
        <v>4.7125654232260858</v>
      </c>
      <c r="F59">
        <f>TrimCalc!U59</f>
        <v>1.9752632692594292</v>
      </c>
      <c r="G59">
        <f>TrimCalc!V59</f>
        <v>2.7371323931486904</v>
      </c>
      <c r="H59">
        <f>TrimCalc!S59</f>
        <v>0.18438677816848836</v>
      </c>
      <c r="I59">
        <f>D_VStab!I59</f>
        <v>8.6408256344784481E-2</v>
      </c>
      <c r="J59">
        <f>D_Fuselage!H59</f>
        <v>2.7978553454448822E-2</v>
      </c>
      <c r="K59" s="1">
        <f>SUM(E59,H59,I59) / (0.5*1.225*A59^2*'AC Param'!$B$8)</f>
        <v>2.9355186417234433E-2</v>
      </c>
      <c r="L59">
        <f t="shared" si="1"/>
        <v>52.96956232724775</v>
      </c>
    </row>
    <row r="60" spans="1:12" x14ac:dyDescent="0.2">
      <c r="A60">
        <f>TrimCalc!A60</f>
        <v>10.5044</v>
      </c>
      <c r="B60">
        <f>(9.807*'AC Param'!$B$2)/('AC Param'!$B$8*0.5*1.225*Totals!A60^2)</f>
        <v>0.73705752753557519</v>
      </c>
      <c r="C60">
        <f>(D60)/('AC Param'!$B$8*0.5*1.225*Totals!A60^2)</f>
        <v>2.9870685340615211E-2</v>
      </c>
      <c r="D60">
        <f t="shared" si="0"/>
        <v>5.0078408840727207</v>
      </c>
      <c r="E60">
        <f>TrimCalc!T60</f>
        <v>4.7125998184171394</v>
      </c>
      <c r="F60">
        <f>TrimCalc!U60</f>
        <v>1.9979420948993354</v>
      </c>
      <c r="G60">
        <f>TrimCalc!V60</f>
        <v>2.7145904262693517</v>
      </c>
      <c r="H60">
        <f>TrimCalc!S60</f>
        <v>0.18192154706362529</v>
      </c>
      <c r="I60">
        <f>D_VStab!I60</f>
        <v>8.5669500467794119E-2</v>
      </c>
      <c r="J60">
        <f>D_Fuselage!H60</f>
        <v>2.771731537261371E-2</v>
      </c>
      <c r="K60" s="1">
        <f>SUM(E60,H60,I60) / (0.5*1.225*A60^2*'AC Param'!$B$8)</f>
        <v>2.970575897610632E-2</v>
      </c>
      <c r="L60">
        <f t="shared" si="1"/>
        <v>52.604363782653486</v>
      </c>
    </row>
    <row r="61" spans="1:12" x14ac:dyDescent="0.2">
      <c r="A61">
        <f>TrimCalc!A61</f>
        <v>10.4397</v>
      </c>
      <c r="B61">
        <f>(9.807*'AC Param'!$B$2)/('AC Param'!$B$8*0.5*1.225*Totals!A61^2)</f>
        <v>0.74622165944688512</v>
      </c>
      <c r="C61">
        <f>(D61)/('AC Param'!$B$8*0.5*1.225*Totals!A61^2)</f>
        <v>3.0236765299808153E-2</v>
      </c>
      <c r="D61">
        <f t="shared" si="0"/>
        <v>5.0069608870495372</v>
      </c>
      <c r="E61">
        <f>TrimCalc!T61</f>
        <v>4.7148328079912387</v>
      </c>
      <c r="F61">
        <f>TrimCalc!U61</f>
        <v>2.0206262722611861</v>
      </c>
      <c r="G61">
        <f>TrimCalc!V61</f>
        <v>2.6943721275464201</v>
      </c>
      <c r="H61">
        <f>TrimCalc!S61</f>
        <v>0.17955225522445631</v>
      </c>
      <c r="I61">
        <f>D_VStab!I61</f>
        <v>8.4948601796128884E-2</v>
      </c>
      <c r="J61">
        <f>D_Fuselage!H61</f>
        <v>2.7461630221346248E-2</v>
      </c>
      <c r="K61" s="1">
        <f>SUM(E61,H61,I61) / (0.5*1.225*A61^2*'AC Param'!$B$8)</f>
        <v>3.006992600397889E-2</v>
      </c>
      <c r="L61">
        <f t="shared" si="1"/>
        <v>52.271169572531058</v>
      </c>
    </row>
    <row r="62" spans="1:12" x14ac:dyDescent="0.2">
      <c r="A62">
        <f>TrimCalc!A62</f>
        <v>10.376300000000001</v>
      </c>
      <c r="B62">
        <f>(9.807*'AC Param'!$B$2)/('AC Param'!$B$8*0.5*1.225*Totals!A62^2)</f>
        <v>0.75536846292851778</v>
      </c>
      <c r="C62">
        <f>(D62)/('AC Param'!$B$8*0.5*1.225*Totals!A62^2)</f>
        <v>3.0611683226223894E-2</v>
      </c>
      <c r="D62">
        <f t="shared" si="0"/>
        <v>5.0076628571037372</v>
      </c>
      <c r="E62">
        <f>TrimCalc!T62</f>
        <v>4.71898378840757</v>
      </c>
      <c r="F62">
        <f>TrimCalc!U62</f>
        <v>2.0432639037372549</v>
      </c>
      <c r="G62">
        <f>TrimCalc!V62</f>
        <v>2.6758462936584202</v>
      </c>
      <c r="H62">
        <f>TrimCalc!S62</f>
        <v>0.17725726926851132</v>
      </c>
      <c r="I62">
        <f>D_VStab!I62</f>
        <v>8.4083540572715318E-2</v>
      </c>
      <c r="J62">
        <f>D_Fuselage!H62</f>
        <v>2.7211849866835228E-2</v>
      </c>
      <c r="K62" s="1">
        <f>SUM(E62,H62,I62) / (0.5*1.225*A62^2*'AC Param'!$B$8)</f>
        <v>3.0444565322342496E-2</v>
      </c>
      <c r="L62">
        <f t="shared" si="1"/>
        <v>51.961012104165512</v>
      </c>
    </row>
    <row r="63" spans="1:12" x14ac:dyDescent="0.2">
      <c r="A63">
        <f>TrimCalc!A63</f>
        <v>10.314</v>
      </c>
      <c r="B63">
        <f>(9.807*'AC Param'!$B$2)/('AC Param'!$B$8*0.5*1.225*Totals!A63^2)</f>
        <v>0.76452137792620611</v>
      </c>
      <c r="C63">
        <f>(D63)/('AC Param'!$B$8*0.5*1.225*Totals!A63^2)</f>
        <v>3.0993213918140763E-2</v>
      </c>
      <c r="D63">
        <f t="shared" si="0"/>
        <v>5.0093768031287977</v>
      </c>
      <c r="E63">
        <f>TrimCalc!T63</f>
        <v>4.7240896331410323</v>
      </c>
      <c r="F63">
        <f>TrimCalc!U63</f>
        <v>2.0658195105123989</v>
      </c>
      <c r="G63">
        <f>TrimCalc!V63</f>
        <v>2.6583010215067366</v>
      </c>
      <c r="H63">
        <f>TrimCalc!S63</f>
        <v>0.1750506122179179</v>
      </c>
      <c r="I63">
        <f>D_VStab!I63</f>
        <v>8.3238513450885718E-2</v>
      </c>
      <c r="J63">
        <f>D_Fuselage!H63</f>
        <v>2.6967145440858285E-2</v>
      </c>
      <c r="K63" s="1">
        <f>SUM(E63,H63,I63) / (0.5*1.225*A63^2*'AC Param'!$B$8)</f>
        <v>3.0826175941994438E-2</v>
      </c>
      <c r="L63">
        <f t="shared" si="1"/>
        <v>51.666712347470423</v>
      </c>
    </row>
    <row r="64" spans="1:12" x14ac:dyDescent="0.2">
      <c r="A64">
        <f>TrimCalc!A64</f>
        <v>10.252800000000001</v>
      </c>
      <c r="B64">
        <f>(9.807*'AC Param'!$B$2)/('AC Param'!$B$8*0.5*1.225*Totals!A64^2)</f>
        <v>0.77367562878349638</v>
      </c>
      <c r="C64">
        <f>(D64)/('AC Param'!$B$8*0.5*1.225*Totals!A64^2)</f>
        <v>3.1375195159212679E-2</v>
      </c>
      <c r="D64">
        <f t="shared" si="0"/>
        <v>5.0111135031727212</v>
      </c>
      <c r="E64">
        <f>TrimCalc!T64</f>
        <v>4.7287694171038028</v>
      </c>
      <c r="F64">
        <f>TrimCalc!U64</f>
        <v>2.0884049177495223</v>
      </c>
      <c r="G64">
        <f>TrimCalc!V64</f>
        <v>2.6404994493931642</v>
      </c>
      <c r="H64">
        <f>TrimCalc!S64</f>
        <v>0.17290860199214728</v>
      </c>
      <c r="I64">
        <f>D_VStab!I64</f>
        <v>8.2573053904322194E-2</v>
      </c>
      <c r="J64">
        <f>D_Fuselage!H64</f>
        <v>2.6727480133566336E-2</v>
      </c>
      <c r="K64" s="1">
        <f>SUM(E64,H64,I64) / (0.5*1.225*A64^2*'AC Param'!$B$8)</f>
        <v>3.1207006195107655E-2</v>
      </c>
      <c r="L64">
        <f t="shared" si="1"/>
        <v>51.377944525329276</v>
      </c>
    </row>
    <row r="65" spans="1:27" x14ac:dyDescent="0.2">
      <c r="A65">
        <f>TrimCalc!A65</f>
        <v>10.1927</v>
      </c>
      <c r="B65">
        <f>(9.807*'AC Param'!$B$2)/('AC Param'!$B$8*0.5*1.225*Totals!A65^2)</f>
        <v>0.78282629345042909</v>
      </c>
      <c r="C65">
        <f>(D65)/('AC Param'!$B$8*0.5*1.225*Totals!A65^2)</f>
        <v>3.175870434371271E-2</v>
      </c>
      <c r="D65">
        <f t="shared" si="0"/>
        <v>5.0130737341326457</v>
      </c>
      <c r="E65">
        <f>TrimCalc!T65</f>
        <v>4.733800465623097</v>
      </c>
      <c r="F65">
        <f>TrimCalc!U65</f>
        <v>2.1109296496431686</v>
      </c>
      <c r="G65">
        <f>TrimCalc!V65</f>
        <v>2.6228708159799274</v>
      </c>
      <c r="H65">
        <f>TrimCalc!S65</f>
        <v>0.17085691774952491</v>
      </c>
      <c r="I65">
        <f>D_VStab!I65</f>
        <v>8.1923533147217731E-2</v>
      </c>
      <c r="J65">
        <f>D_Fuselage!H65</f>
        <v>2.6492817612807012E-2</v>
      </c>
      <c r="K65" s="1">
        <f>SUM(E65,H65,I65) / (0.5*1.225*A65^2*'AC Param'!$B$8)</f>
        <v>3.1590867681732596E-2</v>
      </c>
      <c r="L65">
        <f t="shared" si="1"/>
        <v>51.09675664989382</v>
      </c>
    </row>
    <row r="66" spans="1:27" x14ac:dyDescent="0.2">
      <c r="A66">
        <f>TrimCalc!A66</f>
        <v>10.133699999999999</v>
      </c>
      <c r="B66">
        <f>(9.807*'AC Param'!$B$2)/('AC Param'!$B$8*0.5*1.225*Totals!A66^2)</f>
        <v>0.79196830566504972</v>
      </c>
      <c r="C66">
        <f>(D66)/('AC Param'!$B$8*0.5*1.225*Totals!A66^2)</f>
        <v>3.2144980631569342E-2</v>
      </c>
      <c r="D66">
        <f t="shared" si="0"/>
        <v>5.0154751992787725</v>
      </c>
      <c r="E66">
        <f>TrimCalc!T66</f>
        <v>4.7392089284644792</v>
      </c>
      <c r="F66">
        <f>TrimCalc!U66</f>
        <v>2.1335320509716413</v>
      </c>
      <c r="G66">
        <f>TrimCalc!V66</f>
        <v>2.6056768774928383</v>
      </c>
      <c r="H66">
        <f>TrimCalc!S66</f>
        <v>0.16886926559554657</v>
      </c>
      <c r="I66">
        <f>D_VStab!I66</f>
        <v>8.1133883187461509E-2</v>
      </c>
      <c r="J66">
        <f>D_Fuselage!H66</f>
        <v>2.6263122031284478E-2</v>
      </c>
      <c r="K66" s="1">
        <f>SUM(E66,H66,I66) / (0.5*1.225*A66^2*'AC Param'!$B$8)</f>
        <v>3.1976656092921114E-2</v>
      </c>
      <c r="L66">
        <f t="shared" si="1"/>
        <v>50.825321026931292</v>
      </c>
    </row>
    <row r="67" spans="1:27" x14ac:dyDescent="0.2">
      <c r="A67">
        <f>TrimCalc!A67</f>
        <v>10.075799999999999</v>
      </c>
      <c r="B67">
        <f>(9.807*'AC Param'!$B$2)/('AC Param'!$B$8*0.5*1.225*Totals!A67^2)</f>
        <v>0.8010964575428986</v>
      </c>
      <c r="C67">
        <f>(D67)/('AC Param'!$B$8*0.5*1.225*Totals!A67^2)</f>
        <v>3.2535214609189289E-2</v>
      </c>
      <c r="D67">
        <f t="shared" ref="D67:D130" si="2">SUM(F67:J67)</f>
        <v>5.0185191408812804</v>
      </c>
      <c r="E67">
        <f>TrimCalc!T67</f>
        <v>4.745147228161767</v>
      </c>
      <c r="F67">
        <f>TrimCalc!U67</f>
        <v>2.1562201401160852</v>
      </c>
      <c r="G67">
        <f>TrimCalc!V67</f>
        <v>2.5889342646169227</v>
      </c>
      <c r="H67">
        <f>TrimCalc!S67</f>
        <v>0.16696273202195122</v>
      </c>
      <c r="I67">
        <f>D_VStab!I67</f>
        <v>8.0363646092583785E-2</v>
      </c>
      <c r="J67">
        <f>D_Fuselage!H67</f>
        <v>2.6038358033737549E-2</v>
      </c>
      <c r="K67" s="1">
        <f>SUM(E67,H67,I67) / (0.5*1.225*A67^2*'AC Param'!$B$8)</f>
        <v>3.2366360603815272E-2</v>
      </c>
      <c r="L67">
        <f t="shared" ref="L67:L130" si="3">D67*A67</f>
        <v>50.565595159691604</v>
      </c>
    </row>
    <row r="68" spans="1:27" x14ac:dyDescent="0.2">
      <c r="A68">
        <f>TrimCalc!A68</f>
        <v>10.018800000000001</v>
      </c>
      <c r="B68">
        <f>(9.807*'AC Param'!$B$2)/('AC Param'!$B$8*0.5*1.225*Totals!A68^2)</f>
        <v>0.81023775031227308</v>
      </c>
      <c r="C68">
        <f>(D68)/('AC Param'!$B$8*0.5*1.225*Totals!A68^2)</f>
        <v>3.2931127627154742E-2</v>
      </c>
      <c r="D68">
        <f t="shared" si="2"/>
        <v>5.0222791560742026</v>
      </c>
      <c r="E68">
        <f>TrimCalc!T68</f>
        <v>4.7514394152741515</v>
      </c>
      <c r="F68">
        <f>TrimCalc!U68</f>
        <v>2.1787839773141613</v>
      </c>
      <c r="G68">
        <f>TrimCalc!V68</f>
        <v>2.5728063810520276</v>
      </c>
      <c r="H68">
        <f>TrimCalc!S68</f>
        <v>0.16510909834199872</v>
      </c>
      <c r="I68">
        <f>D_VStab!I68</f>
        <v>7.9761981683885222E-2</v>
      </c>
      <c r="J68">
        <f>D_Fuselage!H68</f>
        <v>2.5817717682130311E-2</v>
      </c>
      <c r="K68" s="1">
        <f>SUM(E68,H68,I68) / (0.5*1.225*A68^2*'AC Param'!$B$8)</f>
        <v>3.2760850895080601E-2</v>
      </c>
      <c r="L68">
        <f t="shared" si="3"/>
        <v>50.317210408876221</v>
      </c>
    </row>
    <row r="69" spans="1:27" x14ac:dyDescent="0.2">
      <c r="A69">
        <f>TrimCalc!A69</f>
        <v>9.9627999999999997</v>
      </c>
      <c r="B69">
        <f>(9.807*'AC Param'!$B$2)/('AC Param'!$B$8*0.5*1.225*Totals!A69^2)</f>
        <v>0.81937189606845484</v>
      </c>
      <c r="C69">
        <f>(D69)/('AC Param'!$B$8*0.5*1.225*Totals!A69^2)</f>
        <v>3.3328608577489892E-2</v>
      </c>
      <c r="D69">
        <f t="shared" si="2"/>
        <v>5.0262355716444009</v>
      </c>
      <c r="E69">
        <f>TrimCalc!T69</f>
        <v>4.758350868695004</v>
      </c>
      <c r="F69">
        <f>TrimCalc!U69</f>
        <v>2.201294304455153</v>
      </c>
      <c r="G69">
        <f>TrimCalc!V69</f>
        <v>2.557060486623786</v>
      </c>
      <c r="H69">
        <f>TrimCalc!S69</f>
        <v>0.16325559779702109</v>
      </c>
      <c r="I69">
        <f>D_VStab!I69</f>
        <v>7.9023624206156634E-2</v>
      </c>
      <c r="J69">
        <f>D_Fuselage!H69</f>
        <v>2.5601558562284174E-2</v>
      </c>
      <c r="K69" s="1">
        <f>SUM(E69,H69,I69) / (0.5*1.225*A69^2*'AC Param'!$B$8)</f>
        <v>3.315882046475014E-2</v>
      </c>
      <c r="L69">
        <f t="shared" si="3"/>
        <v>50.075379753178836</v>
      </c>
    </row>
    <row r="70" spans="1:27" x14ac:dyDescent="0.2">
      <c r="A70">
        <f>TrimCalc!A70</f>
        <v>9.9077999999999999</v>
      </c>
      <c r="B70">
        <f>(9.807*'AC Param'!$B$2)/('AC Param'!$B$8*0.5*1.225*Totals!A70^2)</f>
        <v>0.828494110394696</v>
      </c>
      <c r="C70">
        <f>(D70)/('AC Param'!$B$8*0.5*1.225*Totals!A70^2)</f>
        <v>3.3730705356766498E-2</v>
      </c>
      <c r="D70">
        <f t="shared" si="2"/>
        <v>5.0308656312358471</v>
      </c>
      <c r="E70">
        <f>TrimCalc!T70</f>
        <v>4.7655953247948961</v>
      </c>
      <c r="F70">
        <f>TrimCalc!U70</f>
        <v>2.2238975381993602</v>
      </c>
      <c r="G70">
        <f>TrimCalc!V70</f>
        <v>2.5416977865955364</v>
      </c>
      <c r="H70">
        <f>TrimCalc!S70</f>
        <v>0.16142863364913787</v>
      </c>
      <c r="I70">
        <f>D_VStab!I70</f>
        <v>7.8451822872989671E-2</v>
      </c>
      <c r="J70">
        <f>D_Fuselage!H70</f>
        <v>2.538984991882404E-2</v>
      </c>
      <c r="K70" s="1">
        <f>SUM(E70,H70,I70) / (0.5*1.225*A70^2*'AC Param'!$B$8)</f>
        <v>3.3560472715022507E-2</v>
      </c>
      <c r="L70">
        <f t="shared" si="3"/>
        <v>49.844810501158527</v>
      </c>
    </row>
    <row r="71" spans="1:27" x14ac:dyDescent="0.2">
      <c r="A71">
        <f>TrimCalc!A71</f>
        <v>9.8536999999999999</v>
      </c>
      <c r="B71">
        <f>(9.807*'AC Param'!$B$2)/('AC Param'!$B$8*0.5*1.225*Totals!A71^2)</f>
        <v>0.83761648548716383</v>
      </c>
      <c r="C71">
        <f>(D71)/('AC Param'!$B$8*0.5*1.225*Totals!A71^2)</f>
        <v>3.4137515245462866E-2</v>
      </c>
      <c r="D71">
        <f t="shared" si="2"/>
        <v>5.0360891702137458</v>
      </c>
      <c r="E71">
        <f>TrimCalc!T71</f>
        <v>4.7734894531345491</v>
      </c>
      <c r="F71">
        <f>TrimCalc!U71</f>
        <v>2.2464215268359751</v>
      </c>
      <c r="G71">
        <f>TrimCalc!V71</f>
        <v>2.5270679262985758</v>
      </c>
      <c r="H71">
        <f>TrimCalc!S71</f>
        <v>0.15967260140629139</v>
      </c>
      <c r="I71">
        <f>D_VStab!I71</f>
        <v>7.7744937603664091E-2</v>
      </c>
      <c r="J71">
        <f>D_Fuselage!H71</f>
        <v>2.518217806923979E-2</v>
      </c>
      <c r="K71" s="1">
        <f>SUM(E71,H71,I71) / (0.5*1.225*A71^2*'AC Param'!$B$8)</f>
        <v>3.3966815927262313E-2</v>
      </c>
      <c r="L71">
        <f t="shared" si="3"/>
        <v>49.624111856535187</v>
      </c>
    </row>
    <row r="72" spans="1:27" x14ac:dyDescent="0.2">
      <c r="A72">
        <f>TrimCalc!A72</f>
        <v>9.8003999999999998</v>
      </c>
      <c r="B72">
        <f>(9.807*'AC Param'!$B$2)/('AC Param'!$B$8*0.5*1.225*Totals!A72^2)</f>
        <v>0.84675210457928951</v>
      </c>
      <c r="C72">
        <f>(D72)/('AC Param'!$B$8*0.5*1.225*Totals!A72^2)</f>
        <v>3.4547351600253469E-2</v>
      </c>
      <c r="D72">
        <f t="shared" si="2"/>
        <v>5.0415629662136823</v>
      </c>
      <c r="E72">
        <f>TrimCalc!T72</f>
        <v>4.7815684647816692</v>
      </c>
      <c r="F72">
        <f>TrimCalc!U72</f>
        <v>2.2689541671097162</v>
      </c>
      <c r="G72">
        <f>TrimCalc!V72</f>
        <v>2.5126142976719517</v>
      </c>
      <c r="H72">
        <f>TrimCalc!S72</f>
        <v>0.1579642890773213</v>
      </c>
      <c r="I72">
        <f>D_VStab!I72</f>
        <v>7.7052078462109874E-2</v>
      </c>
      <c r="J72">
        <f>D_Fuselage!H72</f>
        <v>2.4978133892584381E-2</v>
      </c>
      <c r="K72" s="1">
        <f>SUM(E72,H72,I72) / (0.5*1.225*A72^2*'AC Param'!$B$8)</f>
        <v>3.4376188732768084E-2</v>
      </c>
      <c r="L72">
        <f t="shared" si="3"/>
        <v>49.409333694080573</v>
      </c>
      <c r="O72" t="s">
        <v>19</v>
      </c>
    </row>
    <row r="73" spans="1:27" x14ac:dyDescent="0.2">
      <c r="A73">
        <f>TrimCalc!A73</f>
        <v>9.7481000000000009</v>
      </c>
      <c r="B73">
        <f>(9.807*'AC Param'!$B$2)/('AC Param'!$B$8*0.5*1.225*Totals!A73^2)</f>
        <v>0.85586237903753148</v>
      </c>
      <c r="C73">
        <f>(D73)/('AC Param'!$B$8*0.5*1.225*Totals!A73^2)</f>
        <v>3.4963681986207119E-2</v>
      </c>
      <c r="D73">
        <f t="shared" si="2"/>
        <v>5.0480069625990414</v>
      </c>
      <c r="E73">
        <f>TrimCalc!T73</f>
        <v>4.7902556560054137</v>
      </c>
      <c r="F73">
        <f>TrimCalc!U73</f>
        <v>2.2916075057980181</v>
      </c>
      <c r="G73">
        <f>TrimCalc!V73</f>
        <v>2.4987677710265337</v>
      </c>
      <c r="H73">
        <f>TrimCalc!S73</f>
        <v>0.15633257872165113</v>
      </c>
      <c r="I73">
        <f>D_VStab!I73</f>
        <v>7.6520650520530004E-2</v>
      </c>
      <c r="J73">
        <f>D_Fuselage!H73</f>
        <v>2.4778456532308091E-2</v>
      </c>
      <c r="K73" s="1">
        <f>SUM(E73,H73,I73) / (0.5*1.225*A73^2*'AC Param'!$B$8)</f>
        <v>3.4791232053979659E-2</v>
      </c>
      <c r="L73">
        <f t="shared" si="3"/>
        <v>49.208476672111722</v>
      </c>
    </row>
    <row r="74" spans="1:27" x14ac:dyDescent="0.2">
      <c r="A74">
        <f>TrimCalc!A74</f>
        <v>9.6966000000000001</v>
      </c>
      <c r="B74">
        <f>(9.807*'AC Param'!$B$2)/('AC Param'!$B$8*0.5*1.225*Totals!A74^2)</f>
        <v>0.86497773119122112</v>
      </c>
      <c r="C74">
        <f>(D74)/('AC Param'!$B$8*0.5*1.225*Totals!A74^2)</f>
        <v>3.538068500534574E-2</v>
      </c>
      <c r="D74">
        <f t="shared" si="2"/>
        <v>5.0543816369199206</v>
      </c>
      <c r="E74">
        <f>TrimCalc!T74</f>
        <v>4.7992770580785669</v>
      </c>
      <c r="F74">
        <f>TrimCalc!U74</f>
        <v>2.3140706479258841</v>
      </c>
      <c r="G74">
        <f>TrimCalc!V74</f>
        <v>2.4851229708776592</v>
      </c>
      <c r="H74">
        <f>TrimCalc!S74</f>
        <v>0.15474854807890817</v>
      </c>
      <c r="I74">
        <f>D_VStab!I74</f>
        <v>7.5857113812210941E-2</v>
      </c>
      <c r="J74">
        <f>D_Fuselage!H74</f>
        <v>2.4582356225257406E-2</v>
      </c>
      <c r="K74" s="1">
        <f>SUM(E74,H74,I74) / (0.5*1.225*A74^2*'AC Param'!$B$8)</f>
        <v>3.5209192521031357E-2</v>
      </c>
      <c r="L74">
        <f t="shared" si="3"/>
        <v>49.010316980557704</v>
      </c>
      <c r="O74" t="s">
        <v>20</v>
      </c>
      <c r="P74" t="s">
        <v>106</v>
      </c>
    </row>
    <row r="75" spans="1:27" x14ac:dyDescent="0.2">
      <c r="A75">
        <f>TrimCalc!A75</f>
        <v>9.6458999999999993</v>
      </c>
      <c r="B75">
        <f>(9.807*'AC Param'!$B$2)/('AC Param'!$B$8*0.5*1.225*Totals!A75^2)</f>
        <v>0.87409447983501665</v>
      </c>
      <c r="C75">
        <f>(D75)/('AC Param'!$B$8*0.5*1.225*Totals!A75^2)</f>
        <v>3.5800330538500937E-2</v>
      </c>
      <c r="D75">
        <f t="shared" si="2"/>
        <v>5.0609888359923865</v>
      </c>
      <c r="E75">
        <f>TrimCalc!T75</f>
        <v>4.8081992016205213</v>
      </c>
      <c r="F75">
        <f>TrimCalc!U75</f>
        <v>2.3366437789039325</v>
      </c>
      <c r="G75">
        <f>TrimCalc!V75</f>
        <v>2.4715208650993783</v>
      </c>
      <c r="H75">
        <f>TrimCalc!S75</f>
        <v>0.15322708570498414</v>
      </c>
      <c r="I75">
        <f>D_VStab!I75</f>
        <v>7.5207296140810384E-2</v>
      </c>
      <c r="J75">
        <f>D_Fuselage!H75</f>
        <v>2.4389810143281881E-2</v>
      </c>
      <c r="K75" s="1">
        <f>SUM(E75,H75,I75) / (0.5*1.225*A75^2*'AC Param'!$B$8)</f>
        <v>3.5628046797311651E-2</v>
      </c>
      <c r="L75">
        <f t="shared" si="3"/>
        <v>48.817792213098954</v>
      </c>
      <c r="O75" t="s">
        <v>21</v>
      </c>
      <c r="P75" t="s">
        <v>89</v>
      </c>
    </row>
    <row r="76" spans="1:27" x14ac:dyDescent="0.2">
      <c r="A76">
        <f>TrimCalc!A76</f>
        <v>9.5960999999999999</v>
      </c>
      <c r="B76">
        <f>(9.807*'AC Param'!$B$2)/('AC Param'!$B$8*0.5*1.225*Totals!A76^2)</f>
        <v>0.88319043687458576</v>
      </c>
      <c r="C76">
        <f>(D76)/('AC Param'!$B$8*0.5*1.225*Totals!A76^2)</f>
        <v>3.6220941651181969E-2</v>
      </c>
      <c r="D76">
        <f t="shared" si="2"/>
        <v>5.0677140232408879</v>
      </c>
      <c r="E76">
        <f>TrimCalc!T76</f>
        <v>4.8170476842669681</v>
      </c>
      <c r="F76">
        <f>TrimCalc!U76</f>
        <v>2.3591508261825735</v>
      </c>
      <c r="G76">
        <f>TrimCalc!V76</f>
        <v>2.4578968580843945</v>
      </c>
      <c r="H76">
        <f>TrimCalc!S76</f>
        <v>0.15175260462681636</v>
      </c>
      <c r="I76">
        <f>D_VStab!I76</f>
        <v>7.471256033240993E-2</v>
      </c>
      <c r="J76">
        <f>D_Fuselage!H76</f>
        <v>2.4201174014693509E-2</v>
      </c>
      <c r="K76" s="1">
        <f>SUM(E76,H76,I76) / (0.5*1.225*A76^2*'AC Param'!$B$8)</f>
        <v>3.6047966359392371E-2</v>
      </c>
      <c r="L76">
        <f t="shared" si="3"/>
        <v>48.630290538421882</v>
      </c>
      <c r="O76" t="s">
        <v>23</v>
      </c>
      <c r="P76" t="s">
        <v>24</v>
      </c>
    </row>
    <row r="77" spans="1:27" x14ac:dyDescent="0.2">
      <c r="A77">
        <f>TrimCalc!A77</f>
        <v>9.5470000000000006</v>
      </c>
      <c r="B77">
        <f>(9.807*'AC Param'!$B$2)/('AC Param'!$B$8*0.5*1.225*Totals!A77^2)</f>
        <v>0.89229825339228941</v>
      </c>
      <c r="C77">
        <f>(D77)/('AC Param'!$B$8*0.5*1.225*Totals!A77^2)</f>
        <v>3.6645968056045079E-2</v>
      </c>
      <c r="D77">
        <f t="shared" si="2"/>
        <v>5.0748460985187887</v>
      </c>
      <c r="E77">
        <f>TrimCalc!T77</f>
        <v>4.8264066637742076</v>
      </c>
      <c r="F77">
        <f>TrimCalc!U77</f>
        <v>2.3816122683754632</v>
      </c>
      <c r="G77">
        <f>TrimCalc!V77</f>
        <v>2.4447943953987457</v>
      </c>
      <c r="H77">
        <f>TrimCalc!S77</f>
        <v>0.15033532521070608</v>
      </c>
      <c r="I77">
        <f>D_VStab!I77</f>
        <v>7.4088441559389637E-2</v>
      </c>
      <c r="J77">
        <f>D_Fuselage!H77</f>
        <v>2.4015667974482853E-2</v>
      </c>
      <c r="K77" s="1">
        <f>SUM(E77,H77,I77) / (0.5*1.225*A77^2*'AC Param'!$B$8)</f>
        <v>3.6472548530732896E-2</v>
      </c>
      <c r="L77">
        <f t="shared" si="3"/>
        <v>48.449555702558875</v>
      </c>
    </row>
    <row r="78" spans="1:27" x14ac:dyDescent="0.2">
      <c r="A78">
        <f>TrimCalc!A78</f>
        <v>9.4986999999999995</v>
      </c>
      <c r="B78">
        <f>(9.807*'AC Param'!$B$2)/('AC Param'!$B$8*0.5*1.225*Totals!A78^2)</f>
        <v>0.90139583101875242</v>
      </c>
      <c r="C78">
        <f>(D78)/('AC Param'!$B$8*0.5*1.225*Totals!A78^2)</f>
        <v>3.707391852295186E-2</v>
      </c>
      <c r="D78">
        <f t="shared" si="2"/>
        <v>5.0822926190486397</v>
      </c>
      <c r="E78">
        <f>TrimCalc!T78</f>
        <v>4.8360209918395007</v>
      </c>
      <c r="F78">
        <f>TrimCalc!U78</f>
        <v>2.4041496349419376</v>
      </c>
      <c r="G78">
        <f>TrimCalc!V78</f>
        <v>2.4318713568975636</v>
      </c>
      <c r="H78">
        <f>TrimCalc!S78</f>
        <v>0.14896020833351648</v>
      </c>
      <c r="I78">
        <f>D_VStab!I78</f>
        <v>7.3477769611098115E-2</v>
      </c>
      <c r="J78">
        <f>D_Fuselage!H78</f>
        <v>2.3833649264524692E-2</v>
      </c>
      <c r="K78" s="1">
        <f>SUM(E78,H78,I78) / (0.5*1.225*A78^2*'AC Param'!$B$8)</f>
        <v>3.6900058645693755E-2</v>
      </c>
      <c r="L78">
        <f t="shared" si="3"/>
        <v>48.275172900557308</v>
      </c>
      <c r="O78" t="s">
        <v>25</v>
      </c>
      <c r="P78" t="s">
        <v>26</v>
      </c>
      <c r="Q78" t="s">
        <v>27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 spans="1:27" x14ac:dyDescent="0.2">
      <c r="A79">
        <f>TrimCalc!A79</f>
        <v>9.4512</v>
      </c>
      <c r="B79">
        <f>(9.807*'AC Param'!$B$2)/('AC Param'!$B$8*0.5*1.225*Totals!A79^2)</f>
        <v>0.91047909989865461</v>
      </c>
      <c r="C79">
        <f>(D79)/('AC Param'!$B$8*0.5*1.225*Totals!A79^2)</f>
        <v>3.7504259986068329E-2</v>
      </c>
      <c r="D79">
        <f t="shared" si="2"/>
        <v>5.0899948162745705</v>
      </c>
      <c r="E79">
        <f>TrimCalc!T79</f>
        <v>4.8458110538880339</v>
      </c>
      <c r="F79">
        <f>TrimCalc!U79</f>
        <v>2.426695631692549</v>
      </c>
      <c r="G79">
        <f>TrimCalc!V79</f>
        <v>2.4191154221954863</v>
      </c>
      <c r="H79">
        <f>TrimCalc!S79</f>
        <v>0.14764821969004305</v>
      </c>
      <c r="I79">
        <f>D_VStab!I79</f>
        <v>7.2880446577395994E-2</v>
      </c>
      <c r="J79">
        <f>D_Fuselage!H79</f>
        <v>2.3655096119096036E-2</v>
      </c>
      <c r="K79" s="1">
        <f>SUM(E79,H79,I79) / (0.5*1.225*A79^2*'AC Param'!$B$8)</f>
        <v>3.7329963762423965E-2</v>
      </c>
      <c r="L79">
        <f t="shared" si="3"/>
        <v>48.106559007574219</v>
      </c>
      <c r="O79">
        <v>6.5350000000000001</v>
      </c>
      <c r="P79">
        <v>0</v>
      </c>
      <c r="Q79">
        <v>1.493924</v>
      </c>
      <c r="R79">
        <v>4.8273999999999997E-2</v>
      </c>
      <c r="S79">
        <v>2.4161999999999999E-2</v>
      </c>
      <c r="T79">
        <v>7.2436E-2</v>
      </c>
      <c r="U79">
        <v>-8.6000000000000003E-5</v>
      </c>
      <c r="V79">
        <v>1.9999999999999999E-6</v>
      </c>
      <c r="W79">
        <v>-1.031E-3</v>
      </c>
      <c r="X79">
        <v>2.8E-5</v>
      </c>
      <c r="Y79">
        <v>2.8E-5</v>
      </c>
      <c r="Z79">
        <v>7.3898999999999999</v>
      </c>
      <c r="AA79">
        <v>0.12889999999999999</v>
      </c>
    </row>
    <row r="80" spans="1:27" x14ac:dyDescent="0.2">
      <c r="A80">
        <f>TrimCalc!A80</f>
        <v>9.4042999999999992</v>
      </c>
      <c r="B80">
        <f>(9.807*'AC Param'!$B$2)/('AC Param'!$B$8*0.5*1.225*Totals!A80^2)</f>
        <v>0.91958300930526404</v>
      </c>
      <c r="C80">
        <f>(D80)/('AC Param'!$B$8*0.5*1.225*Totals!A80^2)</f>
        <v>3.793904067624667E-2</v>
      </c>
      <c r="D80">
        <f t="shared" si="2"/>
        <v>5.0980269520555481</v>
      </c>
      <c r="E80">
        <f>TrimCalc!T80</f>
        <v>4.8557477236305413</v>
      </c>
      <c r="F80">
        <f>TrimCalc!U80</f>
        <v>2.4491136239251601</v>
      </c>
      <c r="G80">
        <f>TrimCalc!V80</f>
        <v>2.4066340997053808</v>
      </c>
      <c r="H80">
        <f>TrimCalc!S80</f>
        <v>0.14637231486975794</v>
      </c>
      <c r="I80">
        <f>D_VStab!I80</f>
        <v>7.2427675507312647E-2</v>
      </c>
      <c r="J80">
        <f>D_Fuselage!H80</f>
        <v>2.347923804793595E-2</v>
      </c>
      <c r="K80" s="1">
        <f>SUM(E80,H80,I80) / (0.5*1.225*A80^2*'AC Param'!$B$8)</f>
        <v>3.7764310378481422E-2</v>
      </c>
      <c r="L80">
        <f t="shared" si="3"/>
        <v>47.943374865215986</v>
      </c>
      <c r="O80">
        <v>5.61</v>
      </c>
      <c r="P80">
        <v>0</v>
      </c>
      <c r="Q80">
        <v>1.411052</v>
      </c>
      <c r="R80">
        <v>4.3144000000000002E-2</v>
      </c>
      <c r="S80">
        <v>2.3827999999999998E-2</v>
      </c>
      <c r="T80">
        <v>6.6971000000000003E-2</v>
      </c>
      <c r="U80">
        <v>5.4500000000000002E-4</v>
      </c>
      <c r="V80">
        <v>-9.0000000000000002E-6</v>
      </c>
      <c r="W80">
        <v>-9.2199999999999997E-4</v>
      </c>
      <c r="X80">
        <v>-1.5300000000000001E-4</v>
      </c>
      <c r="Y80">
        <v>-1.5300000000000001E-4</v>
      </c>
      <c r="Z80">
        <v>7.6</v>
      </c>
      <c r="AA80">
        <v>0.1288</v>
      </c>
    </row>
    <row r="81" spans="1:27" x14ac:dyDescent="0.2">
      <c r="A81">
        <f>TrimCalc!A81</f>
        <v>9.3582000000000001</v>
      </c>
      <c r="B81">
        <f>(9.807*'AC Param'!$B$2)/('AC Param'!$B$8*0.5*1.225*Totals!A81^2)</f>
        <v>0.92866535282238649</v>
      </c>
      <c r="C81">
        <f>(D81)/('AC Param'!$B$8*0.5*1.225*Totals!A81^2)</f>
        <v>3.8376711477858587E-2</v>
      </c>
      <c r="D81">
        <f t="shared" si="2"/>
        <v>5.1064047396902206</v>
      </c>
      <c r="E81">
        <f>TrimCalc!T81</f>
        <v>4.8660927153927247</v>
      </c>
      <c r="F81">
        <f>TrimCalc!U81</f>
        <v>2.4715882113794483</v>
      </c>
      <c r="G81">
        <f>TrimCalc!V81</f>
        <v>2.3945045040132764</v>
      </c>
      <c r="H81">
        <f>TrimCalc!S81</f>
        <v>0.14515282468200499</v>
      </c>
      <c r="I81">
        <f>D_VStab!I81</f>
        <v>7.1852393111474039E-2</v>
      </c>
      <c r="J81">
        <f>D_Fuselage!H81</f>
        <v>2.3306806504016869E-2</v>
      </c>
      <c r="K81" s="1">
        <f>SUM(E81,H81,I81) / (0.5*1.225*A81^2*'AC Param'!$B$8)</f>
        <v>3.8201551334025328E-2</v>
      </c>
      <c r="L81">
        <f t="shared" si="3"/>
        <v>47.786756834969026</v>
      </c>
      <c r="O81">
        <v>4.681</v>
      </c>
      <c r="P81">
        <v>0</v>
      </c>
      <c r="Q81">
        <v>1.327264</v>
      </c>
      <c r="R81">
        <v>3.8233999999999997E-2</v>
      </c>
      <c r="S81">
        <v>2.3212E-2</v>
      </c>
      <c r="T81">
        <v>6.1446000000000001E-2</v>
      </c>
      <c r="U81">
        <v>1.189E-3</v>
      </c>
      <c r="V81">
        <v>-1.5E-5</v>
      </c>
      <c r="W81">
        <v>-8.0500000000000005E-4</v>
      </c>
      <c r="X81">
        <v>-3.4099999999999999E-4</v>
      </c>
      <c r="Y81">
        <v>-3.4099999999999999E-4</v>
      </c>
      <c r="Z81">
        <v>7.8330000000000002</v>
      </c>
      <c r="AA81">
        <v>0.12859999999999999</v>
      </c>
    </row>
    <row r="82" spans="1:27" x14ac:dyDescent="0.2">
      <c r="A82">
        <f>TrimCalc!A82</f>
        <v>9.3127999999999993</v>
      </c>
      <c r="B82">
        <f>(9.807*'AC Param'!$B$2)/('AC Param'!$B$8*0.5*1.225*Totals!A82^2)</f>
        <v>0.93774193036600528</v>
      </c>
      <c r="C82">
        <f>(D82)/('AC Param'!$B$8*0.5*1.225*Totals!A82^2)</f>
        <v>3.881814853790376E-2</v>
      </c>
      <c r="D82">
        <f t="shared" si="2"/>
        <v>5.1151479813739673</v>
      </c>
      <c r="E82">
        <f>TrimCalc!T82</f>
        <v>4.8767526256010383</v>
      </c>
      <c r="F82">
        <f>TrimCalc!U82</f>
        <v>2.4940629598901984</v>
      </c>
      <c r="G82">
        <f>TrimCalc!V82</f>
        <v>2.3826896657108398</v>
      </c>
      <c r="H82">
        <f>TrimCalc!S82</f>
        <v>0.14396925538569202</v>
      </c>
      <c r="I82">
        <f>D_VStab!I82</f>
        <v>7.1288692587211003E-2</v>
      </c>
      <c r="J82">
        <f>D_Fuselage!H82</f>
        <v>2.3137407800026339E-2</v>
      </c>
      <c r="K82" s="1">
        <f>SUM(E82,H82,I82) / (0.5*1.225*A82^2*'AC Param'!$B$8)</f>
        <v>3.8642561959366065E-2</v>
      </c>
      <c r="L82">
        <f t="shared" si="3"/>
        <v>47.636350120939483</v>
      </c>
      <c r="O82">
        <v>3.7480000000000002</v>
      </c>
      <c r="P82">
        <v>0</v>
      </c>
      <c r="Q82">
        <v>1.2425870000000001</v>
      </c>
      <c r="R82">
        <v>3.3612000000000003E-2</v>
      </c>
      <c r="S82">
        <v>2.2641999999999999E-2</v>
      </c>
      <c r="T82">
        <v>5.6253999999999998E-2</v>
      </c>
      <c r="U82">
        <v>-6.0000000000000002E-6</v>
      </c>
      <c r="V82">
        <v>0</v>
      </c>
      <c r="W82">
        <v>-6.8900000000000005E-4</v>
      </c>
      <c r="X82">
        <v>5.0000000000000004E-6</v>
      </c>
      <c r="Y82">
        <v>5.0000000000000004E-6</v>
      </c>
      <c r="Z82">
        <v>8.093</v>
      </c>
      <c r="AA82">
        <v>0.1285</v>
      </c>
    </row>
    <row r="83" spans="1:27" x14ac:dyDescent="0.2">
      <c r="A83">
        <f>TrimCalc!A83</f>
        <v>9.2680000000000007</v>
      </c>
      <c r="B83">
        <f>(9.807*'AC Param'!$B$2)/('AC Param'!$B$8*0.5*1.225*Totals!A83^2)</f>
        <v>0.94682962463664333</v>
      </c>
      <c r="C83">
        <f>(D83)/('AC Param'!$B$8*0.5*1.225*Totals!A83^2)</f>
        <v>3.9263061632135832E-2</v>
      </c>
      <c r="D83">
        <f t="shared" si="2"/>
        <v>5.1241170809732211</v>
      </c>
      <c r="E83">
        <f>TrimCalc!T83</f>
        <v>4.8876329029300063</v>
      </c>
      <c r="F83">
        <f>TrimCalc!U83</f>
        <v>2.5164387806687172</v>
      </c>
      <c r="G83">
        <f>TrimCalc!V83</f>
        <v>2.3711338159809667</v>
      </c>
      <c r="H83">
        <f>TrimCalc!S83</f>
        <v>0.14283886294604264</v>
      </c>
      <c r="I83">
        <f>D_VStab!I83</f>
        <v>7.0734969267254671E-2</v>
      </c>
      <c r="J83">
        <f>D_Fuselage!H83</f>
        <v>2.2970652110239784E-2</v>
      </c>
      <c r="K83" s="1">
        <f>SUM(E83,H83,I83) / (0.5*1.225*A83^2*'AC Param'!$B$8)</f>
        <v>3.9087513277927914E-2</v>
      </c>
      <c r="L83">
        <f t="shared" si="3"/>
        <v>47.490317106459813</v>
      </c>
      <c r="O83">
        <v>2.8119999999999998</v>
      </c>
      <c r="P83">
        <v>0</v>
      </c>
      <c r="Q83">
        <v>1.1571370000000001</v>
      </c>
      <c r="R83">
        <v>2.9229000000000002E-2</v>
      </c>
      <c r="S83">
        <v>2.1922000000000001E-2</v>
      </c>
      <c r="T83">
        <v>5.1152000000000003E-2</v>
      </c>
      <c r="U83">
        <v>1.1E-5</v>
      </c>
      <c r="V83">
        <v>0</v>
      </c>
      <c r="W83">
        <v>-5.6999999999999998E-4</v>
      </c>
      <c r="X83">
        <v>0</v>
      </c>
      <c r="Y83">
        <v>0</v>
      </c>
      <c r="Z83">
        <v>8.3848000000000003</v>
      </c>
      <c r="AA83">
        <v>0.12839999999999999</v>
      </c>
    </row>
    <row r="84" spans="1:27" x14ac:dyDescent="0.2">
      <c r="A84">
        <f>TrimCalc!A84</f>
        <v>9.2239000000000004</v>
      </c>
      <c r="B84">
        <f>(9.807*'AC Param'!$B$2)/('AC Param'!$B$8*0.5*1.225*Totals!A84^2)</f>
        <v>0.95590496227659416</v>
      </c>
      <c r="C84">
        <f>(D84)/('AC Param'!$B$8*0.5*1.225*Totals!A84^2)</f>
        <v>3.9711688802547239E-2</v>
      </c>
      <c r="D84">
        <f t="shared" si="2"/>
        <v>5.1334621096684216</v>
      </c>
      <c r="E84">
        <f>TrimCalc!T84</f>
        <v>4.8987921646566326</v>
      </c>
      <c r="F84">
        <f>TrimCalc!U84</f>
        <v>2.5388349969806847</v>
      </c>
      <c r="G84">
        <f>TrimCalc!V84</f>
        <v>2.3598828711424047</v>
      </c>
      <c r="H84">
        <f>TrimCalc!S84</f>
        <v>0.14174466486794968</v>
      </c>
      <c r="I84">
        <f>D_VStab!I84</f>
        <v>7.0192681540431706E-2</v>
      </c>
      <c r="J84">
        <f>D_Fuselage!H84</f>
        <v>2.2806895136950531E-2</v>
      </c>
      <c r="K84" s="1">
        <f>SUM(E84,H84,I84) / (0.5*1.225*A84^2*'AC Param'!$B$8)</f>
        <v>3.9535832847613528E-2</v>
      </c>
      <c r="L84">
        <f t="shared" si="3"/>
        <v>47.350541153370557</v>
      </c>
      <c r="O84">
        <v>1.8740000000000001</v>
      </c>
      <c r="P84">
        <v>0</v>
      </c>
      <c r="Q84">
        <v>1.0710189999999999</v>
      </c>
      <c r="R84">
        <v>2.5125999999999999E-2</v>
      </c>
      <c r="S84">
        <v>2.1129999999999999E-2</v>
      </c>
      <c r="T84">
        <v>4.6255999999999999E-2</v>
      </c>
      <c r="U84">
        <v>1.5999999999999999E-5</v>
      </c>
      <c r="V84">
        <v>0</v>
      </c>
      <c r="W84">
        <v>-4.5300000000000001E-4</v>
      </c>
      <c r="X84">
        <v>-1.9999999999999999E-6</v>
      </c>
      <c r="Y84">
        <v>-1.9999999999999999E-6</v>
      </c>
      <c r="Z84">
        <v>8.7144999999999992</v>
      </c>
      <c r="AA84">
        <v>0.1283</v>
      </c>
    </row>
    <row r="85" spans="1:27" x14ac:dyDescent="0.2">
      <c r="A85">
        <f>TrimCalc!A85</f>
        <v>9.1805000000000003</v>
      </c>
      <c r="B85">
        <f>(9.807*'AC Param'!$B$2)/('AC Param'!$B$8*0.5*1.225*Totals!A85^2)</f>
        <v>0.96496423719790403</v>
      </c>
      <c r="C85">
        <f>(D85)/('AC Param'!$B$8*0.5*1.225*Totals!A85^2)</f>
        <v>4.0164935337059358E-2</v>
      </c>
      <c r="D85">
        <f t="shared" si="2"/>
        <v>5.1433084993168885</v>
      </c>
      <c r="E85">
        <f>TrimCalc!T85</f>
        <v>4.910172172746452</v>
      </c>
      <c r="F85">
        <f>TrimCalc!U85</f>
        <v>2.5612717191595542</v>
      </c>
      <c r="G85">
        <f>TrimCalc!V85</f>
        <v>2.3489004535868974</v>
      </c>
      <c r="H85">
        <f>TrimCalc!S85</f>
        <v>0.14070039919059163</v>
      </c>
      <c r="I85">
        <f>D_VStab!I85</f>
        <v>6.9789808164868586E-2</v>
      </c>
      <c r="J85">
        <f>D_Fuselage!H85</f>
        <v>2.2646119214977667E-2</v>
      </c>
      <c r="K85" s="1">
        <f>SUM(E85,H85,I85) / (0.5*1.225*A85^2*'AC Param'!$B$8)</f>
        <v>3.9988088096800357E-2</v>
      </c>
      <c r="L85">
        <f t="shared" si="3"/>
        <v>47.218143677978695</v>
      </c>
      <c r="O85">
        <v>0.93500000000000005</v>
      </c>
      <c r="P85">
        <v>0</v>
      </c>
      <c r="Q85">
        <v>0.98445300000000002</v>
      </c>
      <c r="R85">
        <v>2.1319000000000001E-2</v>
      </c>
      <c r="S85">
        <v>2.0305E-2</v>
      </c>
      <c r="T85">
        <v>4.1624000000000001E-2</v>
      </c>
      <c r="U85">
        <v>1.8E-5</v>
      </c>
      <c r="V85">
        <v>0</v>
      </c>
      <c r="W85">
        <v>-3.3599999999999998E-4</v>
      </c>
      <c r="X85">
        <v>-1.9999999999999999E-6</v>
      </c>
      <c r="Y85">
        <v>-1.9999999999999999E-6</v>
      </c>
      <c r="Z85">
        <v>9.0896000000000008</v>
      </c>
      <c r="AA85">
        <v>0.12809999999999999</v>
      </c>
    </row>
    <row r="86" spans="1:27" x14ac:dyDescent="0.2">
      <c r="A86">
        <f>TrimCalc!A86</f>
        <v>9.1377000000000006</v>
      </c>
      <c r="B86">
        <f>(9.807*'AC Param'!$B$2)/('AC Param'!$B$8*0.5*1.225*Totals!A86^2)</f>
        <v>0.97402498395501569</v>
      </c>
      <c r="C86">
        <f>(D86)/('AC Param'!$B$8*0.5*1.225*Totals!A86^2)</f>
        <v>4.0620507582092499E-2</v>
      </c>
      <c r="D86">
        <f t="shared" si="2"/>
        <v>5.1532589899535255</v>
      </c>
      <c r="E86">
        <f>TrimCalc!T86</f>
        <v>4.9216458413161428</v>
      </c>
      <c r="F86">
        <f>TrimCalc!U86</f>
        <v>2.5836881875137667</v>
      </c>
      <c r="G86">
        <f>TrimCalc!V86</f>
        <v>2.338002237111739</v>
      </c>
      <c r="H86">
        <f>TrimCalc!S86</f>
        <v>0.13968630350497413</v>
      </c>
      <c r="I86">
        <f>D_VStab!I86</f>
        <v>6.939432408144626E-2</v>
      </c>
      <c r="J86">
        <f>D_Fuselage!H86</f>
        <v>2.2487937741599205E-2</v>
      </c>
      <c r="K86" s="1">
        <f>SUM(E86,H86,I86) / (0.5*1.225*A86^2*'AC Param'!$B$8)</f>
        <v>4.044289523154334E-2</v>
      </c>
      <c r="L86">
        <f t="shared" si="3"/>
        <v>47.088934672498333</v>
      </c>
      <c r="O86">
        <v>-1E-3</v>
      </c>
      <c r="P86">
        <v>0</v>
      </c>
      <c r="Q86">
        <v>0.89777700000000005</v>
      </c>
      <c r="R86">
        <v>1.7829000000000001E-2</v>
      </c>
      <c r="S86">
        <v>1.9421999999999998E-2</v>
      </c>
      <c r="T86">
        <v>3.7250999999999999E-2</v>
      </c>
      <c r="U86">
        <v>1.9000000000000001E-5</v>
      </c>
      <c r="V86">
        <v>0</v>
      </c>
      <c r="W86">
        <v>-2.23E-4</v>
      </c>
      <c r="X86">
        <v>-3.0000000000000001E-6</v>
      </c>
      <c r="Y86">
        <v>-3.0000000000000001E-6</v>
      </c>
      <c r="Z86">
        <v>9.5193999999999992</v>
      </c>
      <c r="AA86">
        <v>0.128</v>
      </c>
    </row>
    <row r="87" spans="1:27" x14ac:dyDescent="0.2">
      <c r="A87">
        <f>TrimCalc!A87</f>
        <v>9.0954999999999995</v>
      </c>
      <c r="B87">
        <f>(9.807*'AC Param'!$B$2)/('AC Param'!$B$8*0.5*1.225*Totals!A87^2)</f>
        <v>0.9830842348406339</v>
      </c>
      <c r="C87">
        <f>(D87)/('AC Param'!$B$8*0.5*1.225*Totals!A87^2)</f>
        <v>4.1077326000265417E-2</v>
      </c>
      <c r="D87">
        <f t="shared" si="2"/>
        <v>5.1631905535427842</v>
      </c>
      <c r="E87">
        <f>TrimCalc!T87</f>
        <v>4.9331341684301462</v>
      </c>
      <c r="F87">
        <f>TrimCalc!U87</f>
        <v>2.6061099973117035</v>
      </c>
      <c r="G87">
        <f>TrimCalc!V87</f>
        <v>2.3271498655356879</v>
      </c>
      <c r="H87">
        <f>TrimCalc!S87</f>
        <v>0.13871781400857841</v>
      </c>
      <c r="I87">
        <f>D_VStab!I87</f>
        <v>6.8880540649680133E-2</v>
      </c>
      <c r="J87">
        <f>D_Fuselage!H87</f>
        <v>2.2332336037134977E-2</v>
      </c>
      <c r="K87" s="1">
        <f>SUM(E87,H87,I87) / (0.5*1.225*A87^2*'AC Param'!$B$8)</f>
        <v>4.0898654338096092E-2</v>
      </c>
      <c r="L87">
        <f t="shared" si="3"/>
        <v>46.961799679748388</v>
      </c>
      <c r="O87">
        <v>-0.93</v>
      </c>
      <c r="P87">
        <v>0</v>
      </c>
      <c r="Q87">
        <v>0.81133</v>
      </c>
      <c r="R87">
        <v>1.4668E-2</v>
      </c>
      <c r="S87">
        <v>1.8541999999999999E-2</v>
      </c>
      <c r="T87">
        <v>3.3210000000000003E-2</v>
      </c>
      <c r="U87">
        <v>2.0000000000000002E-5</v>
      </c>
      <c r="V87">
        <v>0</v>
      </c>
      <c r="W87">
        <v>-1.1400000000000001E-4</v>
      </c>
      <c r="X87">
        <v>-3.0000000000000001E-6</v>
      </c>
      <c r="Y87">
        <v>-3.0000000000000001E-6</v>
      </c>
      <c r="Z87">
        <v>10.0158</v>
      </c>
      <c r="AA87">
        <v>0.12790000000000001</v>
      </c>
    </row>
    <row r="88" spans="1:27" x14ac:dyDescent="0.2">
      <c r="A88">
        <f>TrimCalc!A88</f>
        <v>9.0539000000000005</v>
      </c>
      <c r="B88">
        <f>(9.807*'AC Param'!$B$2)/('AC Param'!$B$8*0.5*1.225*Totals!A88^2)</f>
        <v>0.99213895322650036</v>
      </c>
      <c r="C88">
        <f>(D88)/('AC Param'!$B$8*0.5*1.225*Totals!A88^2)</f>
        <v>4.1534232764075397E-2</v>
      </c>
      <c r="D88">
        <f t="shared" si="2"/>
        <v>5.1729753824776408</v>
      </c>
      <c r="E88">
        <f>TrimCalc!T88</f>
        <v>4.9446759139365088</v>
      </c>
      <c r="F88">
        <f>TrimCalc!U88</f>
        <v>2.6284884571667839</v>
      </c>
      <c r="G88">
        <f>TrimCalc!V88</f>
        <v>2.3162774578182725</v>
      </c>
      <c r="H88">
        <f>TrimCalc!S88</f>
        <v>0.1377782629007514</v>
      </c>
      <c r="I88">
        <f>D_VStab!I88</f>
        <v>6.8251905017724768E-2</v>
      </c>
      <c r="J88">
        <f>D_Fuselage!H88</f>
        <v>2.2179299574107292E-2</v>
      </c>
      <c r="K88" s="1">
        <f>SUM(E88,H88,I88) / (0.5*1.225*A88^2*'AC Param'!$B$8)</f>
        <v>4.1355430769639552E-2</v>
      </c>
      <c r="L88">
        <f t="shared" si="3"/>
        <v>46.835601815414314</v>
      </c>
      <c r="O88">
        <v>-1.8520000000000001</v>
      </c>
      <c r="P88">
        <v>0</v>
      </c>
      <c r="Q88">
        <v>0.72526999999999997</v>
      </c>
      <c r="R88">
        <v>1.1839000000000001E-2</v>
      </c>
      <c r="S88">
        <v>1.7668E-2</v>
      </c>
      <c r="T88">
        <v>2.9506999999999999E-2</v>
      </c>
      <c r="U88">
        <v>2.0000000000000002E-5</v>
      </c>
      <c r="V88">
        <v>0</v>
      </c>
      <c r="W88">
        <v>-1.1E-5</v>
      </c>
      <c r="X88">
        <v>-3.0000000000000001E-6</v>
      </c>
      <c r="Y88">
        <v>-3.0000000000000001E-6</v>
      </c>
      <c r="Z88">
        <v>10.5967</v>
      </c>
      <c r="AA88">
        <v>0.12770000000000001</v>
      </c>
    </row>
    <row r="89" spans="1:27" x14ac:dyDescent="0.2">
      <c r="A89">
        <f>TrimCalc!A89</f>
        <v>9.0128000000000004</v>
      </c>
      <c r="B89">
        <f>(9.807*'AC Param'!$B$2)/('AC Param'!$B$8*0.5*1.225*Totals!A89^2)</f>
        <v>1.0012082515636418</v>
      </c>
      <c r="C89">
        <f>(D89)/('AC Param'!$B$8*0.5*1.225*Totals!A89^2)</f>
        <v>4.199446599949147E-2</v>
      </c>
      <c r="D89">
        <f t="shared" si="2"/>
        <v>5.1829183043728753</v>
      </c>
      <c r="E89">
        <f>TrimCalc!T89</f>
        <v>4.9560953100581324</v>
      </c>
      <c r="F89">
        <f>TrimCalc!U89</f>
        <v>2.6507873006245775</v>
      </c>
      <c r="G89">
        <f>TrimCalc!V89</f>
        <v>2.3053376608954297</v>
      </c>
      <c r="H89">
        <f>TrimCalc!S89</f>
        <v>0.13688440220640441</v>
      </c>
      <c r="I89">
        <f>D_VStab!I89</f>
        <v>6.7880493287843555E-2</v>
      </c>
      <c r="J89">
        <f>D_Fuselage!H89</f>
        <v>2.2028447358620216E-2</v>
      </c>
      <c r="K89" s="1">
        <f>SUM(E89,H89,I89) / (0.5*1.225*A89^2*'AC Param'!$B$8)</f>
        <v>4.1815740805202929E-2</v>
      </c>
      <c r="L89">
        <f t="shared" si="3"/>
        <v>46.71260609365185</v>
      </c>
      <c r="O89">
        <v>-2.7669999999999999</v>
      </c>
      <c r="P89">
        <v>0</v>
      </c>
      <c r="Q89">
        <v>0.63957600000000003</v>
      </c>
      <c r="R89">
        <v>9.3380000000000008E-3</v>
      </c>
      <c r="S89">
        <v>1.7572999999999998E-2</v>
      </c>
      <c r="T89">
        <v>2.6911000000000001E-2</v>
      </c>
      <c r="U89">
        <v>2.0999999999999999E-5</v>
      </c>
      <c r="V89">
        <v>0</v>
      </c>
      <c r="W89">
        <v>5.7000000000000003E-5</v>
      </c>
      <c r="X89">
        <v>-3.9999999999999998E-6</v>
      </c>
      <c r="Y89">
        <v>-3.9999999999999998E-6</v>
      </c>
      <c r="Z89">
        <v>11.2889</v>
      </c>
      <c r="AA89">
        <v>0.12759999999999999</v>
      </c>
    </row>
    <row r="90" spans="1:27" x14ac:dyDescent="0.2">
      <c r="A90">
        <f>TrimCalc!A90</f>
        <v>8.9724000000000004</v>
      </c>
      <c r="B90">
        <f>(9.807*'AC Param'!$B$2)/('AC Param'!$B$8*0.5*1.225*Totals!A90^2)</f>
        <v>1.0102448254439198</v>
      </c>
      <c r="C90">
        <f>(D90)/('AC Param'!$B$8*0.5*1.225*Totals!A90^2)</f>
        <v>4.2455425553275472E-2</v>
      </c>
      <c r="D90">
        <f t="shared" si="2"/>
        <v>5.1929397545263409</v>
      </c>
      <c r="E90">
        <f>TrimCalc!T90</f>
        <v>4.9675184475410665</v>
      </c>
      <c r="F90">
        <f>TrimCalc!U90</f>
        <v>2.6731989355721422</v>
      </c>
      <c r="G90">
        <f>TrimCalc!V90</f>
        <v>2.2944418270720437</v>
      </c>
      <c r="H90">
        <f>TrimCalc!S90</f>
        <v>0.13602287082706199</v>
      </c>
      <c r="I90">
        <f>D_VStab!I90</f>
        <v>6.7395621818782503E-2</v>
      </c>
      <c r="J90">
        <f>D_Fuselage!H90</f>
        <v>2.1880499236311288E-2</v>
      </c>
      <c r="K90" s="1">
        <f>SUM(E90,H90,I90) / (0.5*1.225*A90^2*'AC Param'!$B$8)</f>
        <v>4.227553922870643E-2</v>
      </c>
      <c r="L90">
        <f t="shared" si="3"/>
        <v>46.593132653512143</v>
      </c>
      <c r="O90">
        <v>-3.677</v>
      </c>
      <c r="P90">
        <v>0</v>
      </c>
      <c r="Q90">
        <v>0.55420100000000005</v>
      </c>
      <c r="R90">
        <v>7.1590000000000004E-3</v>
      </c>
      <c r="S90">
        <v>1.7226999999999999E-2</v>
      </c>
      <c r="T90">
        <v>2.4386000000000001E-2</v>
      </c>
      <c r="U90">
        <v>2.0999999999999999E-5</v>
      </c>
      <c r="V90">
        <v>0</v>
      </c>
      <c r="W90">
        <v>1.2400000000000001E-4</v>
      </c>
      <c r="X90">
        <v>-3.9999999999999998E-6</v>
      </c>
      <c r="Y90">
        <v>-3.9999999999999998E-6</v>
      </c>
      <c r="Z90">
        <v>12.1335</v>
      </c>
      <c r="AA90">
        <v>0.12740000000000001</v>
      </c>
    </row>
    <row r="91" spans="1:27" x14ac:dyDescent="0.2">
      <c r="A91">
        <f>TrimCalc!A91</f>
        <v>8.9324999999999992</v>
      </c>
      <c r="B91">
        <f>(9.807*'AC Param'!$B$2)/('AC Param'!$B$8*0.5*1.225*Totals!A91^2)</f>
        <v>1.0192901755331572</v>
      </c>
      <c r="C91">
        <f>(D91)/('AC Param'!$B$8*0.5*1.225*Totals!A91^2)</f>
        <v>4.2917703492603661E-2</v>
      </c>
      <c r="D91">
        <f t="shared" si="2"/>
        <v>5.2028985425477936</v>
      </c>
      <c r="E91">
        <f>TrimCalc!T91</f>
        <v>4.9789426404326891</v>
      </c>
      <c r="F91">
        <f>TrimCalc!U91</f>
        <v>2.6955282277744401</v>
      </c>
      <c r="G91">
        <f>TrimCalc!V91</f>
        <v>2.2835155215960832</v>
      </c>
      <c r="H91">
        <f>TrimCalc!S91</f>
        <v>0.13520131291692872</v>
      </c>
      <c r="I91">
        <f>D_VStab!I91</f>
        <v>6.6918771550331338E-2</v>
      </c>
      <c r="J91">
        <f>D_Fuselage!H91</f>
        <v>2.1734708710010486E-2</v>
      </c>
      <c r="K91" s="1">
        <f>SUM(E91,H91,I91) / (0.5*1.225*A91^2*'AC Param'!$B$8)</f>
        <v>4.2737584057318687E-2</v>
      </c>
      <c r="L91">
        <f t="shared" si="3"/>
        <v>46.474891231308163</v>
      </c>
      <c r="O91">
        <v>-4.5810000000000004</v>
      </c>
      <c r="P91">
        <v>0</v>
      </c>
      <c r="Q91">
        <v>0.469138</v>
      </c>
      <c r="R91">
        <v>5.2969999999999996E-3</v>
      </c>
      <c r="S91">
        <v>1.6830999999999999E-2</v>
      </c>
      <c r="T91">
        <v>2.2127999999999998E-2</v>
      </c>
      <c r="U91">
        <v>2.4000000000000001E-5</v>
      </c>
      <c r="V91">
        <v>9.9999999999999995E-7</v>
      </c>
      <c r="W91">
        <v>1.8100000000000001E-4</v>
      </c>
      <c r="X91">
        <v>-3.9999999999999998E-6</v>
      </c>
      <c r="Y91">
        <v>-5.0000000000000004E-6</v>
      </c>
      <c r="Z91">
        <v>13.1957</v>
      </c>
      <c r="AA91">
        <v>0.12720000000000001</v>
      </c>
    </row>
    <row r="92" spans="1:27" x14ac:dyDescent="0.2">
      <c r="A92">
        <f>TrimCalc!A92</f>
        <v>8.8932000000000002</v>
      </c>
      <c r="B92">
        <f>(9.807*'AC Param'!$B$2)/('AC Param'!$B$8*0.5*1.225*Totals!A92^2)</f>
        <v>1.0283187849013893</v>
      </c>
      <c r="C92">
        <f>(D92)/('AC Param'!$B$8*0.5*1.225*Totals!A92^2)</f>
        <v>4.3381972708478565E-2</v>
      </c>
      <c r="D92">
        <f t="shared" si="2"/>
        <v>5.2130062765992164</v>
      </c>
      <c r="E92">
        <f>TrimCalc!T92</f>
        <v>4.9905724184363187</v>
      </c>
      <c r="F92">
        <f>TrimCalc!U92</f>
        <v>2.7178356770876184</v>
      </c>
      <c r="G92">
        <f>TrimCalc!V92</f>
        <v>2.2727212756197894</v>
      </c>
      <c r="H92">
        <f>TrimCalc!S92</f>
        <v>0.13440650349837233</v>
      </c>
      <c r="I92">
        <f>D_VStab!I92</f>
        <v>6.645139192565909E-2</v>
      </c>
      <c r="J92">
        <f>D_Fuselage!H92</f>
        <v>2.1591428467777538E-2</v>
      </c>
      <c r="K92" s="1">
        <f>SUM(E92,H92,I92) / (0.5*1.225*A92^2*'AC Param'!$B$8)</f>
        <v>4.3202420301089707E-2</v>
      </c>
      <c r="L92">
        <f t="shared" si="3"/>
        <v>46.360307419052155</v>
      </c>
      <c r="O92">
        <v>-5.4809999999999999</v>
      </c>
      <c r="P92">
        <v>0</v>
      </c>
      <c r="Q92">
        <v>0.38441399999999998</v>
      </c>
      <c r="R92">
        <v>3.751E-3</v>
      </c>
      <c r="S92">
        <v>1.6459000000000001E-2</v>
      </c>
      <c r="T92">
        <v>2.0209999999999999E-2</v>
      </c>
      <c r="U92">
        <v>2.1999999999999999E-5</v>
      </c>
      <c r="V92">
        <v>9.9999999999999995E-7</v>
      </c>
      <c r="W92">
        <v>2.31E-4</v>
      </c>
      <c r="X92">
        <v>-3.9999999999999998E-6</v>
      </c>
      <c r="Y92">
        <v>-3.9999999999999998E-6</v>
      </c>
      <c r="Z92">
        <v>14.5878</v>
      </c>
      <c r="AA92">
        <v>0.127</v>
      </c>
    </row>
    <row r="93" spans="1:27" x14ac:dyDescent="0.2">
      <c r="A93">
        <f>TrimCalc!A93</f>
        <v>8.8543000000000003</v>
      </c>
      <c r="B93">
        <f>(9.807*'AC Param'!$B$2)/('AC Param'!$B$8*0.5*1.225*Totals!A93^2)</f>
        <v>1.0373741526122351</v>
      </c>
      <c r="C93">
        <f>(D93)/('AC Param'!$B$8*0.5*1.225*Totals!A93^2)</f>
        <v>4.3849608698858358E-2</v>
      </c>
      <c r="D93">
        <f t="shared" si="2"/>
        <v>5.2232043799992809</v>
      </c>
      <c r="E93">
        <f>TrimCalc!T93</f>
        <v>5.0022395014353158</v>
      </c>
      <c r="F93">
        <f>TrimCalc!U93</f>
        <v>2.7400302169969848</v>
      </c>
      <c r="G93">
        <f>TrimCalc!V93</f>
        <v>2.2620901681101584</v>
      </c>
      <c r="H93">
        <f>TrimCalc!S93</f>
        <v>0.1336436311134587</v>
      </c>
      <c r="I93">
        <f>D_VStab!I93</f>
        <v>6.5990445807443052E-2</v>
      </c>
      <c r="J93">
        <f>D_Fuselage!H93</f>
        <v>2.1449917971236611E-2</v>
      </c>
      <c r="K93" s="1">
        <f>SUM(E93,H93,I93) / (0.5*1.225*A93^2*'AC Param'!$B$8)</f>
        <v>4.3670533319602106E-2</v>
      </c>
      <c r="L93">
        <f t="shared" si="3"/>
        <v>46.247818541827634</v>
      </c>
      <c r="O93">
        <v>-6.375</v>
      </c>
      <c r="P93">
        <v>0</v>
      </c>
      <c r="Q93">
        <v>0.30006699999999997</v>
      </c>
      <c r="R93">
        <v>2.5149999999999999E-3</v>
      </c>
      <c r="S93">
        <v>1.6060999999999999E-2</v>
      </c>
      <c r="T93">
        <v>1.8577E-2</v>
      </c>
      <c r="U93">
        <v>2.5999999999999998E-5</v>
      </c>
      <c r="V93">
        <v>9.9999999999999995E-7</v>
      </c>
      <c r="W93">
        <v>2.8200000000000002E-4</v>
      </c>
      <c r="X93">
        <v>-3.9999999999999998E-6</v>
      </c>
      <c r="Y93">
        <v>-3.9999999999999998E-6</v>
      </c>
      <c r="Z93">
        <v>16.524699999999999</v>
      </c>
      <c r="AA93">
        <v>0.12659999999999999</v>
      </c>
    </row>
    <row r="94" spans="1:27" x14ac:dyDescent="0.2">
      <c r="A94">
        <f>TrimCalc!A94</f>
        <v>8.8161000000000005</v>
      </c>
      <c r="B94">
        <f>(9.807*'AC Param'!$B$2)/('AC Param'!$B$8*0.5*1.225*Totals!A94^2)</f>
        <v>1.0463834754791159</v>
      </c>
      <c r="C94">
        <f>(D94)/('AC Param'!$B$8*0.5*1.225*Totals!A94^2)</f>
        <v>4.4324642257398315E-2</v>
      </c>
      <c r="D94">
        <f t="shared" si="2"/>
        <v>5.2343298491815302</v>
      </c>
      <c r="E94">
        <f>TrimCalc!T94</f>
        <v>5.0145642854461361</v>
      </c>
      <c r="F94">
        <f>TrimCalc!U94</f>
        <v>2.7623843496111249</v>
      </c>
      <c r="G94">
        <f>TrimCalc!V94</f>
        <v>2.2520682424704304</v>
      </c>
      <c r="H94">
        <f>TrimCalc!S94</f>
        <v>0.13290754898561574</v>
      </c>
      <c r="I94">
        <f>D_VStab!I94</f>
        <v>6.565845200158775E-2</v>
      </c>
      <c r="J94">
        <f>D_Fuselage!H94</f>
        <v>2.1311256112771178E-2</v>
      </c>
      <c r="K94" s="1">
        <f>SUM(E94,H94,I94) / (0.5*1.225*A94^2*'AC Param'!$B$8)</f>
        <v>4.4145122994779872E-2</v>
      </c>
      <c r="L94">
        <f t="shared" si="3"/>
        <v>46.146375383369289</v>
      </c>
      <c r="O94">
        <v>-7.2640000000000002</v>
      </c>
      <c r="P94">
        <v>0</v>
      </c>
      <c r="Q94">
        <v>0.21613199999999999</v>
      </c>
      <c r="R94">
        <v>1.586E-3</v>
      </c>
      <c r="S94">
        <v>1.5478E-2</v>
      </c>
      <c r="T94">
        <v>1.7063999999999999E-2</v>
      </c>
      <c r="U94">
        <v>2.5999999999999998E-5</v>
      </c>
      <c r="V94">
        <v>9.9999999999999995E-7</v>
      </c>
      <c r="W94">
        <v>3.39E-4</v>
      </c>
      <c r="X94">
        <v>-6.0000000000000002E-6</v>
      </c>
      <c r="Y94">
        <v>-6.0000000000000002E-6</v>
      </c>
      <c r="Z94">
        <v>19.488800000000001</v>
      </c>
      <c r="AA94">
        <v>0.126</v>
      </c>
    </row>
    <row r="95" spans="1:27" x14ac:dyDescent="0.2">
      <c r="A95">
        <f>TrimCalc!A95</f>
        <v>8.7782999999999998</v>
      </c>
      <c r="B95">
        <f>(9.807*'AC Param'!$B$2)/('AC Param'!$B$8*0.5*1.225*Totals!A95^2)</f>
        <v>1.0554144849138261</v>
      </c>
      <c r="C95">
        <f>(D95)/('AC Param'!$B$8*0.5*1.225*Totals!A95^2)</f>
        <v>4.4803337207126204E-2</v>
      </c>
      <c r="D95">
        <f t="shared" si="2"/>
        <v>5.2455862713781549</v>
      </c>
      <c r="E95">
        <f>TrimCalc!T95</f>
        <v>5.0271209247225537</v>
      </c>
      <c r="F95">
        <f>TrimCalc!U95</f>
        <v>2.7846314486847024</v>
      </c>
      <c r="G95">
        <f>TrimCalc!V95</f>
        <v>2.2424894760378513</v>
      </c>
      <c r="H95">
        <f>TrimCalc!S95</f>
        <v>0.13219438171109374</v>
      </c>
      <c r="I95">
        <f>D_VStab!I95</f>
        <v>6.5096623347565427E-2</v>
      </c>
      <c r="J95">
        <f>D_Fuselage!H95</f>
        <v>2.1174341596942429E-2</v>
      </c>
      <c r="K95" s="1">
        <f>SUM(E95,H95,I95) / (0.5*1.225*A95^2*'AC Param'!$B$8)</f>
        <v>4.4622483987366388E-2</v>
      </c>
      <c r="L95">
        <f t="shared" si="3"/>
        <v>46.047329966038859</v>
      </c>
      <c r="O95">
        <v>-8.1479999999999997</v>
      </c>
      <c r="P95">
        <v>0</v>
      </c>
      <c r="Q95">
        <v>0.13264100000000001</v>
      </c>
      <c r="R95">
        <v>9.5699999999999995E-4</v>
      </c>
      <c r="S95">
        <v>1.5495E-2</v>
      </c>
      <c r="T95">
        <v>1.6452000000000001E-2</v>
      </c>
      <c r="U95">
        <v>2.5999999999999998E-5</v>
      </c>
      <c r="V95">
        <v>9.9999999999999995E-7</v>
      </c>
      <c r="W95">
        <v>3.7800000000000003E-4</v>
      </c>
      <c r="X95">
        <v>-6.0000000000000002E-6</v>
      </c>
      <c r="Y95">
        <v>-6.0000000000000002E-6</v>
      </c>
      <c r="Z95">
        <v>24.904699999999998</v>
      </c>
      <c r="AA95">
        <v>0.1246</v>
      </c>
    </row>
    <row r="96" spans="1:27" x14ac:dyDescent="0.2">
      <c r="A96">
        <f>TrimCalc!A96</f>
        <v>8.7409999999999997</v>
      </c>
      <c r="B96">
        <f>(9.807*'AC Param'!$B$2)/('AC Param'!$B$8*0.5*1.225*Totals!A96^2)</f>
        <v>1.0644411305025014</v>
      </c>
      <c r="C96">
        <f>(D96)/('AC Param'!$B$8*0.5*1.225*Totals!A96^2)</f>
        <v>4.5286774272116186E-2</v>
      </c>
      <c r="D96">
        <f t="shared" si="2"/>
        <v>5.2572237395316961</v>
      </c>
      <c r="E96">
        <f>TrimCalc!T96</f>
        <v>5.0399093866900326</v>
      </c>
      <c r="F96">
        <f>TrimCalc!U96</f>
        <v>2.8069393482045557</v>
      </c>
      <c r="G96">
        <f>TrimCalc!V96</f>
        <v>2.2329700384854774</v>
      </c>
      <c r="H96">
        <f>TrimCalc!S96</f>
        <v>0.13149805860231978</v>
      </c>
      <c r="I96">
        <f>D_VStab!I96</f>
        <v>6.4776767473697608E-2</v>
      </c>
      <c r="J96">
        <f>D_Fuselage!H96</f>
        <v>2.1039526765645831E-2</v>
      </c>
      <c r="K96" s="1">
        <f>SUM(E96,H96,I96) / (0.5*1.225*A96^2*'AC Param'!$B$8)</f>
        <v>4.5105535590516374E-2</v>
      </c>
      <c r="L96">
        <f t="shared" si="3"/>
        <v>45.95339270724655</v>
      </c>
    </row>
    <row r="97" spans="1:26" x14ac:dyDescent="0.2">
      <c r="A97">
        <f>TrimCalc!A97</f>
        <v>8.7042000000000002</v>
      </c>
      <c r="B97">
        <f>(9.807*'AC Param'!$B$2)/('AC Param'!$B$8*0.5*1.225*Totals!A97^2)</f>
        <v>1.0734607391875799</v>
      </c>
      <c r="C97">
        <f>(D97)/('AC Param'!$B$8*0.5*1.225*Totals!A97^2)</f>
        <v>4.5773218896118989E-2</v>
      </c>
      <c r="D97">
        <f t="shared" si="2"/>
        <v>5.269046235896889</v>
      </c>
      <c r="E97">
        <f>TrimCalc!T97</f>
        <v>5.0528521191732629</v>
      </c>
      <c r="F97">
        <f>TrimCalc!U97</f>
        <v>2.8292249805238905</v>
      </c>
      <c r="G97">
        <f>TrimCalc!V97</f>
        <v>2.2237355835977954</v>
      </c>
      <c r="H97">
        <f>TrimCalc!S97</f>
        <v>0.13083126965419628</v>
      </c>
      <c r="I97">
        <f>D_VStab!I97</f>
        <v>6.4347601433730042E-2</v>
      </c>
      <c r="J97">
        <f>D_Fuselage!H97</f>
        <v>2.0906800687276916E-2</v>
      </c>
      <c r="K97" s="1">
        <f>SUM(E97,H97,I97) / (0.5*1.225*A97^2*'AC Param'!$B$8)</f>
        <v>4.5590655412032416E-2</v>
      </c>
      <c r="L97">
        <f t="shared" si="3"/>
        <v>45.862832246493703</v>
      </c>
    </row>
    <row r="98" spans="1:26" x14ac:dyDescent="0.2">
      <c r="A98">
        <f>TrimCalc!A98</f>
        <v>8.6678999999999995</v>
      </c>
      <c r="B98">
        <f>(9.807*'AC Param'!$B$2)/('AC Param'!$B$8*0.5*1.225*Totals!A98^2)</f>
        <v>1.0824705843232703</v>
      </c>
      <c r="C98">
        <f>(D98)/('AC Param'!$B$8*0.5*1.225*Totals!A98^2)</f>
        <v>4.6262431484989208E-2</v>
      </c>
      <c r="D98">
        <f t="shared" si="2"/>
        <v>5.2810353177377811</v>
      </c>
      <c r="E98">
        <f>TrimCalc!T98</f>
        <v>5.066139356993947</v>
      </c>
      <c r="F98">
        <f>TrimCalc!U98</f>
        <v>2.8514744310258018</v>
      </c>
      <c r="G98">
        <f>TrimCalc!V98</f>
        <v>2.2146758158853337</v>
      </c>
      <c r="H98">
        <f>TrimCalc!S98</f>
        <v>0.13018275437746046</v>
      </c>
      <c r="I98">
        <f>D_VStab!I98</f>
        <v>6.3926163908888556E-2</v>
      </c>
      <c r="J98">
        <f>D_Fuselage!H98</f>
        <v>2.0776152540296262E-2</v>
      </c>
      <c r="K98" s="1">
        <f>SUM(E98,H98,I98) / (0.5*1.225*A98^2*'AC Param'!$B$8)</f>
        <v>4.6080334780535262E-2</v>
      </c>
      <c r="L98">
        <f t="shared" si="3"/>
        <v>45.775486030619312</v>
      </c>
    </row>
    <row r="99" spans="1:26" x14ac:dyDescent="0.2">
      <c r="A99">
        <f>TrimCalc!A99</f>
        <v>8.6320999999999994</v>
      </c>
      <c r="B99">
        <f>(9.807*'AC Param'!$B$2)/('AC Param'!$B$8*0.5*1.225*Totals!A99^2)</f>
        <v>1.0914678865176599</v>
      </c>
      <c r="C99">
        <f>(D99)/('AC Param'!$B$8*0.5*1.225*Totals!A99^2)</f>
        <v>4.6753712581763966E-2</v>
      </c>
      <c r="D99">
        <f t="shared" si="2"/>
        <v>5.2931214728436728</v>
      </c>
      <c r="E99">
        <f>TrimCalc!T99</f>
        <v>5.0792961923948283</v>
      </c>
      <c r="F99">
        <f>TrimCalc!U99</f>
        <v>2.8737019292729942</v>
      </c>
      <c r="G99">
        <f>TrimCalc!V99</f>
        <v>2.2056924283803143</v>
      </c>
      <c r="H99">
        <f>TrimCalc!S99</f>
        <v>0.12956712964579564</v>
      </c>
      <c r="I99">
        <f>D_VStab!I99</f>
        <v>6.3512413930172235E-2</v>
      </c>
      <c r="J99">
        <f>D_Fuselage!H99</f>
        <v>2.0647571614396436E-2</v>
      </c>
      <c r="K99" s="1">
        <f>SUM(E99,H99,I99) / (0.5*1.225*A99^2*'AC Param'!$B$8)</f>
        <v>4.657046717089864E-2</v>
      </c>
      <c r="L99">
        <f t="shared" si="3"/>
        <v>45.690753865733868</v>
      </c>
      <c r="O99" t="s">
        <v>97</v>
      </c>
    </row>
    <row r="100" spans="1:26" x14ac:dyDescent="0.2">
      <c r="A100">
        <f>TrimCalc!A100</f>
        <v>8.5967000000000002</v>
      </c>
      <c r="B100">
        <f>(9.807*'AC Param'!$B$2)/('AC Param'!$B$8*0.5*1.225*Totals!A100^2)</f>
        <v>1.1004754163903763</v>
      </c>
      <c r="C100">
        <f>(D100)/('AC Param'!$B$8*0.5*1.225*Totals!A100^2)</f>
        <v>4.7246060992695169E-2</v>
      </c>
      <c r="D100">
        <f t="shared" si="2"/>
        <v>5.305080537925055</v>
      </c>
      <c r="E100">
        <f>TrimCalc!T100</f>
        <v>5.0924681850842104</v>
      </c>
      <c r="F100">
        <f>TrimCalc!U100</f>
        <v>2.895849116226707</v>
      </c>
      <c r="G100">
        <f>TrimCalc!V100</f>
        <v>2.1966382095778898</v>
      </c>
      <c r="H100">
        <f>TrimCalc!S100</f>
        <v>0.12896767984502583</v>
      </c>
      <c r="I100">
        <f>D_VStab!I100</f>
        <v>6.3104843021196011E-2</v>
      </c>
      <c r="J100">
        <f>D_Fuselage!H100</f>
        <v>2.0520689254236547E-2</v>
      </c>
      <c r="K100" s="1">
        <f>SUM(E100,H100,I100) / (0.5*1.225*A100^2*'AC Param'!$B$8)</f>
        <v>4.7063137085541794E-2</v>
      </c>
      <c r="L100">
        <f t="shared" si="3"/>
        <v>45.606185860380322</v>
      </c>
      <c r="O100" t="s">
        <v>88</v>
      </c>
    </row>
    <row r="101" spans="1:26" x14ac:dyDescent="0.2">
      <c r="A101">
        <f>TrimCalc!A101</f>
        <v>8.5617999999999999</v>
      </c>
      <c r="B101">
        <f>(9.807*'AC Param'!$B$2)/('AC Param'!$B$8*0.5*1.225*Totals!A101^2)</f>
        <v>1.1094653179026426</v>
      </c>
      <c r="C101">
        <f>(D101)/('AC Param'!$B$8*0.5*1.225*Totals!A101^2)</f>
        <v>4.7741031256598572E-2</v>
      </c>
      <c r="D101">
        <f t="shared" si="2"/>
        <v>5.3172219116085016</v>
      </c>
      <c r="E101">
        <f>TrimCalc!T101</f>
        <v>5.1057249582116802</v>
      </c>
      <c r="F101">
        <f>TrimCalc!U101</f>
        <v>2.9180775355015958</v>
      </c>
      <c r="G101">
        <f>TrimCalc!V101</f>
        <v>2.1876474227100848</v>
      </c>
      <c r="H101">
        <f>TrimCalc!S101</f>
        <v>0.12839621262252868</v>
      </c>
      <c r="I101">
        <f>D_VStab!I101</f>
        <v>6.27048862883922E-2</v>
      </c>
      <c r="J101">
        <f>D_Fuselage!H101</f>
        <v>2.0395854485899922E-2</v>
      </c>
      <c r="K101" s="1">
        <f>SUM(E101,H101,I101) / (0.5*1.225*A101^2*'AC Param'!$B$8)</f>
        <v>4.7557905717980263E-2</v>
      </c>
      <c r="L101">
        <f t="shared" si="3"/>
        <v>45.52499056280967</v>
      </c>
      <c r="O101" t="s">
        <v>24</v>
      </c>
    </row>
    <row r="102" spans="1:26" x14ac:dyDescent="0.2">
      <c r="A102">
        <f>TrimCalc!A102</f>
        <v>8.5273000000000003</v>
      </c>
      <c r="B102">
        <f>(9.807*'AC Param'!$B$2)/('AC Param'!$B$8*0.5*1.225*Totals!A102^2)</f>
        <v>1.1184608929775144</v>
      </c>
      <c r="C102">
        <f>(D102)/('AC Param'!$B$8*0.5*1.225*Totals!A102^2)</f>
        <v>4.8238867275939824E-2</v>
      </c>
      <c r="D102">
        <f t="shared" si="2"/>
        <v>5.3294576831007934</v>
      </c>
      <c r="E102">
        <f>TrimCalc!T102</f>
        <v>5.1190346915592846</v>
      </c>
      <c r="F102">
        <f>TrimCalc!U102</f>
        <v>2.9402627111845114</v>
      </c>
      <c r="G102">
        <f>TrimCalc!V102</f>
        <v>2.1787719803747732</v>
      </c>
      <c r="H102">
        <f>TrimCalc!S102</f>
        <v>0.1278392482344344</v>
      </c>
      <c r="I102">
        <f>D_VStab!I102</f>
        <v>6.2311043003450362E-2</v>
      </c>
      <c r="J102">
        <f>D_Fuselage!H102</f>
        <v>2.0272700303623697E-2</v>
      </c>
      <c r="K102" s="1">
        <f>SUM(E102,H102,I102) / (0.5*1.225*A102^2*'AC Param'!$B$8)</f>
        <v>4.8055371663924311E-2</v>
      </c>
      <c r="L102">
        <f t="shared" si="3"/>
        <v>45.445884501105397</v>
      </c>
    </row>
    <row r="103" spans="1:26" x14ac:dyDescent="0.2">
      <c r="A103">
        <f>TrimCalc!A103</f>
        <v>8.4932999999999996</v>
      </c>
      <c r="B103">
        <f>(9.807*'AC Param'!$B$2)/('AC Param'!$B$8*0.5*1.225*Totals!A103^2)</f>
        <v>1.1274335621870686</v>
      </c>
      <c r="C103">
        <f>(D103)/('AC Param'!$B$8*0.5*1.225*Totals!A103^2)</f>
        <v>4.8738789880209611E-2</v>
      </c>
      <c r="D103">
        <f t="shared" si="2"/>
        <v>5.3418354195459266</v>
      </c>
      <c r="E103">
        <f>TrimCalc!T103</f>
        <v>5.1324494047962546</v>
      </c>
      <c r="F103">
        <f>TrimCalc!U103</f>
        <v>2.962447682946618</v>
      </c>
      <c r="G103">
        <f>TrimCalc!V103</f>
        <v>2.1700017218496352</v>
      </c>
      <c r="H103">
        <f>TrimCalc!S103</f>
        <v>0.12730969781422011</v>
      </c>
      <c r="I103">
        <f>D_VStab!I103</f>
        <v>6.1924742478454087E-2</v>
      </c>
      <c r="J103">
        <f>D_Fuselage!H103</f>
        <v>2.0151574456999909E-2</v>
      </c>
      <c r="K103" s="1">
        <f>SUM(E103,H103,I103) / (0.5*1.225*A103^2*'AC Param'!$B$8)</f>
        <v>4.8554927354303022E-2</v>
      </c>
      <c r="L103">
        <f t="shared" si="3"/>
        <v>45.369810768829417</v>
      </c>
      <c r="O103" t="s">
        <v>26</v>
      </c>
      <c r="P103" t="s">
        <v>27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  <c r="Z103" t="s">
        <v>37</v>
      </c>
    </row>
    <row r="104" spans="1:26" x14ac:dyDescent="0.2">
      <c r="A104">
        <f>TrimCalc!A104</f>
        <v>8.4596999999999998</v>
      </c>
      <c r="B104">
        <f>(9.807*'AC Param'!$B$2)/('AC Param'!$B$8*0.5*1.225*Totals!A104^2)</f>
        <v>1.1364071656393224</v>
      </c>
      <c r="C104">
        <f>(D104)/('AC Param'!$B$8*0.5*1.225*Totals!A104^2)</f>
        <v>4.9242282937016199E-2</v>
      </c>
      <c r="D104">
        <f t="shared" si="2"/>
        <v>5.3544015300137744</v>
      </c>
      <c r="E104">
        <f>TrimCalc!T104</f>
        <v>5.1459223541241244</v>
      </c>
      <c r="F104">
        <f>TrimCalc!U104</f>
        <v>2.9845809688357199</v>
      </c>
      <c r="G104">
        <f>TrimCalc!V104</f>
        <v>2.1613413852884027</v>
      </c>
      <c r="H104">
        <f>TrimCalc!S104</f>
        <v>0.12679383692964039</v>
      </c>
      <c r="I104">
        <f>D_VStab!I104</f>
        <v>6.1653227398108072E-2</v>
      </c>
      <c r="J104">
        <f>D_Fuselage!H104</f>
        <v>2.0032111561902981E-2</v>
      </c>
      <c r="K104" s="1">
        <f>SUM(E104,H104,I104) / (0.5*1.225*A104^2*'AC Param'!$B$8)</f>
        <v>4.9058055642924106E-2</v>
      </c>
      <c r="L104">
        <f t="shared" si="3"/>
        <v>45.296630623457524</v>
      </c>
      <c r="O104">
        <v>0</v>
      </c>
      <c r="P104">
        <v>0.66491800000000001</v>
      </c>
      <c r="Q104">
        <v>1.3299999999999999E-2</v>
      </c>
      <c r="R104">
        <v>1.8877000000000001E-2</v>
      </c>
      <c r="S104">
        <v>3.2176999999999997E-2</v>
      </c>
      <c r="T104">
        <v>1.4E-5</v>
      </c>
      <c r="U104">
        <v>0</v>
      </c>
      <c r="V104">
        <v>7.0299999999999996E-4</v>
      </c>
      <c r="W104">
        <v>-9.9999999999999995E-7</v>
      </c>
      <c r="X104">
        <v>-1.9999999999999999E-6</v>
      </c>
      <c r="Y104">
        <v>11.068099999999999</v>
      </c>
      <c r="Z104">
        <v>-2.9999999999999997E-4</v>
      </c>
    </row>
    <row r="105" spans="1:26" x14ac:dyDescent="0.2">
      <c r="A105">
        <f>TrimCalc!A105</f>
        <v>8.4263999999999992</v>
      </c>
      <c r="B105">
        <f>(9.807*'AC Param'!$B$2)/('AC Param'!$B$8*0.5*1.225*Totals!A105^2)</f>
        <v>1.1454067698766606</v>
      </c>
      <c r="C105">
        <f>(D105)/('AC Param'!$B$8*0.5*1.225*Totals!A105^2)</f>
        <v>4.9747092393819324E-2</v>
      </c>
      <c r="D105">
        <f t="shared" si="2"/>
        <v>5.3667909287805955</v>
      </c>
      <c r="E105">
        <f>TrimCalc!T105</f>
        <v>5.1592970665507307</v>
      </c>
      <c r="F105">
        <f>TrimCalc!U105</f>
        <v>3.0066675244560952</v>
      </c>
      <c r="G105">
        <f>TrimCalc!V105</f>
        <v>2.1526295420946364</v>
      </c>
      <c r="H105">
        <f>TrimCalc!S105</f>
        <v>0.12630322131182209</v>
      </c>
      <c r="I105">
        <f>D_VStab!I105</f>
        <v>6.1276691779600448E-2</v>
      </c>
      <c r="J105">
        <f>D_Fuselage!H105</f>
        <v>1.9913949138441061E-2</v>
      </c>
      <c r="K105" s="1">
        <f>SUM(E105,H105,I105) / (0.5*1.225*A105^2*'AC Param'!$B$8)</f>
        <v>4.9562501437908732E-2</v>
      </c>
      <c r="L105">
        <f t="shared" si="3"/>
        <v>45.222727082276805</v>
      </c>
      <c r="O105">
        <v>0</v>
      </c>
      <c r="P105">
        <v>0.63513799999999998</v>
      </c>
      <c r="Q105">
        <v>1.2296E-2</v>
      </c>
      <c r="R105">
        <v>1.8761E-2</v>
      </c>
      <c r="S105">
        <v>3.1057000000000001E-2</v>
      </c>
      <c r="T105">
        <v>1.2E-5</v>
      </c>
      <c r="U105">
        <v>0</v>
      </c>
      <c r="V105">
        <v>7.8399999999999997E-4</v>
      </c>
      <c r="W105">
        <v>-9.9999999999999995E-7</v>
      </c>
      <c r="X105">
        <v>-9.9999999999999995E-7</v>
      </c>
      <c r="Y105">
        <v>11.3264</v>
      </c>
      <c r="Z105">
        <v>-4.0000000000000002E-4</v>
      </c>
    </row>
    <row r="106" spans="1:26" x14ac:dyDescent="0.2">
      <c r="A106">
        <f>TrimCalc!A106</f>
        <v>8.3935999999999993</v>
      </c>
      <c r="B106">
        <f>(9.807*'AC Param'!$B$2)/('AC Param'!$B$8*0.5*1.225*Totals!A106^2)</f>
        <v>1.1543761626635087</v>
      </c>
      <c r="C106">
        <f>(D106)/('AC Param'!$B$8*0.5*1.225*Totals!A106^2)</f>
        <v>5.0253736101318287E-2</v>
      </c>
      <c r="D106">
        <f t="shared" si="2"/>
        <v>5.3793242741491145</v>
      </c>
      <c r="E106">
        <f>TrimCalc!T106</f>
        <v>5.1727886175592861</v>
      </c>
      <c r="F106">
        <f>TrimCalc!U106</f>
        <v>3.0287489196491082</v>
      </c>
      <c r="G106">
        <f>TrimCalc!V106</f>
        <v>2.1440396979101783</v>
      </c>
      <c r="H106">
        <f>TrimCalc!S106</f>
        <v>0.12583024664872394</v>
      </c>
      <c r="I106">
        <f>D_VStab!I106</f>
        <v>6.0907620993985209E-2</v>
      </c>
      <c r="J106">
        <f>D_Fuselage!H106</f>
        <v>1.979778894711855E-2</v>
      </c>
      <c r="K106" s="1">
        <f>SUM(E106,H106,I106) / (0.5*1.225*A106^2*'AC Param'!$B$8)</f>
        <v>5.0068784830408809E-2</v>
      </c>
      <c r="L106">
        <f t="shared" si="3"/>
        <v>45.151896227498007</v>
      </c>
      <c r="O106">
        <v>0</v>
      </c>
      <c r="P106">
        <v>0.60538999999999998</v>
      </c>
      <c r="Q106">
        <v>1.1335E-2</v>
      </c>
      <c r="R106">
        <v>1.8748999999999998E-2</v>
      </c>
      <c r="S106">
        <v>3.0084E-2</v>
      </c>
      <c r="T106">
        <v>7.9999999999999996E-6</v>
      </c>
      <c r="U106">
        <v>0</v>
      </c>
      <c r="V106">
        <v>8.5999999999999998E-4</v>
      </c>
      <c r="W106">
        <v>0</v>
      </c>
      <c r="X106">
        <v>0</v>
      </c>
      <c r="Y106">
        <v>11.603300000000001</v>
      </c>
      <c r="Z106">
        <v>-4.0000000000000002E-4</v>
      </c>
    </row>
    <row r="107" spans="1:26" x14ac:dyDescent="0.2">
      <c r="A107">
        <f>TrimCalc!A107</f>
        <v>8.3612000000000002</v>
      </c>
      <c r="B107">
        <f>(9.807*'AC Param'!$B$2)/('AC Param'!$B$8*0.5*1.225*Totals!A107^2)</f>
        <v>1.163340008622636</v>
      </c>
      <c r="C107">
        <f>(D107)/('AC Param'!$B$8*0.5*1.225*Totals!A107^2)</f>
        <v>5.0762470352281139E-2</v>
      </c>
      <c r="D107">
        <f t="shared" si="2"/>
        <v>5.3919121172591424</v>
      </c>
      <c r="E107">
        <f>TrimCalc!T107</f>
        <v>5.186299516996824</v>
      </c>
      <c r="F107">
        <f>TrimCalc!U107</f>
        <v>3.0508261871519422</v>
      </c>
      <c r="G107">
        <f>TrimCalc!V107</f>
        <v>2.13547332984488</v>
      </c>
      <c r="H107">
        <f>TrimCalc!S107</f>
        <v>0.12538480235562929</v>
      </c>
      <c r="I107">
        <f>D_VStab!I107</f>
        <v>6.0544529955083366E-2</v>
      </c>
      <c r="J107">
        <f>D_Fuselage!H107</f>
        <v>1.9683267951606985E-2</v>
      </c>
      <c r="K107" s="1">
        <f>SUM(E107,H107,I107) / (0.5*1.225*A107^2*'AC Param'!$B$8)</f>
        <v>5.0577161080894634E-2</v>
      </c>
      <c r="L107">
        <f t="shared" si="3"/>
        <v>45.082855594827144</v>
      </c>
      <c r="O107">
        <v>0</v>
      </c>
      <c r="P107">
        <v>0.57568200000000003</v>
      </c>
      <c r="Q107">
        <v>1.0416999999999999E-2</v>
      </c>
      <c r="R107">
        <v>1.8617999999999999E-2</v>
      </c>
      <c r="S107">
        <v>2.9034999999999998E-2</v>
      </c>
      <c r="T107">
        <v>3.0000000000000001E-6</v>
      </c>
      <c r="U107">
        <v>0</v>
      </c>
      <c r="V107">
        <v>9.3300000000000002E-4</v>
      </c>
      <c r="W107">
        <v>1.9999999999999999E-6</v>
      </c>
      <c r="X107">
        <v>1.9999999999999999E-6</v>
      </c>
      <c r="Y107">
        <v>11.9011</v>
      </c>
      <c r="Z107">
        <v>-5.0000000000000001E-4</v>
      </c>
    </row>
    <row r="108" spans="1:26" x14ac:dyDescent="0.2">
      <c r="A108">
        <f>TrimCalc!A108</f>
        <v>8.3292000000000002</v>
      </c>
      <c r="B108">
        <f>(9.807*'AC Param'!$B$2)/('AC Param'!$B$8*0.5*1.225*Totals!A108^2)</f>
        <v>1.1722960647518079</v>
      </c>
      <c r="C108">
        <f>(D108)/('AC Param'!$B$8*0.5*1.225*Totals!A108^2)</f>
        <v>5.127355862180908E-2</v>
      </c>
      <c r="D108">
        <f t="shared" si="2"/>
        <v>5.4045914995311408</v>
      </c>
      <c r="E108">
        <f>TrimCalc!T108</f>
        <v>5.1998801593355388</v>
      </c>
      <c r="F108">
        <f>TrimCalc!U108</f>
        <v>3.0729129794890455</v>
      </c>
      <c r="G108">
        <f>TrimCalc!V108</f>
        <v>2.126967179846492</v>
      </c>
      <c r="H108">
        <f>TrimCalc!S108</f>
        <v>0.12495357032018825</v>
      </c>
      <c r="I108">
        <f>D_VStab!I108</f>
        <v>6.0187391497333299E-2</v>
      </c>
      <c r="J108">
        <f>D_Fuselage!H108</f>
        <v>1.9570378378082069E-2</v>
      </c>
      <c r="K108" s="1">
        <f>SUM(E108,H108,I108) / (0.5*1.225*A108^2*'AC Param'!$B$8)</f>
        <v>5.1087893721306142E-2</v>
      </c>
      <c r="L108">
        <f t="shared" si="3"/>
        <v>45.015923517894777</v>
      </c>
      <c r="O108">
        <v>0</v>
      </c>
      <c r="P108">
        <v>0.54602300000000004</v>
      </c>
      <c r="Q108">
        <v>9.5420000000000001E-3</v>
      </c>
      <c r="R108">
        <v>1.8440999999999999E-2</v>
      </c>
      <c r="S108">
        <v>2.7983000000000001E-2</v>
      </c>
      <c r="T108">
        <v>-6.9999999999999999E-6</v>
      </c>
      <c r="U108">
        <v>0</v>
      </c>
      <c r="V108">
        <v>1.003E-3</v>
      </c>
      <c r="W108">
        <v>5.0000000000000004E-6</v>
      </c>
      <c r="X108">
        <v>5.0000000000000004E-6</v>
      </c>
      <c r="Y108">
        <v>12.2225</v>
      </c>
      <c r="Z108">
        <v>-5.0000000000000001E-4</v>
      </c>
    </row>
    <row r="109" spans="1:26" x14ac:dyDescent="0.2">
      <c r="A109">
        <f>TrimCalc!A109</f>
        <v>8.2975999999999992</v>
      </c>
      <c r="B109">
        <f>(9.807*'AC Param'!$B$2)/('AC Param'!$B$8*0.5*1.225*Totals!A109^2)</f>
        <v>1.181242047829969</v>
      </c>
      <c r="C109">
        <f>(D109)/('AC Param'!$B$8*0.5*1.225*Totals!A109^2)</f>
        <v>5.1786568116645101E-2</v>
      </c>
      <c r="D109">
        <f t="shared" si="2"/>
        <v>5.4173257869604203</v>
      </c>
      <c r="E109">
        <f>TrimCalc!T109</f>
        <v>5.2135306001858623</v>
      </c>
      <c r="F109">
        <f>TrimCalc!U109</f>
        <v>3.0950260072400653</v>
      </c>
      <c r="G109">
        <f>TrimCalc!V109</f>
        <v>2.1185557881061992</v>
      </c>
      <c r="H109">
        <f>TrimCalc!S109</f>
        <v>0.12455330897638651</v>
      </c>
      <c r="I109">
        <f>D_VStab!I109</f>
        <v>5.9731570112678212E-2</v>
      </c>
      <c r="J109">
        <f>D_Fuselage!H109</f>
        <v>1.9459112525091204E-2</v>
      </c>
      <c r="K109" s="1">
        <f>SUM(E109,H109,I109) / (0.5*1.225*A109^2*'AC Param'!$B$8)</f>
        <v>5.1600060618727316E-2</v>
      </c>
      <c r="L109">
        <f t="shared" si="3"/>
        <v>44.950802449882779</v>
      </c>
      <c r="O109">
        <v>0</v>
      </c>
      <c r="P109">
        <v>0.51642399999999999</v>
      </c>
      <c r="Q109">
        <v>8.7100000000000007E-3</v>
      </c>
      <c r="R109">
        <v>1.8218000000000002E-2</v>
      </c>
      <c r="S109">
        <v>2.6927E-2</v>
      </c>
      <c r="T109">
        <v>-2.5999999999999998E-5</v>
      </c>
      <c r="U109">
        <v>-9.9999999999999995E-7</v>
      </c>
      <c r="V109">
        <v>1.0709999999999999E-3</v>
      </c>
      <c r="W109">
        <v>1.1E-5</v>
      </c>
      <c r="X109">
        <v>1.1E-5</v>
      </c>
      <c r="Y109">
        <v>12.570600000000001</v>
      </c>
      <c r="Z109">
        <v>-5.9999999999999995E-4</v>
      </c>
    </row>
    <row r="110" spans="1:26" x14ac:dyDescent="0.2">
      <c r="A110">
        <f>TrimCalc!A110</f>
        <v>8.2664000000000009</v>
      </c>
      <c r="B110">
        <f>(9.807*'AC Param'!$B$2)/('AC Param'!$B$8*0.5*1.225*Totals!A110^2)</f>
        <v>1.1901756350309936</v>
      </c>
      <c r="C110">
        <f>(D110)/('AC Param'!$B$8*0.5*1.225*Totals!A110^2)</f>
        <v>5.2303598693678316E-2</v>
      </c>
      <c r="D110">
        <f t="shared" si="2"/>
        <v>5.4303426770552869</v>
      </c>
      <c r="E110">
        <f>TrimCalc!T110</f>
        <v>5.2272774509254649</v>
      </c>
      <c r="F110">
        <f>TrimCalc!U110</f>
        <v>3.1171362955734501</v>
      </c>
      <c r="G110">
        <f>TrimCalc!V110</f>
        <v>2.1101981059428203</v>
      </c>
      <c r="H110">
        <f>TrimCalc!S110</f>
        <v>0.12416794729577668</v>
      </c>
      <c r="I110">
        <f>D_VStab!I110</f>
        <v>5.9490865478989428E-2</v>
      </c>
      <c r="J110">
        <f>D_Fuselage!H110</f>
        <v>1.9349462764250595E-2</v>
      </c>
      <c r="K110" s="1">
        <f>SUM(E110,H110,I110) / (0.5*1.225*A110^2*'AC Param'!$B$8)</f>
        <v>5.2116681344890135E-2</v>
      </c>
      <c r="L110">
        <f t="shared" si="3"/>
        <v>44.889384705609828</v>
      </c>
      <c r="O110">
        <v>0</v>
      </c>
      <c r="P110">
        <v>0.4869</v>
      </c>
      <c r="Q110">
        <v>7.9209999999999992E-3</v>
      </c>
      <c r="R110">
        <v>1.8006999999999999E-2</v>
      </c>
      <c r="S110">
        <v>2.5928E-2</v>
      </c>
      <c r="T110">
        <v>-8.7000000000000001E-5</v>
      </c>
      <c r="U110">
        <v>-3.0000000000000001E-6</v>
      </c>
      <c r="V110">
        <v>1.134E-3</v>
      </c>
      <c r="W110">
        <v>3.0000000000000001E-5</v>
      </c>
      <c r="X110">
        <v>3.0000000000000001E-5</v>
      </c>
      <c r="Y110">
        <v>12.949</v>
      </c>
      <c r="Z110">
        <v>-6.9999999999999999E-4</v>
      </c>
    </row>
    <row r="111" spans="1:26" x14ac:dyDescent="0.2">
      <c r="A111">
        <f>TrimCalc!A111</f>
        <v>8.2355</v>
      </c>
      <c r="B111">
        <f>(9.807*'AC Param'!$B$2)/('AC Param'!$B$8*0.5*1.225*Totals!A111^2)</f>
        <v>1.1991235849069672</v>
      </c>
      <c r="C111">
        <f>(D111)/('AC Param'!$B$8*0.5*1.225*Totals!A111^2)</f>
        <v>5.281972045780145E-2</v>
      </c>
      <c r="D111">
        <f t="shared" si="2"/>
        <v>5.4430067622930451</v>
      </c>
      <c r="E111">
        <f>TrimCalc!T111</f>
        <v>5.2409513724151955</v>
      </c>
      <c r="F111">
        <f>TrimCalc!U111</f>
        <v>3.1391076294664035</v>
      </c>
      <c r="G111">
        <f>TrimCalc!V111</f>
        <v>2.1018011392797837</v>
      </c>
      <c r="H111">
        <f>TrimCalc!S111</f>
        <v>0.12380998226926673</v>
      </c>
      <c r="I111">
        <f>D_VStab!I111</f>
        <v>5.9046940191317253E-2</v>
      </c>
      <c r="J111">
        <f>D_Fuselage!H111</f>
        <v>1.9241071086274084E-2</v>
      </c>
      <c r="K111" s="1">
        <f>SUM(E111,H111,I111) / (0.5*1.225*A111^2*'AC Param'!$B$8)</f>
        <v>5.263341576877862E-2</v>
      </c>
      <c r="L111">
        <f t="shared" si="3"/>
        <v>44.825882190864377</v>
      </c>
      <c r="O111">
        <v>0</v>
      </c>
      <c r="P111">
        <v>0.45746399999999998</v>
      </c>
      <c r="Q111">
        <v>7.1700000000000002E-3</v>
      </c>
      <c r="R111">
        <v>1.7819999999999999E-2</v>
      </c>
      <c r="S111">
        <v>2.4989000000000001E-2</v>
      </c>
      <c r="T111">
        <v>5.5599999999999996E-4</v>
      </c>
      <c r="U111">
        <v>2.0000000000000002E-5</v>
      </c>
      <c r="V111">
        <v>1.194E-3</v>
      </c>
      <c r="W111">
        <v>-1.7699999999999999E-4</v>
      </c>
      <c r="X111">
        <v>-1.7699999999999999E-4</v>
      </c>
      <c r="Y111">
        <v>13.362299999999999</v>
      </c>
      <c r="Z111">
        <v>-8.0000000000000004E-4</v>
      </c>
    </row>
    <row r="112" spans="1:26" x14ac:dyDescent="0.2">
      <c r="A112">
        <f>TrimCalc!A112</f>
        <v>8.2049000000000003</v>
      </c>
      <c r="B112">
        <f>(9.807*'AC Param'!$B$2)/('AC Param'!$B$8*0.5*1.225*Totals!A112^2)</f>
        <v>1.2080844753305975</v>
      </c>
      <c r="C112">
        <f>(D112)/('AC Param'!$B$8*0.5*1.225*Totals!A112^2)</f>
        <v>5.3340236512275541E-2</v>
      </c>
      <c r="D112">
        <f t="shared" si="2"/>
        <v>5.4558742769974495</v>
      </c>
      <c r="E112">
        <f>TrimCalc!T112</f>
        <v>5.2545274529551156</v>
      </c>
      <c r="F112">
        <f>TrimCalc!U112</f>
        <v>3.1610326491478498</v>
      </c>
      <c r="G112">
        <f>TrimCalc!V112</f>
        <v>2.0934308974201241</v>
      </c>
      <c r="H112">
        <f>TrimCalc!S112</f>
        <v>0.12346326642723905</v>
      </c>
      <c r="I112">
        <f>D_VStab!I112</f>
        <v>5.8813532042580288E-2</v>
      </c>
      <c r="J112">
        <f>D_Fuselage!H112</f>
        <v>1.9133931959654918E-2</v>
      </c>
      <c r="K112" s="1">
        <f>SUM(E112,H112,I112) / (0.5*1.225*A112^2*'AC Param'!$B$8)</f>
        <v>5.3153795325640858E-2</v>
      </c>
      <c r="L112">
        <f t="shared" si="3"/>
        <v>44.764902855336373</v>
      </c>
      <c r="O112">
        <v>0</v>
      </c>
      <c r="P112">
        <v>0.42813299999999999</v>
      </c>
      <c r="Q112">
        <v>6.45E-3</v>
      </c>
      <c r="R112">
        <v>1.7645999999999998E-2</v>
      </c>
      <c r="S112">
        <v>2.4094999999999998E-2</v>
      </c>
      <c r="T112">
        <v>1.2080000000000001E-3</v>
      </c>
      <c r="U112">
        <v>4.6E-5</v>
      </c>
      <c r="V112">
        <v>1.2509999999999999E-3</v>
      </c>
      <c r="W112">
        <v>-3.8699999999999997E-4</v>
      </c>
      <c r="X112">
        <v>-3.8699999999999997E-4</v>
      </c>
      <c r="Y112">
        <v>13.815899999999999</v>
      </c>
      <c r="Z112">
        <v>-8.9999999999999998E-4</v>
      </c>
    </row>
    <row r="113" spans="1:26" x14ac:dyDescent="0.2">
      <c r="A113">
        <f>TrimCalc!A113</f>
        <v>8.1747999999999994</v>
      </c>
      <c r="B113">
        <f>(9.807*'AC Param'!$B$2)/('AC Param'!$B$8*0.5*1.225*Totals!A113^2)</f>
        <v>1.216997302184043</v>
      </c>
      <c r="C113">
        <f>(D113)/('AC Param'!$B$8*0.5*1.225*Totals!A113^2)</f>
        <v>5.3863228742476177E-2</v>
      </c>
      <c r="D113">
        <f t="shared" si="2"/>
        <v>5.4690197011542017</v>
      </c>
      <c r="E113">
        <f>TrimCalc!T113</f>
        <v>5.2683611746898906</v>
      </c>
      <c r="F113">
        <f>TrimCalc!U113</f>
        <v>3.1831034625434187</v>
      </c>
      <c r="G113">
        <f>TrimCalc!V113</f>
        <v>2.0852577121464719</v>
      </c>
      <c r="H113">
        <f>TrimCalc!S113</f>
        <v>0.12314544891609432</v>
      </c>
      <c r="I113">
        <f>D_VStab!I113</f>
        <v>5.8484339342632634E-2</v>
      </c>
      <c r="J113">
        <f>D_Fuselage!H113</f>
        <v>1.9028738205584244E-2</v>
      </c>
      <c r="K113" s="1">
        <f>SUM(E113,H113,I113) / (0.5*1.225*A113^2*'AC Param'!$B$8)</f>
        <v>5.3675818688269983E-2</v>
      </c>
      <c r="L113">
        <f t="shared" si="3"/>
        <v>44.708142252995366</v>
      </c>
      <c r="O113">
        <v>0</v>
      </c>
      <c r="P113">
        <v>0.39891799999999999</v>
      </c>
      <c r="Q113">
        <v>5.8129999999999996E-3</v>
      </c>
      <c r="R113">
        <v>1.7458000000000001E-2</v>
      </c>
      <c r="S113">
        <v>2.3271E-2</v>
      </c>
      <c r="T113">
        <v>-5.0000000000000004E-6</v>
      </c>
      <c r="U113">
        <v>0</v>
      </c>
      <c r="V113">
        <v>1.304E-3</v>
      </c>
      <c r="W113">
        <v>3.9999999999999998E-6</v>
      </c>
      <c r="X113">
        <v>3.9999999999999998E-6</v>
      </c>
      <c r="Y113">
        <v>14.316800000000001</v>
      </c>
      <c r="Z113">
        <v>-1E-3</v>
      </c>
    </row>
    <row r="114" spans="1:26" x14ac:dyDescent="0.2">
      <c r="A114">
        <f>TrimCalc!A114</f>
        <v>8.1449999999999996</v>
      </c>
      <c r="B114">
        <f>(9.807*'AC Param'!$B$2)/('AC Param'!$B$8*0.5*1.225*Totals!A114^2)</f>
        <v>1.2259188156314318</v>
      </c>
      <c r="C114">
        <f>(D114)/('AC Param'!$B$8*0.5*1.225*Totals!A114^2)</f>
        <v>5.438783754160554E-2</v>
      </c>
      <c r="D114">
        <f t="shared" si="2"/>
        <v>5.4820980812233069</v>
      </c>
      <c r="E114">
        <f>TrimCalc!T114</f>
        <v>5.2821760667966808</v>
      </c>
      <c r="F114">
        <f>TrimCalc!U114</f>
        <v>3.2050827812540046</v>
      </c>
      <c r="G114">
        <f>TrimCalc!V114</f>
        <v>2.0770932855426767</v>
      </c>
      <c r="H114">
        <f>TrimCalc!S114</f>
        <v>0.12283770968716286</v>
      </c>
      <c r="I114">
        <f>D_VStab!I114</f>
        <v>5.8159521243073803E-2</v>
      </c>
      <c r="J114">
        <f>D_Fuselage!H114</f>
        <v>1.8924783496388917E-2</v>
      </c>
      <c r="K114" s="1">
        <f>SUM(E114,H114,I114) / (0.5*1.225*A114^2*'AC Param'!$B$8)</f>
        <v>5.4200084963110622E-2</v>
      </c>
      <c r="L114">
        <f t="shared" si="3"/>
        <v>44.651688871563834</v>
      </c>
      <c r="O114">
        <v>0</v>
      </c>
      <c r="P114">
        <v>0.36985699999999999</v>
      </c>
      <c r="Q114">
        <v>5.1939999999999998E-3</v>
      </c>
      <c r="R114">
        <v>1.7295000000000001E-2</v>
      </c>
      <c r="S114">
        <v>2.2488999999999999E-2</v>
      </c>
      <c r="T114">
        <v>1.2E-5</v>
      </c>
      <c r="U114">
        <v>0</v>
      </c>
      <c r="V114">
        <v>1.354E-3</v>
      </c>
      <c r="W114">
        <v>-1.9999999999999999E-6</v>
      </c>
      <c r="X114">
        <v>-1.9999999999999999E-6</v>
      </c>
      <c r="Y114">
        <v>14.8728</v>
      </c>
      <c r="Z114">
        <v>-1.1000000000000001E-3</v>
      </c>
    </row>
    <row r="115" spans="1:26" x14ac:dyDescent="0.2">
      <c r="A115">
        <f>TrimCalc!A115</f>
        <v>8.1155000000000008</v>
      </c>
      <c r="B115">
        <f>(9.807*'AC Param'!$B$2)/('AC Param'!$B$8*0.5*1.225*Totals!A115^2)</f>
        <v>1.2348474915187468</v>
      </c>
      <c r="C115">
        <f>(D115)/('AC Param'!$B$8*0.5*1.225*Totals!A115^2)</f>
        <v>5.4915327492810771E-2</v>
      </c>
      <c r="D115">
        <f t="shared" si="2"/>
        <v>5.495243920649064</v>
      </c>
      <c r="E115">
        <f>TrimCalc!T115</f>
        <v>5.2960227665613857</v>
      </c>
      <c r="F115">
        <f>TrimCalc!U115</f>
        <v>3.2269497027716474</v>
      </c>
      <c r="G115">
        <f>TrimCalc!V115</f>
        <v>2.0690730637897397</v>
      </c>
      <c r="H115">
        <f>TrimCalc!S115</f>
        <v>0.12256003046986191</v>
      </c>
      <c r="I115">
        <f>D_VStab!I115</f>
        <v>5.7839061171964939E-2</v>
      </c>
      <c r="J115">
        <f>D_Fuselage!H115</f>
        <v>1.882206244584957E-2</v>
      </c>
      <c r="K115" s="1">
        <f>SUM(E115,H115,I115) / (0.5*1.225*A115^2*'AC Param'!$B$8)</f>
        <v>5.4727233981725659E-2</v>
      </c>
      <c r="L115">
        <f t="shared" si="3"/>
        <v>44.596652038027486</v>
      </c>
      <c r="O115">
        <v>0</v>
      </c>
      <c r="P115">
        <v>0.34102199999999999</v>
      </c>
      <c r="Q115">
        <v>4.6160000000000003E-3</v>
      </c>
      <c r="R115">
        <v>1.7121999999999998E-2</v>
      </c>
      <c r="S115">
        <v>2.1738E-2</v>
      </c>
      <c r="T115">
        <v>1.7E-5</v>
      </c>
      <c r="U115">
        <v>9.9999999999999995E-7</v>
      </c>
      <c r="V115">
        <v>1.4E-3</v>
      </c>
      <c r="W115">
        <v>-3.0000000000000001E-6</v>
      </c>
      <c r="X115">
        <v>-3.0000000000000001E-6</v>
      </c>
      <c r="Y115">
        <v>15.4933</v>
      </c>
      <c r="Z115">
        <v>-1.1999999999999999E-3</v>
      </c>
    </row>
    <row r="116" spans="1:26" x14ac:dyDescent="0.2">
      <c r="A116">
        <f>TrimCalc!A116</f>
        <v>8.0863999999999994</v>
      </c>
      <c r="B116">
        <f>(9.807*'AC Param'!$B$2)/('AC Param'!$B$8*0.5*1.225*Totals!A116^2)</f>
        <v>1.2437510131810985</v>
      </c>
      <c r="C116">
        <f>(D116)/('AC Param'!$B$8*0.5*1.225*Totals!A116^2)</f>
        <v>5.5445969750960146E-2</v>
      </c>
      <c r="D116">
        <f t="shared" si="2"/>
        <v>5.5086256065489447</v>
      </c>
      <c r="E116">
        <f>TrimCalc!T116</f>
        <v>5.3100835829015622</v>
      </c>
      <c r="F116">
        <f>TrimCalc!U116</f>
        <v>3.2489203835752676</v>
      </c>
      <c r="G116">
        <f>TrimCalc!V116</f>
        <v>2.0611631993262951</v>
      </c>
      <c r="H116">
        <f>TrimCalc!S116</f>
        <v>0.12229674123401749</v>
      </c>
      <c r="I116">
        <f>D_VStab!I116</f>
        <v>5.7524365441126123E-2</v>
      </c>
      <c r="J116">
        <f>D_Fuselage!H116</f>
        <v>1.8720916972238481E-2</v>
      </c>
      <c r="K116" s="1">
        <f>SUM(E116,H116,I116) / (0.5*1.225*A116^2*'AC Param'!$B$8)</f>
        <v>5.5257538103886707E-2</v>
      </c>
      <c r="L116">
        <f t="shared" si="3"/>
        <v>44.54495010479738</v>
      </c>
      <c r="O116">
        <v>0</v>
      </c>
      <c r="P116">
        <v>0.31256200000000001</v>
      </c>
      <c r="Q116">
        <v>4.0800000000000003E-3</v>
      </c>
      <c r="R116">
        <v>1.694E-2</v>
      </c>
      <c r="S116">
        <v>2.102E-2</v>
      </c>
      <c r="T116">
        <v>1.8E-5</v>
      </c>
      <c r="U116">
        <v>9.9999999999999995E-7</v>
      </c>
      <c r="V116">
        <v>1.4450000000000001E-3</v>
      </c>
      <c r="W116">
        <v>-3.9999999999999998E-6</v>
      </c>
      <c r="X116">
        <v>-3.9999999999999998E-6</v>
      </c>
      <c r="Y116">
        <v>16.188199999999998</v>
      </c>
      <c r="Z116">
        <v>-1.4E-3</v>
      </c>
    </row>
    <row r="117" spans="1:26" x14ac:dyDescent="0.2">
      <c r="A117">
        <f>TrimCalc!A117</f>
        <v>8.0574999999999992</v>
      </c>
      <c r="B117">
        <f>(9.807*'AC Param'!$B$2)/('AC Param'!$B$8*0.5*1.225*Totals!A117^2)</f>
        <v>1.2526889878744463</v>
      </c>
      <c r="C117">
        <f>(D117)/('AC Param'!$B$8*0.5*1.225*Totals!A117^2)</f>
        <v>5.5980274831278008E-2</v>
      </c>
      <c r="D117">
        <f t="shared" si="2"/>
        <v>5.5220265072687287</v>
      </c>
      <c r="E117">
        <f>TrimCalc!T117</f>
        <v>5.324137031279462</v>
      </c>
      <c r="F117">
        <f>TrimCalc!U117</f>
        <v>3.270755752904194</v>
      </c>
      <c r="G117">
        <f>TrimCalc!V117</f>
        <v>2.0533812783752676</v>
      </c>
      <c r="H117">
        <f>TrimCalc!S117</f>
        <v>0.12205625969915403</v>
      </c>
      <c r="I117">
        <f>D_VStab!I117</f>
        <v>5.721256967510191E-2</v>
      </c>
      <c r="J117">
        <f>D_Fuselage!H117</f>
        <v>1.8620646615011307E-2</v>
      </c>
      <c r="K117" s="1">
        <f>SUM(E117,H117,I117) / (0.5*1.225*A117^2*'AC Param'!$B$8)</f>
        <v>5.579150556085305E-2</v>
      </c>
      <c r="L117">
        <f t="shared" si="3"/>
        <v>44.493728582317779</v>
      </c>
      <c r="O117">
        <v>0</v>
      </c>
      <c r="P117">
        <v>0.28465400000000002</v>
      </c>
      <c r="Q117">
        <v>3.5829999999999998E-3</v>
      </c>
      <c r="R117">
        <v>1.6752E-2</v>
      </c>
      <c r="S117">
        <v>2.0334999999999999E-2</v>
      </c>
      <c r="T117">
        <v>1.9000000000000001E-5</v>
      </c>
      <c r="U117">
        <v>9.9999999999999995E-7</v>
      </c>
      <c r="V117">
        <v>1.487E-3</v>
      </c>
      <c r="W117">
        <v>-3.9999999999999998E-6</v>
      </c>
      <c r="X117">
        <v>-3.9999999999999998E-6</v>
      </c>
      <c r="Y117">
        <v>16.968499999999999</v>
      </c>
      <c r="Z117">
        <v>-1.5E-3</v>
      </c>
    </row>
    <row r="118" spans="1:26" x14ac:dyDescent="0.2">
      <c r="A118">
        <f>TrimCalc!A118</f>
        <v>8.0290999999999997</v>
      </c>
      <c r="B118">
        <f>(9.807*'AC Param'!$B$2)/('AC Param'!$B$8*0.5*1.225*Totals!A118^2)</f>
        <v>1.2615665174702873</v>
      </c>
      <c r="C118">
        <f>(D118)/('AC Param'!$B$8*0.5*1.225*Totals!A118^2)</f>
        <v>5.6517056466212044E-2</v>
      </c>
      <c r="D118">
        <f t="shared" si="2"/>
        <v>5.535745313558281</v>
      </c>
      <c r="E118">
        <f>TrimCalc!T118</f>
        <v>5.3384837373462668</v>
      </c>
      <c r="F118">
        <f>TrimCalc!U118</f>
        <v>3.2927054035609724</v>
      </c>
      <c r="G118">
        <f>TrimCalc!V118</f>
        <v>2.0457783337852948</v>
      </c>
      <c r="H118">
        <f>TrimCalc!S118</f>
        <v>0.12183137193452272</v>
      </c>
      <c r="I118">
        <f>D_VStab!I118</f>
        <v>5.6907918215807179E-2</v>
      </c>
      <c r="J118">
        <f>D_Fuselage!H118</f>
        <v>1.8522286061683272E-2</v>
      </c>
      <c r="K118" s="1">
        <f>SUM(E118,H118,I118) / (0.5*1.225*A118^2*'AC Param'!$B$8)</f>
        <v>5.6327953639413342E-2</v>
      </c>
      <c r="L118">
        <f t="shared" si="3"/>
        <v>44.44705269709079</v>
      </c>
      <c r="O118">
        <v>0</v>
      </c>
      <c r="P118">
        <v>0.25734699999999999</v>
      </c>
      <c r="Q118">
        <v>3.1159999999999998E-3</v>
      </c>
      <c r="R118">
        <v>1.6558E-2</v>
      </c>
      <c r="S118">
        <v>1.9674000000000001E-2</v>
      </c>
      <c r="T118">
        <v>2.0000000000000002E-5</v>
      </c>
      <c r="U118">
        <v>9.9999999999999995E-7</v>
      </c>
      <c r="V118">
        <v>1.5250000000000001E-3</v>
      </c>
      <c r="W118">
        <v>-3.9999999999999998E-6</v>
      </c>
      <c r="X118">
        <v>-3.9999999999999998E-6</v>
      </c>
      <c r="Y118">
        <v>17.851700000000001</v>
      </c>
      <c r="Z118">
        <v>-1.6999999999999999E-3</v>
      </c>
    </row>
    <row r="119" spans="1:26" x14ac:dyDescent="0.2">
      <c r="A119">
        <f>TrimCalc!A119</f>
        <v>8.0008999999999997</v>
      </c>
      <c r="B119">
        <f>(9.807*'AC Param'!$B$2)/('AC Param'!$B$8*0.5*1.225*Totals!A119^2)</f>
        <v>1.2704752331770703</v>
      </c>
      <c r="C119">
        <f>(D119)/('AC Param'!$B$8*0.5*1.225*Totals!A119^2)</f>
        <v>5.7055065415368533E-2</v>
      </c>
      <c r="D119">
        <f t="shared" si="2"/>
        <v>5.5492555463902802</v>
      </c>
      <c r="E119">
        <f>TrimCalc!T119</f>
        <v>5.3526022519428604</v>
      </c>
      <c r="F119">
        <f>TrimCalc!U119</f>
        <v>3.3145393438769446</v>
      </c>
      <c r="G119">
        <f>TrimCalc!V119</f>
        <v>2.0380525029274037</v>
      </c>
      <c r="H119">
        <f>TrimCalc!S119</f>
        <v>0.1216327745548323</v>
      </c>
      <c r="I119">
        <f>D_VStab!I119</f>
        <v>5.6606134871404153E-2</v>
      </c>
      <c r="J119">
        <f>D_Fuselage!H119</f>
        <v>1.8424790159695552E-2</v>
      </c>
      <c r="K119" s="1">
        <f>SUM(E119,H119,I119) / (0.5*1.225*A119^2*'AC Param'!$B$8)</f>
        <v>5.6865736606632966E-2</v>
      </c>
      <c r="L119">
        <f t="shared" si="3"/>
        <v>44.399038701113994</v>
      </c>
      <c r="O119">
        <v>0</v>
      </c>
      <c r="P119">
        <v>0.23048299999999999</v>
      </c>
      <c r="Q119">
        <v>2.6900000000000001E-3</v>
      </c>
      <c r="R119">
        <v>1.6277E-2</v>
      </c>
      <c r="S119">
        <v>1.8967000000000001E-2</v>
      </c>
      <c r="T119">
        <v>2.0999999999999999E-5</v>
      </c>
      <c r="U119">
        <v>9.9999999999999995E-7</v>
      </c>
      <c r="V119">
        <v>1.5590000000000001E-3</v>
      </c>
      <c r="W119">
        <v>-5.0000000000000004E-6</v>
      </c>
      <c r="X119">
        <v>-5.0000000000000004E-6</v>
      </c>
      <c r="Y119">
        <v>18.869599999999998</v>
      </c>
      <c r="Z119">
        <v>-2E-3</v>
      </c>
    </row>
    <row r="120" spans="1:26" x14ac:dyDescent="0.2">
      <c r="A120">
        <f>TrimCalc!A120</f>
        <v>7.9729999999999999</v>
      </c>
      <c r="B120">
        <f>(9.807*'AC Param'!$B$2)/('AC Param'!$B$8*0.5*1.225*Totals!A120^2)</f>
        <v>1.2793823641774431</v>
      </c>
      <c r="C120">
        <f>(D120)/('AC Param'!$B$8*0.5*1.225*Totals!A120^2)</f>
        <v>5.7594193140026437E-2</v>
      </c>
      <c r="D120">
        <f t="shared" si="2"/>
        <v>5.5626925741946156</v>
      </c>
      <c r="E120">
        <f>TrimCalc!T120</f>
        <v>5.3666938046173955</v>
      </c>
      <c r="F120">
        <f>TrimCalc!U120</f>
        <v>3.3363398129586899</v>
      </c>
      <c r="G120">
        <f>TrimCalc!V120</f>
        <v>2.0302706187765653</v>
      </c>
      <c r="H120">
        <f>TrimCalc!S120</f>
        <v>0.12144501799500297</v>
      </c>
      <c r="I120">
        <f>D_VStab!I120</f>
        <v>5.6308624080743094E-2</v>
      </c>
      <c r="J120">
        <f>D_Fuselage!H120</f>
        <v>1.8328500383614034E-2</v>
      </c>
      <c r="K120" s="1">
        <f>SUM(E120,H120,I120) / (0.5*1.225*A120^2*'AC Param'!$B$8)</f>
        <v>5.7405289406237701E-2</v>
      </c>
      <c r="L120">
        <f t="shared" si="3"/>
        <v>44.351347894053667</v>
      </c>
      <c r="O120">
        <v>0</v>
      </c>
      <c r="P120">
        <v>0.20382600000000001</v>
      </c>
      <c r="Q120">
        <v>2.3010000000000001E-3</v>
      </c>
      <c r="R120">
        <v>1.6070999999999998E-2</v>
      </c>
      <c r="S120">
        <v>1.8371999999999999E-2</v>
      </c>
      <c r="T120">
        <v>2.0999999999999999E-5</v>
      </c>
      <c r="U120">
        <v>9.9999999999999995E-7</v>
      </c>
      <c r="V120">
        <v>1.5889999999999999E-3</v>
      </c>
      <c r="W120">
        <v>-5.0000000000000004E-6</v>
      </c>
      <c r="X120">
        <v>-5.0000000000000004E-6</v>
      </c>
      <c r="Y120">
        <v>20.072299999999998</v>
      </c>
      <c r="Z120">
        <v>-2.2000000000000001E-3</v>
      </c>
    </row>
    <row r="121" spans="1:26" x14ac:dyDescent="0.2">
      <c r="A121">
        <f>TrimCalc!A121</f>
        <v>7.9455</v>
      </c>
      <c r="B121">
        <f>(9.807*'AC Param'!$B$2)/('AC Param'!$B$8*0.5*1.225*Totals!A121^2)</f>
        <v>1.2882537758205166</v>
      </c>
      <c r="C121">
        <f>(D121)/('AC Param'!$B$8*0.5*1.225*Totals!A121^2)</f>
        <v>5.8137054865657387E-2</v>
      </c>
      <c r="D121">
        <f t="shared" si="2"/>
        <v>5.5764565630517566</v>
      </c>
      <c r="E121">
        <f>TrimCalc!T121</f>
        <v>5.3808290702644328</v>
      </c>
      <c r="F121">
        <f>TrimCalc!U121</f>
        <v>3.3582835662187409</v>
      </c>
      <c r="G121">
        <f>TrimCalc!V121</f>
        <v>2.022641423190132</v>
      </c>
      <c r="H121">
        <f>TrimCalc!S121</f>
        <v>0.12128103746019835</v>
      </c>
      <c r="I121">
        <f>D_VStab!I121</f>
        <v>5.6016780353729173E-2</v>
      </c>
      <c r="J121">
        <f>D_Fuselage!H121</f>
        <v>1.8233755828956588E-2</v>
      </c>
      <c r="K121" s="1">
        <f>SUM(E121,H121,I121) / (0.5*1.225*A121^2*'AC Param'!$B$8)</f>
        <v>5.7945959802412635E-2</v>
      </c>
      <c r="L121">
        <f t="shared" si="3"/>
        <v>44.30773562172773</v>
      </c>
    </row>
    <row r="122" spans="1:26" x14ac:dyDescent="0.2">
      <c r="A122">
        <f>TrimCalc!A122</f>
        <v>7.9181999999999997</v>
      </c>
      <c r="B122">
        <f>(9.807*'AC Param'!$B$2)/('AC Param'!$B$8*0.5*1.225*Totals!A122^2)</f>
        <v>1.2971522516516329</v>
      </c>
      <c r="C122">
        <f>(D122)/('AC Param'!$B$8*0.5*1.225*Totals!A122^2)</f>
        <v>5.8677031585534896E-2</v>
      </c>
      <c r="D122">
        <f t="shared" si="2"/>
        <v>5.5896408190601052</v>
      </c>
      <c r="E122">
        <f>TrimCalc!T122</f>
        <v>5.3946507771290895</v>
      </c>
      <c r="F122">
        <f>TrimCalc!U122</f>
        <v>3.3800273795298312</v>
      </c>
      <c r="G122">
        <f>TrimCalc!V122</f>
        <v>2.0147186587375243</v>
      </c>
      <c r="H122">
        <f>TrimCalc!S122</f>
        <v>0.1211224136841032</v>
      </c>
      <c r="I122">
        <f>D_VStab!I122</f>
        <v>5.5632504748857094E-2</v>
      </c>
      <c r="J122">
        <f>D_Fuselage!H122</f>
        <v>1.8139862359789195E-2</v>
      </c>
      <c r="K122" s="1">
        <f>SUM(E122,H122,I122) / (0.5*1.225*A122^2*'AC Param'!$B$8)</f>
        <v>5.8485609103823208E-2</v>
      </c>
      <c r="L122">
        <f t="shared" si="3"/>
        <v>44.25989393348172</v>
      </c>
    </row>
    <row r="123" spans="1:26" x14ac:dyDescent="0.2">
      <c r="A123">
        <f>TrimCalc!A123</f>
        <v>7.8913000000000002</v>
      </c>
      <c r="B123">
        <f>(9.807*'AC Param'!$B$2)/('AC Param'!$B$8*0.5*1.225*Totals!A123^2)</f>
        <v>1.306010834692388</v>
      </c>
      <c r="C123">
        <f>(D123)/('AC Param'!$B$8*0.5*1.225*Totals!A123^2)</f>
        <v>5.9211341816054808E-2</v>
      </c>
      <c r="D123">
        <f t="shared" si="2"/>
        <v>5.6022804202217458</v>
      </c>
      <c r="E123">
        <f>TrimCalc!T123</f>
        <v>5.4079019769239149</v>
      </c>
      <c r="F123">
        <f>TrimCalc!U123</f>
        <v>3.4018432400608098</v>
      </c>
      <c r="G123">
        <f>TrimCalc!V123</f>
        <v>2.0060632385161377</v>
      </c>
      <c r="H123">
        <f>TrimCalc!S123</f>
        <v>0.1209766706170862</v>
      </c>
      <c r="I123">
        <f>D_VStab!I123</f>
        <v>5.5349768225334571E-2</v>
      </c>
      <c r="J123">
        <f>D_Fuselage!H123</f>
        <v>1.8047502802377713E-2</v>
      </c>
      <c r="K123" s="1">
        <f>SUM(E123,H123,I123) / (0.5*1.225*A123^2*'AC Param'!$B$8)</f>
        <v>5.9020547474090766E-2</v>
      </c>
      <c r="L123">
        <f t="shared" si="3"/>
        <v>44.209275480095862</v>
      </c>
    </row>
    <row r="124" spans="1:26" x14ac:dyDescent="0.2">
      <c r="A124">
        <f>TrimCalc!A124</f>
        <v>7.8646000000000003</v>
      </c>
      <c r="B124">
        <f>(9.807*'AC Param'!$B$2)/('AC Param'!$B$8*0.5*1.225*Totals!A124^2)</f>
        <v>1.3148935957327674</v>
      </c>
      <c r="C124">
        <f>(D124)/('AC Param'!$B$8*0.5*1.225*Totals!A124^2)</f>
        <v>5.9745690869813343E-2</v>
      </c>
      <c r="D124">
        <f t="shared" si="2"/>
        <v>5.6146501150346211</v>
      </c>
      <c r="E124">
        <f>TrimCalc!T124</f>
        <v>5.4207916088817099</v>
      </c>
      <c r="F124">
        <f>TrimCalc!U124</f>
        <v>3.4235690187608889</v>
      </c>
      <c r="G124">
        <f>TrimCalc!V124</f>
        <v>1.9972225901208218</v>
      </c>
      <c r="H124">
        <f>TrimCalc!S124</f>
        <v>0.12083269189110922</v>
      </c>
      <c r="I124">
        <f>D_VStab!I124</f>
        <v>5.5069828794509418E-2</v>
      </c>
      <c r="J124">
        <f>D_Fuselage!H124</f>
        <v>1.7955985467292282E-2</v>
      </c>
      <c r="K124" s="1">
        <f>SUM(E124,H124,I124) / (0.5*1.225*A124^2*'AC Param'!$B$8)</f>
        <v>5.9554620592055692E-2</v>
      </c>
      <c r="L124">
        <f t="shared" si="3"/>
        <v>44.156977294701285</v>
      </c>
    </row>
    <row r="125" spans="1:26" x14ac:dyDescent="0.2">
      <c r="A125">
        <f>TrimCalc!A125</f>
        <v>7.8383000000000003</v>
      </c>
      <c r="B125">
        <f>(9.807*'AC Param'!$B$2)/('AC Param'!$B$8*0.5*1.225*Totals!A125^2)</f>
        <v>1.3237321749896809</v>
      </c>
      <c r="C125">
        <f>(D125)/('AC Param'!$B$8*0.5*1.225*Totals!A125^2)</f>
        <v>6.028102003844444E-2</v>
      </c>
      <c r="D125">
        <f t="shared" si="2"/>
        <v>5.6271331021870621</v>
      </c>
      <c r="E125">
        <f>TrimCalc!T125</f>
        <v>5.4337593967847067</v>
      </c>
      <c r="F125">
        <f>TrimCalc!U125</f>
        <v>3.4453698303318614</v>
      </c>
      <c r="G125">
        <f>TrimCalc!V125</f>
        <v>1.9883895664528441</v>
      </c>
      <c r="H125">
        <f>TrimCalc!S125</f>
        <v>0.12071223940402075</v>
      </c>
      <c r="I125">
        <f>D_VStab!I125</f>
        <v>5.4795475074529407E-2</v>
      </c>
      <c r="J125">
        <f>D_Fuselage!H125</f>
        <v>1.786599092380619E-2</v>
      </c>
      <c r="K125" s="1">
        <f>SUM(E125,H125,I125) / (0.5*1.225*A125^2*'AC Param'!$B$8)</f>
        <v>6.0089629478220087E-2</v>
      </c>
      <c r="L125">
        <f t="shared" si="3"/>
        <v>44.10715739487285</v>
      </c>
    </row>
    <row r="126" spans="1:26" x14ac:dyDescent="0.2">
      <c r="A126">
        <f>TrimCalc!A126</f>
        <v>7.8121999999999998</v>
      </c>
      <c r="B126">
        <f>(9.807*'AC Param'!$B$2)/('AC Param'!$B$8*0.5*1.225*Totals!A126^2)</f>
        <v>1.3325919387738918</v>
      </c>
      <c r="C126">
        <f>(D126)/('AC Param'!$B$8*0.5*1.225*Totals!A126^2)</f>
        <v>6.0817331216572762E-2</v>
      </c>
      <c r="D126">
        <f t="shared" si="2"/>
        <v>5.6394519046470331</v>
      </c>
      <c r="E126">
        <f>TrimCalc!T126</f>
        <v>5.446631751281811</v>
      </c>
      <c r="F126">
        <f>TrimCalc!U126</f>
        <v>3.4670830255914939</v>
      </c>
      <c r="G126">
        <f>TrimCalc!V126</f>
        <v>1.979471187113087</v>
      </c>
      <c r="H126">
        <f>TrimCalc!S126</f>
        <v>0.12059696806739216</v>
      </c>
      <c r="I126">
        <f>D_VStab!I126</f>
        <v>5.4523893988772609E-2</v>
      </c>
      <c r="J126">
        <f>D_Fuselage!H126</f>
        <v>1.7776829886287267E-2</v>
      </c>
      <c r="K126" s="1">
        <f>SUM(E126,H126,I126) / (0.5*1.225*A126^2*'AC Param'!$B$8)</f>
        <v>6.062645740825913E-2</v>
      </c>
      <c r="L126">
        <f t="shared" si="3"/>
        <v>44.056526169483547</v>
      </c>
    </row>
    <row r="127" spans="1:26" x14ac:dyDescent="0.2">
      <c r="A127">
        <f>TrimCalc!A127</f>
        <v>7.7864000000000004</v>
      </c>
      <c r="B127">
        <f>(9.807*'AC Param'!$B$2)/('AC Param'!$B$8*0.5*1.225*Totals!A127^2)</f>
        <v>1.3414375752703918</v>
      </c>
      <c r="C127">
        <f>(D127)/('AC Param'!$B$8*0.5*1.225*Totals!A127^2)</f>
        <v>6.1357050305527176E-2</v>
      </c>
      <c r="D127">
        <f t="shared" si="2"/>
        <v>5.6519814289794255</v>
      </c>
      <c r="E127">
        <f>TrimCalc!T127</f>
        <v>5.4595563134942271</v>
      </c>
      <c r="F127">
        <f>TrimCalc!U127</f>
        <v>3.4887963139954872</v>
      </c>
      <c r="G127">
        <f>TrimCalc!V127</f>
        <v>1.9707413280243387</v>
      </c>
      <c r="H127">
        <f>TrimCalc!S127</f>
        <v>0.12049847534182824</v>
      </c>
      <c r="I127">
        <f>D_VStab!I127</f>
        <v>5.4256471670200083E-2</v>
      </c>
      <c r="J127">
        <f>D_Fuselage!H127</f>
        <v>1.7688839947570343E-2</v>
      </c>
      <c r="K127" s="1">
        <f>SUM(E127,H127,I127) / (0.5*1.225*A127^2*'AC Param'!$B$8)</f>
        <v>6.1165225645531583E-2</v>
      </c>
      <c r="L127">
        <f t="shared" si="3"/>
        <v>44.008588198605402</v>
      </c>
    </row>
    <row r="128" spans="1:26" x14ac:dyDescent="0.2">
      <c r="A128">
        <f>TrimCalc!A128</f>
        <v>7.7607999999999997</v>
      </c>
      <c r="B128">
        <f>(9.807*'AC Param'!$B$2)/('AC Param'!$B$8*0.5*1.225*Totals!A128^2)</f>
        <v>1.3503019811846295</v>
      </c>
      <c r="C128">
        <f>(D128)/('AC Param'!$B$8*0.5*1.225*Totals!A128^2)</f>
        <v>6.1906517081336335E-2</v>
      </c>
      <c r="D128">
        <f t="shared" si="2"/>
        <v>5.6651600831533031</v>
      </c>
      <c r="E128">
        <f>TrimCalc!T128</f>
        <v>5.473163473412427</v>
      </c>
      <c r="F128">
        <f>TrimCalc!U128</f>
        <v>3.5104257118237512</v>
      </c>
      <c r="G128">
        <f>TrimCalc!V128</f>
        <v>1.9627377615886754</v>
      </c>
      <c r="H128">
        <f>TrimCalc!S128</f>
        <v>0.12040313108758581</v>
      </c>
      <c r="I128">
        <f>D_VStab!I128</f>
        <v>5.3991802586292395E-2</v>
      </c>
      <c r="J128">
        <f>D_Fuselage!H128</f>
        <v>1.7601676066997831E-2</v>
      </c>
      <c r="K128" s="1">
        <f>SUM(E128,H128,I128) / (0.5*1.225*A128^2*'AC Param'!$B$8)</f>
        <v>6.1714173273905007E-2</v>
      </c>
      <c r="L128">
        <f t="shared" si="3"/>
        <v>43.966174373336152</v>
      </c>
    </row>
    <row r="129" spans="1:12" x14ac:dyDescent="0.2">
      <c r="A129">
        <f>TrimCalc!A129</f>
        <v>7.7355999999999998</v>
      </c>
      <c r="B129">
        <f>(9.807*'AC Param'!$B$2)/('AC Param'!$B$8*0.5*1.225*Totals!A129^2)</f>
        <v>1.359113976431894</v>
      </c>
      <c r="C129">
        <f>(D129)/('AC Param'!$B$8*0.5*1.225*Totals!A129^2)</f>
        <v>6.2465074650803351E-2</v>
      </c>
      <c r="D129">
        <f t="shared" si="2"/>
        <v>5.6792123186970898</v>
      </c>
      <c r="E129">
        <f>TrimCalc!T129</f>
        <v>5.4876324420428526</v>
      </c>
      <c r="F129">
        <f>TrimCalc!U129</f>
        <v>3.5321602440124855</v>
      </c>
      <c r="G129">
        <f>TrimCalc!V129</f>
        <v>1.955472198030368</v>
      </c>
      <c r="H129">
        <f>TrimCalc!S129</f>
        <v>0.12033120444511966</v>
      </c>
      <c r="I129">
        <f>D_VStab!I129</f>
        <v>5.3732657794987849E-2</v>
      </c>
      <c r="J129">
        <f>D_Fuselage!H129</f>
        <v>1.7516014414128835E-2</v>
      </c>
      <c r="K129" s="1">
        <f>SUM(E129,H129,I129) / (0.5*1.225*A129^2*'AC Param'!$B$8)</f>
        <v>6.2272417802183518E-2</v>
      </c>
      <c r="L129">
        <f t="shared" si="3"/>
        <v>43.932114812513205</v>
      </c>
    </row>
    <row r="130" spans="1:12" x14ac:dyDescent="0.2">
      <c r="A130">
        <f>TrimCalc!A130</f>
        <v>7.7104999999999997</v>
      </c>
      <c r="B130">
        <f>(9.807*'AC Param'!$B$2)/('AC Param'!$B$8*0.5*1.225*Totals!A130^2)</f>
        <v>1.3679770296948226</v>
      </c>
      <c r="C130">
        <f>(D130)/('AC Param'!$B$8*0.5*1.225*Totals!A130^2)</f>
        <v>6.3030629211234812E-2</v>
      </c>
      <c r="D130">
        <f t="shared" si="2"/>
        <v>5.6935030540953129</v>
      </c>
      <c r="E130">
        <f>TrimCalc!T130</f>
        <v>5.5023369680761496</v>
      </c>
      <c r="F130">
        <f>TrimCalc!U130</f>
        <v>3.5537325607592822</v>
      </c>
      <c r="G130">
        <f>TrimCalc!V130</f>
        <v>1.948604407316866</v>
      </c>
      <c r="H130">
        <f>TrimCalc!S130</f>
        <v>0.12026039894510096</v>
      </c>
      <c r="I130">
        <f>D_VStab!I130</f>
        <v>5.3474855799529576E-2</v>
      </c>
      <c r="J130">
        <f>D_Fuselage!H130</f>
        <v>1.7430831274533539E-2</v>
      </c>
      <c r="K130" s="1">
        <f>SUM(E130,H130,I130) / (0.5*1.225*A130^2*'AC Param'!$B$8)</f>
        <v>6.283765903936174E-2</v>
      </c>
      <c r="L130">
        <f t="shared" si="3"/>
        <v>43.89975529860191</v>
      </c>
    </row>
    <row r="131" spans="1:12" x14ac:dyDescent="0.2">
      <c r="A131">
        <f>TrimCalc!A131</f>
        <v>7.6858000000000004</v>
      </c>
      <c r="B131">
        <f>(9.807*'AC Param'!$B$2)/('AC Param'!$B$8*0.5*1.225*Totals!A131^2)</f>
        <v>1.3767837451592553</v>
      </c>
      <c r="C131">
        <f>(D131)/('AC Param'!$B$8*0.5*1.225*Totals!A131^2)</f>
        <v>6.3601436748749227E-2</v>
      </c>
      <c r="D131">
        <f t="shared" ref="D131:D144" si="4">SUM(F131:J131)</f>
        <v>5.7083148200211467</v>
      </c>
      <c r="E131">
        <f>TrimCalc!T131</f>
        <v>5.5175326890233896</v>
      </c>
      <c r="F131">
        <f>TrimCalc!U131</f>
        <v>3.5754134269132787</v>
      </c>
      <c r="G131">
        <f>TrimCalc!V131</f>
        <v>1.9421192621101087</v>
      </c>
      <c r="H131">
        <f>TrimCalc!S131</f>
        <v>0.12021243947985166</v>
      </c>
      <c r="I131">
        <f>D_VStab!I131</f>
        <v>5.3222550642131015E-2</v>
      </c>
      <c r="J131">
        <f>D_Fuselage!H131</f>
        <v>1.7347140875776764E-2</v>
      </c>
      <c r="K131" s="1">
        <f>SUM(E131,H131,I131) / (0.5*1.225*A131^2*'AC Param'!$B$8)</f>
        <v>6.3408156749665698E-2</v>
      </c>
      <c r="L131">
        <f t="shared" ref="L131:L144" si="5">D131*A131</f>
        <v>43.872966043718534</v>
      </c>
    </row>
    <row r="132" spans="1:12" x14ac:dyDescent="0.2">
      <c r="A132">
        <f>TrimCalc!A132</f>
        <v>7.6612999999999998</v>
      </c>
      <c r="B132">
        <f>(9.807*'AC Param'!$B$2)/('AC Param'!$B$8*0.5*1.225*Totals!A132^2)</f>
        <v>1.3856034327069449</v>
      </c>
      <c r="C132">
        <f>(D132)/('AC Param'!$B$8*0.5*1.225*Totals!A132^2)</f>
        <v>6.4177083545486471E-2</v>
      </c>
      <c r="D132">
        <f t="shared" si="4"/>
        <v>5.7233162878881441</v>
      </c>
      <c r="E132">
        <f>TrimCalc!T132</f>
        <v>5.5329459423447185</v>
      </c>
      <c r="F132">
        <f>TrimCalc!U132</f>
        <v>3.5970296900841516</v>
      </c>
      <c r="G132">
        <f>TrimCalc!V132</f>
        <v>1.9359699425298671</v>
      </c>
      <c r="H132">
        <f>TrimCalc!S132</f>
        <v>0.12016861764887084</v>
      </c>
      <c r="I132">
        <f>D_VStab!I132</f>
        <v>5.2883776750499288E-2</v>
      </c>
      <c r="J132">
        <f>D_Fuselage!H132</f>
        <v>1.7264260874755275E-2</v>
      </c>
      <c r="K132" s="1">
        <f>SUM(E132,H132,I132) / (0.5*1.225*A132^2*'AC Param'!$B$8)</f>
        <v>6.3982892705507791E-2</v>
      </c>
      <c r="L132">
        <f t="shared" si="5"/>
        <v>43.848043076397438</v>
      </c>
    </row>
    <row r="133" spans="1:12" x14ac:dyDescent="0.2">
      <c r="A133">
        <f>TrimCalc!A133</f>
        <v>7.6369999999999996</v>
      </c>
      <c r="B133">
        <f>(9.807*'AC Param'!$B$2)/('AC Param'!$B$8*0.5*1.225*Totals!A133^2)</f>
        <v>1.3944351023641015</v>
      </c>
      <c r="C133">
        <f>(D133)/('AC Param'!$B$8*0.5*1.225*Totals!A133^2)</f>
        <v>6.4755882410742635E-2</v>
      </c>
      <c r="D133">
        <f t="shared" si="4"/>
        <v>5.7383580027073817</v>
      </c>
      <c r="E133">
        <f>TrimCalc!T133</f>
        <v>5.5483583433844279</v>
      </c>
      <c r="F133">
        <f>TrimCalc!U133</f>
        <v>3.6185375745032546</v>
      </c>
      <c r="G133">
        <f>TrimCalc!V133</f>
        <v>1.9298595047223659</v>
      </c>
      <c r="H133">
        <f>TrimCalc!S133</f>
        <v>0.12014128321619615</v>
      </c>
      <c r="I133">
        <f>D_VStab!I133</f>
        <v>5.2637452023087616E-2</v>
      </c>
      <c r="J133">
        <f>D_Fuselage!H133</f>
        <v>1.7182188242477456E-2</v>
      </c>
      <c r="K133" s="1">
        <f>SUM(E133,H133,I133) / (0.5*1.225*A133^2*'AC Param'!$B$8)</f>
        <v>6.4561548746924477E-2</v>
      </c>
      <c r="L133">
        <f t="shared" si="5"/>
        <v>43.823840066676269</v>
      </c>
    </row>
    <row r="134" spans="1:12" x14ac:dyDescent="0.2">
      <c r="A134">
        <f>TrimCalc!A134</f>
        <v>7.6130000000000004</v>
      </c>
      <c r="B134">
        <f>(9.807*'AC Param'!$B$2)/('AC Param'!$B$8*0.5*1.225*Totals!A134^2)</f>
        <v>1.4032408803688627</v>
      </c>
      <c r="C134">
        <f>(D134)/('AC Param'!$B$8*0.5*1.225*Totals!A134^2)</f>
        <v>6.533165566959101E-2</v>
      </c>
      <c r="D134">
        <f t="shared" si="4"/>
        <v>5.7530501049748999</v>
      </c>
      <c r="E134">
        <f>TrimCalc!T134</f>
        <v>5.563432165960176</v>
      </c>
      <c r="F134">
        <f>TrimCalc!U134</f>
        <v>3.6400914638923196</v>
      </c>
      <c r="G134">
        <f>TrimCalc!V134</f>
        <v>1.9233407020678568</v>
      </c>
      <c r="H134">
        <f>TrimCalc!S134</f>
        <v>0.12012148749853632</v>
      </c>
      <c r="I134">
        <f>D_VStab!I134</f>
        <v>5.2395194601708835E-2</v>
      </c>
      <c r="J134">
        <f>D_Fuselage!H134</f>
        <v>1.7101256914478988E-2</v>
      </c>
      <c r="K134" s="1">
        <f>SUM(E134,H134,I134) / (0.5*1.225*A134^2*'AC Param'!$B$8)</f>
        <v>6.5137453740550313E-2</v>
      </c>
      <c r="L134">
        <f t="shared" si="5"/>
        <v>43.797970449173917</v>
      </c>
    </row>
    <row r="135" spans="1:12" x14ac:dyDescent="0.2">
      <c r="A135">
        <f>TrimCalc!A135</f>
        <v>7.5892999999999997</v>
      </c>
      <c r="B135">
        <f>(9.807*'AC Param'!$B$2)/('AC Param'!$B$8*0.5*1.225*Totals!A135^2)</f>
        <v>1.412018695540121</v>
      </c>
      <c r="C135">
        <f>(D135)/('AC Param'!$B$8*0.5*1.225*Totals!A135^2)</f>
        <v>6.5904025615624334E-2</v>
      </c>
      <c r="D135">
        <f t="shared" si="4"/>
        <v>5.7673753497729088</v>
      </c>
      <c r="E135">
        <f>TrimCalc!T135</f>
        <v>5.5781120281188636</v>
      </c>
      <c r="F135">
        <f>TrimCalc!U135</f>
        <v>3.6616848922144269</v>
      </c>
      <c r="G135">
        <f>TrimCalc!V135</f>
        <v>1.9163847553683602</v>
      </c>
      <c r="H135">
        <f>TrimCalc!S135</f>
        <v>0.12012724830513428</v>
      </c>
      <c r="I135">
        <f>D_VStab!I135</f>
        <v>5.2156991570022251E-2</v>
      </c>
      <c r="J135">
        <f>D_Fuselage!H135</f>
        <v>1.7021462314965843E-2</v>
      </c>
      <c r="K135" s="1">
        <f>SUM(E135,H135,I135) / (0.5*1.225*A135^2*'AC Param'!$B$8)</f>
        <v>6.5710004978398143E-2</v>
      </c>
      <c r="L135">
        <f t="shared" si="5"/>
        <v>43.770341742031533</v>
      </c>
    </row>
    <row r="136" spans="1:12" x14ac:dyDescent="0.2">
      <c r="A136">
        <f>TrimCalc!A136</f>
        <v>7.5658000000000003</v>
      </c>
      <c r="B136">
        <f>(9.807*'AC Param'!$B$2)/('AC Param'!$B$8*0.5*1.225*Totals!A136^2)</f>
        <v>1.4208040118436214</v>
      </c>
      <c r="C136">
        <f>(D136)/('AC Param'!$B$8*0.5*1.225*Totals!A136^2)</f>
        <v>6.6475426564704163E-2</v>
      </c>
      <c r="D136">
        <f t="shared" si="4"/>
        <v>5.781408791332133</v>
      </c>
      <c r="E136">
        <f>TrimCalc!T136</f>
        <v>5.5924928792521156</v>
      </c>
      <c r="F136">
        <f>TrimCalc!U136</f>
        <v>3.6831862859261428</v>
      </c>
      <c r="G136">
        <f>TrimCalc!V136</f>
        <v>1.9092196227100602</v>
      </c>
      <c r="H136">
        <f>TrimCalc!S136</f>
        <v>0.12013896098605163</v>
      </c>
      <c r="I136">
        <f>D_VStab!I136</f>
        <v>5.1921457699346259E-2</v>
      </c>
      <c r="J136">
        <f>D_Fuselage!H136</f>
        <v>1.6942464010532364E-2</v>
      </c>
      <c r="K136" s="1">
        <f>SUM(E136,H136,I136) / (0.5*1.225*A136^2*'AC Param'!$B$8)</f>
        <v>6.6281619803444547E-2</v>
      </c>
      <c r="L136">
        <f t="shared" si="5"/>
        <v>43.740982633460654</v>
      </c>
    </row>
    <row r="137" spans="1:12" x14ac:dyDescent="0.2">
      <c r="A137">
        <f>TrimCalc!A137</f>
        <v>7.5425000000000004</v>
      </c>
      <c r="B137">
        <f>(9.807*'AC Param'!$B$2)/('AC Param'!$B$8*0.5*1.225*Totals!A137^2)</f>
        <v>1.4295957563338224</v>
      </c>
      <c r="C137">
        <f>(D137)/('AC Param'!$B$8*0.5*1.225*Totals!A137^2)</f>
        <v>6.7047945933407224E-2</v>
      </c>
      <c r="D137">
        <f t="shared" si="4"/>
        <v>5.7953403652618549</v>
      </c>
      <c r="E137">
        <f>TrimCalc!T137</f>
        <v>5.6067076561813325</v>
      </c>
      <c r="F137">
        <f>TrimCalc!U137</f>
        <v>3.7046463852623686</v>
      </c>
      <c r="G137">
        <f>TrimCalc!V137</f>
        <v>1.9019748351559498</v>
      </c>
      <c r="H137">
        <f>TrimCalc!S137</f>
        <v>0.12016629949773898</v>
      </c>
      <c r="I137">
        <f>D_VStab!I137</f>
        <v>5.1688586282250662E-2</v>
      </c>
      <c r="J137">
        <f>D_Fuselage!H137</f>
        <v>1.686425906354691E-2</v>
      </c>
      <c r="K137" s="1">
        <f>SUM(E137,H137,I137) / (0.5*1.225*A137^2*'AC Param'!$B$8)</f>
        <v>6.6853838509402019E-2</v>
      </c>
      <c r="L137">
        <f t="shared" si="5"/>
        <v>43.711354704987542</v>
      </c>
    </row>
    <row r="138" spans="1:12" x14ac:dyDescent="0.2">
      <c r="A138">
        <f>TrimCalc!A138</f>
        <v>7.5194000000000001</v>
      </c>
      <c r="B138">
        <f>(9.807*'AC Param'!$B$2)/('AC Param'!$B$8*0.5*1.225*Totals!A138^2)</f>
        <v>1.4383928378034836</v>
      </c>
      <c r="C138">
        <f>(D138)/('AC Param'!$B$8*0.5*1.225*Totals!A138^2)</f>
        <v>6.7621374742245652E-2</v>
      </c>
      <c r="D138">
        <f t="shared" si="4"/>
        <v>5.8091582068669583</v>
      </c>
      <c r="E138">
        <f>TrimCalc!T138</f>
        <v>5.6207698580708678</v>
      </c>
      <c r="F138">
        <f>TrimCalc!U138</f>
        <v>3.7260625729951937</v>
      </c>
      <c r="G138">
        <f>TrimCalc!V138</f>
        <v>1.8946528153270745</v>
      </c>
      <c r="H138">
        <f>TrimCalc!S138</f>
        <v>0.12019760333209674</v>
      </c>
      <c r="I138">
        <f>D_VStab!I138</f>
        <v>5.1458370658344937E-2</v>
      </c>
      <c r="J138">
        <f>D_Fuselage!H138</f>
        <v>1.6786844554248909E-2</v>
      </c>
      <c r="K138" s="1">
        <f>SUM(E138,H138,I138) / (0.5*1.225*A138^2*'AC Param'!$B$8)</f>
        <v>6.7426601911696304E-2</v>
      </c>
      <c r="L138">
        <f t="shared" si="5"/>
        <v>43.681384220715408</v>
      </c>
    </row>
    <row r="139" spans="1:12" x14ac:dyDescent="0.2">
      <c r="A139">
        <f>TrimCalc!A139</f>
        <v>7.4965999999999999</v>
      </c>
      <c r="B139">
        <f>(9.807*'AC Param'!$B$2)/('AC Param'!$B$8*0.5*1.225*Totals!A139^2)</f>
        <v>1.4471555377614758</v>
      </c>
      <c r="C139">
        <f>(D139)/('AC Param'!$B$8*0.5*1.225*Totals!A139^2)</f>
        <v>6.819503967616046E-2</v>
      </c>
      <c r="D139">
        <f t="shared" si="4"/>
        <v>5.822966558761598</v>
      </c>
      <c r="E139">
        <f>TrimCalc!T139</f>
        <v>5.6347670417976339</v>
      </c>
      <c r="F139">
        <f>TrimCalc!U139</f>
        <v>3.7475432883494846</v>
      </c>
      <c r="G139">
        <f>TrimCalc!V139</f>
        <v>1.8872237534481509</v>
      </c>
      <c r="H139">
        <f>TrimCalc!S139</f>
        <v>0.12025679400374015</v>
      </c>
      <c r="I139">
        <f>D_VStab!I139</f>
        <v>5.1232171017833276E-2</v>
      </c>
      <c r="J139">
        <f>D_Fuselage!H139</f>
        <v>1.6710551942388675E-2</v>
      </c>
      <c r="K139" s="1">
        <f>SUM(E139,H139,I139) / (0.5*1.225*A139^2*'AC Param'!$B$8)</f>
        <v>6.7999335864156393E-2</v>
      </c>
      <c r="L139">
        <f t="shared" si="5"/>
        <v>43.652451104412194</v>
      </c>
    </row>
    <row r="140" spans="1:12" x14ac:dyDescent="0.2">
      <c r="A140">
        <f>TrimCalc!A140</f>
        <v>7.4740000000000002</v>
      </c>
      <c r="B140">
        <f>(9.807*'AC Param'!$B$2)/('AC Param'!$B$8*0.5*1.225*Totals!A140^2)</f>
        <v>1.4559206336095034</v>
      </c>
      <c r="C140">
        <f>(D140)/('AC Param'!$B$8*0.5*1.225*Totals!A140^2)</f>
        <v>6.8766830890907432E-2</v>
      </c>
      <c r="D140">
        <f t="shared" si="4"/>
        <v>5.8364400618646206</v>
      </c>
      <c r="E140">
        <f>TrimCalc!T140</f>
        <v>5.6484736949568743</v>
      </c>
      <c r="F140">
        <f>TrimCalc!U140</f>
        <v>3.7689598824185215</v>
      </c>
      <c r="G140">
        <f>TrimCalc!V140</f>
        <v>1.8795138125383544</v>
      </c>
      <c r="H140">
        <f>TrimCalc!S140</f>
        <v>0.12032271365478342</v>
      </c>
      <c r="I140">
        <f>D_VStab!I140</f>
        <v>5.1008610281100805E-2</v>
      </c>
      <c r="J140">
        <f>D_Fuselage!H140</f>
        <v>1.6635042971860817E-2</v>
      </c>
      <c r="K140" s="1">
        <f>SUM(E140,H140,I140) / (0.5*1.225*A140^2*'AC Param'!$B$8)</f>
        <v>6.8570831416093408E-2</v>
      </c>
      <c r="L140">
        <f t="shared" si="5"/>
        <v>43.621553022376176</v>
      </c>
    </row>
    <row r="141" spans="1:12" x14ac:dyDescent="0.2">
      <c r="A141">
        <f>TrimCalc!A141</f>
        <v>7.4516</v>
      </c>
      <c r="B141">
        <f>(9.807*'AC Param'!$B$2)/('AC Param'!$B$8*0.5*1.225*Totals!A141^2)</f>
        <v>1.4646869764183363</v>
      </c>
      <c r="C141">
        <f>(D141)/('AC Param'!$B$8*0.5*1.225*Totals!A141^2)</f>
        <v>6.9337771100442952E-2</v>
      </c>
      <c r="D141">
        <f t="shared" si="4"/>
        <v>5.8496755312492263</v>
      </c>
      <c r="E141">
        <f>TrimCalc!T141</f>
        <v>5.6619050185675572</v>
      </c>
      <c r="F141">
        <f>TrimCalc!U141</f>
        <v>3.7902997956670248</v>
      </c>
      <c r="G141">
        <f>TrimCalc!V141</f>
        <v>1.8716052229005333</v>
      </c>
      <c r="H141">
        <f>TrimCalc!S141</f>
        <v>0.12042251588492082</v>
      </c>
      <c r="I141">
        <f>D_VStab!I141</f>
        <v>5.0787682008276831E-2</v>
      </c>
      <c r="J141">
        <f>D_Fuselage!H141</f>
        <v>1.6560314788470518E-2</v>
      </c>
      <c r="K141" s="1">
        <f>SUM(E141,H141,I141) / (0.5*1.225*A141^2*'AC Param'!$B$8)</f>
        <v>6.9141477253028646E-2</v>
      </c>
      <c r="L141">
        <f t="shared" si="5"/>
        <v>43.589442188656733</v>
      </c>
    </row>
    <row r="142" spans="1:12" x14ac:dyDescent="0.2">
      <c r="A142">
        <f>TrimCalc!A142</f>
        <v>7.4294000000000002</v>
      </c>
      <c r="B142">
        <f>(9.807*'AC Param'!$B$2)/('AC Param'!$B$8*0.5*1.225*Totals!A142^2)</f>
        <v>1.4734533995323278</v>
      </c>
      <c r="C142">
        <f>(D142)/('AC Param'!$B$8*0.5*1.225*Totals!A142^2)</f>
        <v>6.990811333831487E-2</v>
      </c>
      <c r="D142">
        <f t="shared" si="4"/>
        <v>5.8627030439872643</v>
      </c>
      <c r="E142">
        <f>TrimCalc!T142</f>
        <v>5.6751989690861091</v>
      </c>
      <c r="F142">
        <f>TrimCalc!U142</f>
        <v>3.8116059785755572</v>
      </c>
      <c r="G142">
        <f>TrimCalc!V142</f>
        <v>1.8635929905105513</v>
      </c>
      <c r="H142">
        <f>TrimCalc!S142</f>
        <v>0.12053219351485016</v>
      </c>
      <c r="I142">
        <f>D_VStab!I142</f>
        <v>5.0485516829790023E-2</v>
      </c>
      <c r="J142">
        <f>D_Fuselage!H142</f>
        <v>1.6486364556516125E-2</v>
      </c>
      <c r="K142" s="1">
        <f>SUM(E142,H142,I142) / (0.5*1.225*A142^2*'AC Param'!$B$8)</f>
        <v>6.9711526434065016E-2</v>
      </c>
      <c r="L142">
        <f t="shared" si="5"/>
        <v>43.556365994998984</v>
      </c>
    </row>
    <row r="143" spans="1:12" x14ac:dyDescent="0.2">
      <c r="A143">
        <f>TrimCalc!A143</f>
        <v>7.4074999999999998</v>
      </c>
      <c r="B143">
        <f>(9.807*'AC Param'!$B$2)/('AC Param'!$B$8*0.5*1.225*Totals!A143^2)</f>
        <v>1.4821786995539239</v>
      </c>
      <c r="C143">
        <f>(D143)/('AC Param'!$B$8*0.5*1.225*Totals!A143^2)</f>
        <v>7.0481159465437163E-2</v>
      </c>
      <c r="D143">
        <f t="shared" si="4"/>
        <v>5.8759648965932119</v>
      </c>
      <c r="E143">
        <f>TrimCalc!T143</f>
        <v>5.688611712371233</v>
      </c>
      <c r="F143">
        <f>TrimCalc!U143</f>
        <v>3.8330029250623419</v>
      </c>
      <c r="G143">
        <f>TrimCalc!V143</f>
        <v>1.855608787308892</v>
      </c>
      <c r="H143">
        <f>TrimCalc!S143</f>
        <v>0.1206679747616843</v>
      </c>
      <c r="I143">
        <f>D_VStab!I143</f>
        <v>5.027168763282442E-2</v>
      </c>
      <c r="J143">
        <f>D_Fuselage!H143</f>
        <v>1.6413521827469052E-2</v>
      </c>
      <c r="K143" s="1">
        <f>SUM(E143,H143,I143) / (0.5*1.225*A143^2*'AC Param'!$B$8)</f>
        <v>7.0284282174699425E-2</v>
      </c>
      <c r="L143">
        <f t="shared" si="5"/>
        <v>43.526209971514213</v>
      </c>
    </row>
    <row r="144" spans="1:12" x14ac:dyDescent="0.2">
      <c r="A144">
        <f>TrimCalc!A144</f>
        <v>7.3856999999999999</v>
      </c>
      <c r="B144">
        <f>(9.807*'AC Param'!$B$2)/('AC Param'!$B$8*0.5*1.225*Totals!A144^2)</f>
        <v>1.4909413575985966</v>
      </c>
      <c r="C144">
        <f>(D144)/('AC Param'!$B$8*0.5*1.225*Totals!A144^2)</f>
        <v>7.1053788695615558E-2</v>
      </c>
      <c r="D144">
        <f t="shared" si="4"/>
        <v>5.8888894104052234</v>
      </c>
      <c r="E144">
        <f>TrimCalc!T144</f>
        <v>5.7015994192909103</v>
      </c>
      <c r="F144">
        <f>TrimCalc!U144</f>
        <v>3.854254914464831</v>
      </c>
      <c r="G144">
        <f>TrimCalc!V144</f>
        <v>1.847344504826079</v>
      </c>
      <c r="H144">
        <f>TrimCalc!S144</f>
        <v>0.12080688632285566</v>
      </c>
      <c r="I144">
        <f>D_VStab!I144</f>
        <v>5.0141986214944402E-2</v>
      </c>
      <c r="J144">
        <f>D_Fuselage!H144</f>
        <v>1.6341118576512874E-2</v>
      </c>
      <c r="K144" s="1">
        <f>SUM(E144,H144,I144) / (0.5*1.225*A144^2*'AC Param'!$B$8)</f>
        <v>7.08566210625583E-2</v>
      </c>
      <c r="L144">
        <f t="shared" si="5"/>
        <v>43.493570518429856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12.6</v>
      </c>
      <c r="C2" t="s">
        <v>7</v>
      </c>
    </row>
    <row r="3" spans="1:4" x14ac:dyDescent="0.2">
      <c r="A3" s="1" t="s">
        <v>9</v>
      </c>
      <c r="B3" s="2">
        <v>0.128</v>
      </c>
      <c r="C3" t="s">
        <v>8</v>
      </c>
    </row>
    <row r="4" spans="1:4" x14ac:dyDescent="0.2">
      <c r="A4" s="1" t="s">
        <v>16</v>
      </c>
      <c r="B4" s="2">
        <f>B6*0.25</f>
        <v>9.8750000000000004E-2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1.82125</v>
      </c>
      <c r="C5" t="s">
        <v>8</v>
      </c>
      <c r="D5" t="s">
        <v>18</v>
      </c>
    </row>
    <row r="6" spans="1:4" x14ac:dyDescent="0.2">
      <c r="A6" s="1" t="s">
        <v>13</v>
      </c>
      <c r="B6" s="2">
        <v>0.39500000000000002</v>
      </c>
      <c r="C6" t="s">
        <v>8</v>
      </c>
    </row>
    <row r="7" spans="1:4" x14ac:dyDescent="0.2">
      <c r="A7" s="1" t="s">
        <v>14</v>
      </c>
      <c r="B7" s="2">
        <v>0.245</v>
      </c>
      <c r="C7" t="s">
        <v>11</v>
      </c>
    </row>
    <row r="8" spans="1:4" x14ac:dyDescent="0.2">
      <c r="A8" s="1" t="s">
        <v>10</v>
      </c>
      <c r="B8" s="2">
        <v>2.4806000000000004</v>
      </c>
      <c r="C8" t="s">
        <v>11</v>
      </c>
    </row>
    <row r="9" spans="1:4" x14ac:dyDescent="0.2">
      <c r="A9" s="1" t="s">
        <v>12</v>
      </c>
      <c r="B9" s="2">
        <v>0.245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1.76</v>
      </c>
      <c r="C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44"/>
  <sheetViews>
    <sheetView zoomScale="50" workbookViewId="0">
      <selection activeCell="W9" sqref="W9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40</v>
      </c>
      <c r="B1" s="3" t="s">
        <v>3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52</v>
      </c>
      <c r="K1" s="3" t="s">
        <v>100</v>
      </c>
      <c r="L1" s="3" t="s">
        <v>101</v>
      </c>
      <c r="M1" s="3" t="s">
        <v>48</v>
      </c>
      <c r="N1" s="3" t="s">
        <v>49</v>
      </c>
      <c r="O1" s="3" t="s">
        <v>53</v>
      </c>
      <c r="P1" s="3" t="s">
        <v>50</v>
      </c>
      <c r="Q1" s="3" t="s">
        <v>51</v>
      </c>
      <c r="R1" s="3" t="s">
        <v>46</v>
      </c>
      <c r="S1" s="3" t="s">
        <v>55</v>
      </c>
      <c r="T1" s="3" t="s">
        <v>57</v>
      </c>
      <c r="U1" s="3" t="s">
        <v>98</v>
      </c>
      <c r="V1" s="3" t="s">
        <v>99</v>
      </c>
      <c r="W1" s="3"/>
    </row>
    <row r="2" spans="1:23" x14ac:dyDescent="0.2">
      <c r="A2" s="1">
        <f>WingXFLR5!L8</f>
        <v>20.065999999999999</v>
      </c>
      <c r="B2" s="1">
        <f>0.5*1.225*A2^2</f>
        <v>246.61966805</v>
      </c>
      <c r="C2">
        <f>WingXFLR5!C8</f>
        <v>0.20205200000000001</v>
      </c>
      <c r="D2">
        <f>WingXFLR5!I8</f>
        <v>-0.10786</v>
      </c>
      <c r="E2">
        <f>(((D2*'AC Param'!$B$6)+(C2*('AC Param'!$B$3-'AC Param'!$B$4)))/('AC Param'!$B$5-'AC Param'!$B$3)) * ('AC Param'!$B$8/'AC Param'!$B$9)</f>
        <v>-0.21941820789605793</v>
      </c>
      <c r="F2">
        <f>E2*B2*'AC Param'!$B$9</f>
        <v>-13.257647170885665</v>
      </c>
      <c r="G2">
        <f>'AC Param'!$B$2*9.807 + F2</f>
        <v>110.31055282911434</v>
      </c>
      <c r="H2">
        <f>-F2</f>
        <v>13.257647170885665</v>
      </c>
      <c r="I2">
        <f>C2+(H2/(B2*'AC Param'!$B$8))</f>
        <v>0.22372315251734831</v>
      </c>
      <c r="J2">
        <f>FORECAST(I2,
INDEX(WingXFLR5!$F$8:$F$150,MATCH(I2,WingXFLR5!$C$8:$C$150,1)):INDEX(WingXFLR5!$F$8:$F$150,MATCH(I2,WingXFLR5!$C$8:$C$150,1)+1),
INDEX(WingXFLR5!$C$8:$C$150,MATCH(I2,WingXFLR5!$C$8:$C$150,1)):INDEX(WingXFLR5!$C$8:$C$150,MATCH(I2,WingXFLR5!$C$8:$C$150,1)+1))</f>
        <v>1.5554396766385137E-2</v>
      </c>
      <c r="K2">
        <f>FORECAST(I2,
INDEX(WingXFLR5!$D$8:$D$150,MATCH(I2,WingXFLR5!$C$8:$C$150,1)):INDEX(WingXFLR5!$D$8:$D$150,MATCH(I2,WingXFLR5!$C$8:$C$150,1)+1),
INDEX(WingXFLR5!$C$8:$C$150,MATCH(I2,WingXFLR5!$C$8:$C$150,1)):INDEX(WingXFLR5!$C$8:$C$150,MATCH(I2,WingXFLR5!$C$8:$C$150,1)+1))</f>
        <v>1.1318291473212489E-3</v>
      </c>
      <c r="L2">
        <f>FORECAST(I2,
INDEX(WingXFLR5!$E$8:$E$150,MATCH(I2,WingXFLR5!$C$8:$C$150,1)):INDEX(WingXFLR5!$E$8:$E$150,MATCH(I2,WingXFLR5!$C$8:$C$150,1)+1),
INDEX(WingXFLR5!$C$8:$C$150,MATCH(I2,WingXFLR5!$C$8:$C$150,1)):INDEX(WingXFLR5!$C$8:$C$150,MATCH(I2,WingXFLR5!$C$8:$C$150,1)+1))</f>
        <v>1.4422567619063888E-2</v>
      </c>
      <c r="M2">
        <f>FORECAST(I2,
INDEX(WingXFLR5!$I$8:$I$150,MATCH(I2,WingXFLR5!$C$8:$C$150,1)):INDEX(WingXFLR5!$I$8:$I$150,MATCH(I2,WingXFLR5!$C$8:$C$150,1)+1),
INDEX(WingXFLR5!$C$8:$C$150,MATCH(I2,WingXFLR5!$C$8:$C$150,1)):INDEX(WingXFLR5!$C$8:$C$150,MATCH(I2,WingXFLR5!$C$8:$C$150,1)+1))</f>
        <v>-0.10625391809497781</v>
      </c>
      <c r="N2">
        <f>(((M2*'AC Param'!$B$6)+(I2*('AC Param'!$B$3-'AC Param'!$B$4)))/('AC Param'!$B$5-'AC Param'!$B$3)) * ('AC Param'!$B$8/'AC Param'!$B$9)</f>
        <v>-0.21183442424631702</v>
      </c>
      <c r="O2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1.3788531818518773E-2</v>
      </c>
      <c r="P2">
        <f>N2*B2*'AC Param'!$B$9</f>
        <v>-12.799421170351446</v>
      </c>
      <c r="Q2">
        <f>(B2*'AC Param'!$B$8*TrimCalc!I2)+TrimCalc!P2</f>
        <v>124.0665169775553</v>
      </c>
      <c r="R2">
        <f>('AC Param'!$B$2*9.807)-TrimCalc!Q2</f>
        <v>-0.49831697755529092</v>
      </c>
      <c r="S2">
        <f>O2*B2*'AC Param'!$B$9</f>
        <v>0.83312816929509093</v>
      </c>
      <c r="T2">
        <f>(J2*B2*'AC Param'!$B$8)</f>
        <v>9.5156316268652095</v>
      </c>
      <c r="U2">
        <f>(K2*B2*'AC Param'!$B$8)</f>
        <v>0.69241317372932987</v>
      </c>
      <c r="V2">
        <f>(L2*B2*'AC Param'!$B$8)</f>
        <v>8.8232184531358797</v>
      </c>
    </row>
    <row r="3" spans="1:23" x14ac:dyDescent="0.2">
      <c r="A3" s="1">
        <f>WingXFLR5!L9</f>
        <v>19.621099999999998</v>
      </c>
      <c r="B3" s="1">
        <f t="shared" ref="B3:B66" si="0">0.5*1.225*A3^2</f>
        <v>235.80488369112499</v>
      </c>
      <c r="C3">
        <f>WingXFLR5!C9</f>
        <v>0.21131800000000001</v>
      </c>
      <c r="D3">
        <f>WingXFLR5!I9</f>
        <v>-0.10717500000000001</v>
      </c>
      <c r="E3">
        <f>(((D3*'AC Param'!$B$6)+(C3*('AC Param'!$B$3-'AC Param'!$B$4)))/('AC Param'!$B$5-'AC Param'!$B$3)) * ('AC Param'!$B$8/'AC Param'!$B$9)</f>
        <v>-0.21617964275704563</v>
      </c>
      <c r="F3">
        <f>E3*B3*'AC Param'!$B$9</f>
        <v>-12.489172801594952</v>
      </c>
      <c r="G3">
        <f>'AC Param'!$B$2*9.807 + F3</f>
        <v>111.07902719840506</v>
      </c>
      <c r="H3">
        <f t="shared" ref="H3:H66" si="1">-F3</f>
        <v>12.489172801594952</v>
      </c>
      <c r="I3">
        <f>C3+(H3/(B3*'AC Param'!$B$8))</f>
        <v>0.23266929100841577</v>
      </c>
      <c r="J3">
        <f>FORECAST(I3,
INDEX(WingXFLR5!$F$8:$F$150,MATCH(I3,WingXFLR5!$C$8:$C$150,1)):INDEX(WingXFLR5!$F$8:$F$150,MATCH(I3,WingXFLR5!$C$8:$C$150,1)+1),
INDEX(WingXFLR5!$C$8:$C$150,MATCH(I3,WingXFLR5!$C$8:$C$150,1)):INDEX(WingXFLR5!$C$8:$C$150,MATCH(I3,WingXFLR5!$C$8:$C$150,1)+1))</f>
        <v>1.5686514151560006E-2</v>
      </c>
      <c r="K3">
        <f>FORECAST(I3,
INDEX(WingXFLR5!$D$8:$D$150,MATCH(I3,WingXFLR5!$C$8:$C$150,1)):INDEX(WingXFLR5!$D$8:$D$150,MATCH(I3,WingXFLR5!$C$8:$C$150,1)+1),
INDEX(WingXFLR5!$C$8:$C$150,MATCH(I3,WingXFLR5!$C$8:$C$150,1)):INDEX(WingXFLR5!$C$8:$C$150,MATCH(I3,WingXFLR5!$C$8:$C$150,1)+1))</f>
        <v>1.2209080027846193E-3</v>
      </c>
      <c r="L3">
        <f>FORECAST(I3,
INDEX(WingXFLR5!$E$8:$E$150,MATCH(I3,WingXFLR5!$C$8:$C$150,1)):INDEX(WingXFLR5!$E$8:$E$150,MATCH(I3,WingXFLR5!$C$8:$C$150,1)+1),
INDEX(WingXFLR5!$C$8:$C$150,MATCH(I3,WingXFLR5!$C$8:$C$150,1)):INDEX(WingXFLR5!$C$8:$C$150,MATCH(I3,WingXFLR5!$C$8:$C$150,1)+1))</f>
        <v>1.4465606148775387E-2</v>
      </c>
      <c r="M3">
        <f>FORECAST(I3,
INDEX(WingXFLR5!$I$8:$I$150,MATCH(I3,WingXFLR5!$C$8:$C$150,1)):INDEX(WingXFLR5!$I$8:$I$150,MATCH(I3,WingXFLR5!$C$8:$C$150,1)+1),
INDEX(WingXFLR5!$C$8:$C$150,MATCH(I3,WingXFLR5!$C$8:$C$150,1)):INDEX(WingXFLR5!$C$8:$C$150,MATCH(I3,WingXFLR5!$C$8:$C$150,1)+1))</f>
        <v>-0.10558934090611997</v>
      </c>
      <c r="N3">
        <f>(((M3*'AC Param'!$B$6)+(I3*('AC Param'!$B$3-'AC Param'!$B$4)))/('AC Param'!$B$5-'AC Param'!$B$3)) * ('AC Param'!$B$8/'AC Param'!$B$9)</f>
        <v>-0.2087000408214422</v>
      </c>
      <c r="O3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1.3706393378636026E-2</v>
      </c>
      <c r="P3">
        <f>N3*B3*'AC Param'!$B$9</f>
        <v>-12.057059768797137</v>
      </c>
      <c r="Q3">
        <f>(B3*'AC Param'!$B$8*TrimCalc!I3)+TrimCalc!P3</f>
        <v>124.03995562401099</v>
      </c>
      <c r="R3">
        <f>('AC Param'!$B$2*9.807)-TrimCalc!Q3</f>
        <v>-0.47175562401098148</v>
      </c>
      <c r="S3">
        <f>O3*B3*'AC Param'!$B$9</f>
        <v>0.79184845163614814</v>
      </c>
      <c r="T3">
        <f>(J3*B3*'AC Param'!$B$8)</f>
        <v>9.1756318536559451</v>
      </c>
      <c r="U3">
        <f>(K3*B3*'AC Param'!$B$8)</f>
        <v>0.7141549902353499</v>
      </c>
      <c r="V3">
        <f>(L3*B3*'AC Param'!$B$8)</f>
        <v>8.4614768634205948</v>
      </c>
    </row>
    <row r="4" spans="1:23" x14ac:dyDescent="0.2">
      <c r="A4" s="1">
        <f>WingXFLR5!L10</f>
        <v>19.204599999999999</v>
      </c>
      <c r="B4" s="1">
        <f t="shared" si="0"/>
        <v>225.90020496049999</v>
      </c>
      <c r="C4">
        <f>WingXFLR5!C10</f>
        <v>0.220584</v>
      </c>
      <c r="D4">
        <f>WingXFLR5!I10</f>
        <v>-0.106487</v>
      </c>
      <c r="E4">
        <f>(((D4*'AC Param'!$B$6)+(C4*('AC Param'!$B$3-'AC Param'!$B$4)))/('AC Param'!$B$5-'AC Param'!$B$3)) * ('AC Param'!$B$8/'AC Param'!$B$9)</f>
        <v>-0.21293399183384212</v>
      </c>
      <c r="F4">
        <f>E4*B4*'AC Param'!$B$9</f>
        <v>-11.784948937588979</v>
      </c>
      <c r="G4">
        <f>'AC Param'!$B$2*9.807 + F4</f>
        <v>111.78325106241103</v>
      </c>
      <c r="H4">
        <f t="shared" si="1"/>
        <v>11.784948937588979</v>
      </c>
      <c r="I4">
        <f>C4+(H4/(B4*'AC Param'!$B$8))</f>
        <v>0.24161472966189282</v>
      </c>
      <c r="J4">
        <f>FORECAST(I4,
INDEX(WingXFLR5!$F$8:$F$150,MATCH(I4,WingXFLR5!$C$8:$C$150,1)):INDEX(WingXFLR5!$F$8:$F$150,MATCH(I4,WingXFLR5!$C$8:$C$150,1)+1),
INDEX(WingXFLR5!$C$8:$C$150,MATCH(I4,WingXFLR5!$C$8:$C$150,1)):INDEX(WingXFLR5!$C$8:$C$150,MATCH(I4,WingXFLR5!$C$8:$C$150,1)+1))</f>
        <v>1.5835643848654969E-2</v>
      </c>
      <c r="K4">
        <f>FORECAST(I4,
INDEX(WingXFLR5!$D$8:$D$150,MATCH(I4,WingXFLR5!$C$8:$C$150,1)):INDEX(WingXFLR5!$D$8:$D$150,MATCH(I4,WingXFLR5!$C$8:$C$150,1)+1),
INDEX(WingXFLR5!$C$8:$C$150,MATCH(I4,WingXFLR5!$C$8:$C$150,1)):INDEX(WingXFLR5!$C$8:$C$150,MATCH(I4,WingXFLR5!$C$8:$C$150,1)+1))</f>
        <v>1.3134407454792763E-3</v>
      </c>
      <c r="L4">
        <f>FORECAST(I4,
INDEX(WingXFLR5!$E$8:$E$150,MATCH(I4,WingXFLR5!$C$8:$C$150,1)):INDEX(WingXFLR5!$E$8:$E$150,MATCH(I4,WingXFLR5!$C$8:$C$150,1)+1),
INDEX(WingXFLR5!$C$8:$C$150,MATCH(I4,WingXFLR5!$C$8:$C$150,1)):INDEX(WingXFLR5!$C$8:$C$150,MATCH(I4,WingXFLR5!$C$8:$C$150,1)+1))</f>
        <v>1.4522203103175691E-2</v>
      </c>
      <c r="M4">
        <f>FORECAST(I4,
INDEX(WingXFLR5!$I$8:$I$150,MATCH(I4,WingXFLR5!$C$8:$C$150,1)):INDEX(WingXFLR5!$I$8:$I$150,MATCH(I4,WingXFLR5!$C$8:$C$150,1)+1),
INDEX(WingXFLR5!$C$8:$C$150,MATCH(I4,WingXFLR5!$C$8:$C$150,1)):INDEX(WingXFLR5!$C$8:$C$150,MATCH(I4,WingXFLR5!$C$8:$C$150,1)+1))</f>
        <v>-0.10492383556754387</v>
      </c>
      <c r="N4">
        <f>(((M4*'AC Param'!$B$6)+(I4*('AC Param'!$B$3-'AC Param'!$B$4)))/('AC Param'!$B$5-'AC Param'!$B$3)) * ('AC Param'!$B$8/'AC Param'!$B$9)</f>
        <v>-0.20556358757688237</v>
      </c>
      <c r="O4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1.3625336076039787E-2</v>
      </c>
      <c r="P4">
        <f>N4*B4*'AC Param'!$B$9</f>
        <v>-11.377029858678188</v>
      </c>
      <c r="Q4">
        <f>(B4*'AC Param'!$B$8*TrimCalc!I4)+TrimCalc!P4</f>
        <v>124.01614467269459</v>
      </c>
      <c r="R4">
        <f>('AC Param'!$B$2*9.807)-TrimCalc!Q4</f>
        <v>-0.44794467269458949</v>
      </c>
      <c r="S4">
        <f>O4*B4*'AC Param'!$B$9</f>
        <v>0.75410172199710523</v>
      </c>
      <c r="T4">
        <f>(J4*B4*'AC Param'!$B$8)</f>
        <v>8.8737888390243995</v>
      </c>
      <c r="U4">
        <f>(K4*B4*'AC Param'!$B$8)</f>
        <v>0.73601022726612064</v>
      </c>
      <c r="V4">
        <f>(L4*B4*'AC Param'!$B$8)</f>
        <v>8.1377786117582787</v>
      </c>
    </row>
    <row r="5" spans="1:23" x14ac:dyDescent="0.2">
      <c r="A5" s="1">
        <f>WingXFLR5!L11</f>
        <v>18.813500000000001</v>
      </c>
      <c r="B5" s="1">
        <f t="shared" si="0"/>
        <v>216.79301662812503</v>
      </c>
      <c r="C5">
        <f>WingXFLR5!C11</f>
        <v>0.22985</v>
      </c>
      <c r="D5">
        <f>WingXFLR5!I11</f>
        <v>-0.105799</v>
      </c>
      <c r="E5">
        <f>(((D5*'AC Param'!$B$6)+(C5*('AC Param'!$B$3-'AC Param'!$B$4)))/('AC Param'!$B$5-'AC Param'!$B$3)) * ('AC Param'!$B$8/'AC Param'!$B$9)</f>
        <v>-0.20968834091063868</v>
      </c>
      <c r="F5">
        <f>E5*B5*'AC Param'!$B$9</f>
        <v>-11.13744715455219</v>
      </c>
      <c r="G5">
        <f>'AC Param'!$B$2*9.807 + F5</f>
        <v>112.43075284544781</v>
      </c>
      <c r="H5">
        <f t="shared" si="1"/>
        <v>11.13744715455219</v>
      </c>
      <c r="I5">
        <f>C5+(H5/(B5*'AC Param'!$B$8))</f>
        <v>0.25056016831536987</v>
      </c>
      <c r="J5">
        <f>FORECAST(I5,
INDEX(WingXFLR5!$F$8:$F$150,MATCH(I5,WingXFLR5!$C$8:$C$150,1)):INDEX(WingXFLR5!$F$8:$F$150,MATCH(I5,WingXFLR5!$C$8:$C$150,1)+1),
INDEX(WingXFLR5!$C$8:$C$150,MATCH(I5,WingXFLR5!$C$8:$C$150,1)):INDEX(WingXFLR5!$C$8:$C$150,MATCH(I5,WingXFLR5!$C$8:$C$150,1)+1))</f>
        <v>1.6012365356446789E-2</v>
      </c>
      <c r="K5">
        <f>FORECAST(I5,
INDEX(WingXFLR5!$D$8:$D$150,MATCH(I5,WingXFLR5!$C$8:$C$150,1)):INDEX(WingXFLR5!$D$8:$D$150,MATCH(I5,WingXFLR5!$C$8:$C$150,1)+1),
INDEX(WingXFLR5!$C$8:$C$150,MATCH(I5,WingXFLR5!$C$8:$C$150,1)):INDEX(WingXFLR5!$C$8:$C$150,MATCH(I5,WingXFLR5!$C$8:$C$150,1)+1))</f>
        <v>1.4090070353198452E-3</v>
      </c>
      <c r="L5">
        <f>FORECAST(I5,
INDEX(WingXFLR5!$E$8:$E$150,MATCH(I5,WingXFLR5!$C$8:$C$150,1)):INDEX(WingXFLR5!$E$8:$E$150,MATCH(I5,WingXFLR5!$C$8:$C$150,1)+1),
INDEX(WingXFLR5!$C$8:$C$150,MATCH(I5,WingXFLR5!$C$8:$C$150,1)):INDEX(WingXFLR5!$C$8:$C$150,MATCH(I5,WingXFLR5!$C$8:$C$150,1)+1))</f>
        <v>1.4603358321126941E-2</v>
      </c>
      <c r="M5">
        <f>FORECAST(I5,
INDEX(WingXFLR5!$I$8:$I$150,MATCH(I5,WingXFLR5!$C$8:$C$150,1)):INDEX(WingXFLR5!$I$8:$I$150,MATCH(I5,WingXFLR5!$C$8:$C$150,1)+1),
INDEX(WingXFLR5!$C$8:$C$150,MATCH(I5,WingXFLR5!$C$8:$C$150,1)):INDEX(WingXFLR5!$C$8:$C$150,MATCH(I5,WingXFLR5!$C$8:$C$150,1)+1))</f>
        <v>-0.10425759946695398</v>
      </c>
      <c r="N5">
        <f>(((M5*'AC Param'!$B$6)+(I5*('AC Param'!$B$3-'AC Param'!$B$4)))/('AC Param'!$B$5-'AC Param'!$B$3)) * ('AC Param'!$B$8/'AC Param'!$B$9)</f>
        <v>-0.20242540832501427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1.354556834552113E-2</v>
      </c>
      <c r="P5">
        <f>N5*B5*'AC Param'!$B$9</f>
        <v>-10.751681653675156</v>
      </c>
      <c r="Q5">
        <f>(B5*'AC Param'!$B$8*TrimCalc!I5)+TrimCalc!P5</f>
        <v>123.99375310829711</v>
      </c>
      <c r="R5">
        <f>('AC Param'!$B$2*9.807)-TrimCalc!Q5</f>
        <v>-0.42555310829710891</v>
      </c>
      <c r="S5">
        <f>O5*B5*'AC Param'!$B$9</f>
        <v>0.71946323277415181</v>
      </c>
      <c r="T5">
        <f>(J5*B5*'AC Param'!$B$8)</f>
        <v>8.6110779140533271</v>
      </c>
      <c r="U5">
        <f>(K5*B5*'AC Param'!$B$8)</f>
        <v>0.75773123411173848</v>
      </c>
      <c r="V5">
        <f>(L5*B5*'AC Param'!$B$8)</f>
        <v>7.8533466799415859</v>
      </c>
    </row>
    <row r="6" spans="1:23" x14ac:dyDescent="0.2">
      <c r="A6" s="1">
        <f>WingXFLR5!L12</f>
        <v>18.445399999999999</v>
      </c>
      <c r="B6" s="1">
        <f t="shared" si="0"/>
        <v>208.3925784605</v>
      </c>
      <c r="C6">
        <f>WingXFLR5!C12</f>
        <v>0.23911499999999999</v>
      </c>
      <c r="D6">
        <f>WingXFLR5!I12</f>
        <v>-0.10511</v>
      </c>
      <c r="E6">
        <f>(((D6*'AC Param'!$B$6)+(C6*('AC Param'!$B$3-'AC Param'!$B$4)))/('AC Param'!$B$5-'AC Param'!$B$3)) * ('AC Param'!$B$8/'AC Param'!$B$9)</f>
        <v>-0.2064405029616394</v>
      </c>
      <c r="F6">
        <f>E6*B6*'AC Param'!$B$9</f>
        <v>-10.540063834160337</v>
      </c>
      <c r="G6">
        <f>'AC Param'!$B$2*9.807 + F6</f>
        <v>113.02813616583967</v>
      </c>
      <c r="H6">
        <f t="shared" si="1"/>
        <v>10.540063834160337</v>
      </c>
      <c r="I6">
        <f>C6+(H6/(B6*'AC Param'!$B$8))</f>
        <v>0.25950439096412226</v>
      </c>
      <c r="J6">
        <f>FORECAST(I6,
INDEX(WingXFLR5!$F$8:$F$150,MATCH(I6,WingXFLR5!$C$8:$C$150,1)):INDEX(WingXFLR5!$F$8:$F$150,MATCH(I6,WingXFLR5!$C$8:$C$150,1)+1),
INDEX(WingXFLR5!$C$8:$C$150,MATCH(I6,WingXFLR5!$C$8:$C$150,1)):INDEX(WingXFLR5!$C$8:$C$150,MATCH(I6,WingXFLR5!$C$8:$C$150,1)+1))</f>
        <v>1.6185564140830059E-2</v>
      </c>
      <c r="K6">
        <f>FORECAST(I6,
INDEX(WingXFLR5!$D$8:$D$150,MATCH(I6,WingXFLR5!$C$8:$C$150,1)):INDEX(WingXFLR5!$D$8:$D$150,MATCH(I6,WingXFLR5!$C$8:$C$150,1)+1),
INDEX(WingXFLR5!$C$8:$C$150,MATCH(I6,WingXFLR5!$C$8:$C$150,1)):INDEX(WingXFLR5!$C$8:$C$150,MATCH(I6,WingXFLR5!$C$8:$C$150,1)+1))</f>
        <v>1.5082982990281689E-3</v>
      </c>
      <c r="L6">
        <f>FORECAST(I6,
INDEX(WingXFLR5!$E$8:$E$150,MATCH(I6,WingXFLR5!$C$8:$C$150,1)):INDEX(WingXFLR5!$E$8:$E$150,MATCH(I6,WingXFLR5!$C$8:$C$150,1)+1),
INDEX(WingXFLR5!$C$8:$C$150,MATCH(I6,WingXFLR5!$C$8:$C$150,1)):INDEX(WingXFLR5!$C$8:$C$150,MATCH(I6,WingXFLR5!$C$8:$C$150,1)+1))</f>
        <v>1.4677265841801887E-2</v>
      </c>
      <c r="M6">
        <f>FORECAST(I6,
INDEX(WingXFLR5!$I$8:$I$150,MATCH(I6,WingXFLR5!$C$8:$C$150,1)):INDEX(WingXFLR5!$I$8:$I$150,MATCH(I6,WingXFLR5!$C$8:$C$150,1)+1),
INDEX(WingXFLR5!$C$8:$C$150,MATCH(I6,WingXFLR5!$C$8:$C$150,1)):INDEX(WingXFLR5!$C$8:$C$150,MATCH(I6,WingXFLR5!$C$8:$C$150,1)+1))</f>
        <v>-0.10359095827426895</v>
      </c>
      <c r="N6">
        <f>(((M6*'AC Param'!$B$6)+(I6*('AC Param'!$B$3-'AC Param'!$B$4)))/('AC Param'!$B$5-'AC Param'!$B$3)) * ('AC Param'!$B$8/'AC Param'!$B$9)</f>
        <v>-0.19928648495674248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1.3466768806465527E-2</v>
      </c>
      <c r="P6">
        <f>N6*B6*'AC Param'!$B$9</f>
        <v>-10.174806990853977</v>
      </c>
      <c r="Q6">
        <f>(B6*'AC Param'!$B$8*TrimCalc!I6)+TrimCalc!P6</f>
        <v>123.97303738663003</v>
      </c>
      <c r="R6">
        <f>('AC Param'!$B$2*9.807)-TrimCalc!Q6</f>
        <v>-0.404837386630021</v>
      </c>
      <c r="S6">
        <f>O6*B6*'AC Param'!$B$9</f>
        <v>0.68756179540214146</v>
      </c>
      <c r="T6">
        <f>(J6*B6*'AC Param'!$B$8)</f>
        <v>8.3669433548276384</v>
      </c>
      <c r="U6">
        <f>(K6*B6*'AC Param'!$B$8)</f>
        <v>0.779697656525698</v>
      </c>
      <c r="V6">
        <f>(L6*B6*'AC Param'!$B$8)</f>
        <v>7.5872456983019401</v>
      </c>
    </row>
    <row r="7" spans="1:23" x14ac:dyDescent="0.2">
      <c r="A7" s="1">
        <f>WingXFLR5!L13</f>
        <v>18.098099999999999</v>
      </c>
      <c r="B7" s="1">
        <f t="shared" si="0"/>
        <v>200.61899946112499</v>
      </c>
      <c r="C7">
        <f>WingXFLR5!C13</f>
        <v>0.24837999999999999</v>
      </c>
      <c r="D7">
        <f>WingXFLR5!I13</f>
        <v>-0.10442</v>
      </c>
      <c r="E7">
        <f>(((D7*'AC Param'!$B$6)+(C7*('AC Param'!$B$3-'AC Param'!$B$4)))/('AC Param'!$B$5-'AC Param'!$B$3)) * ('AC Param'!$B$8/'AC Param'!$B$9)</f>
        <v>-0.20319030308457656</v>
      </c>
      <c r="F7">
        <f>E7*B7*'AC Param'!$B$9</f>
        <v>-9.9871396497324696</v>
      </c>
      <c r="G7">
        <f>'AC Param'!$B$2*9.807 + F7</f>
        <v>113.58106035026753</v>
      </c>
      <c r="H7">
        <f t="shared" si="1"/>
        <v>9.9871396497324696</v>
      </c>
      <c r="I7">
        <f>C7+(H7/(B7*'AC Param'!$B$8))</f>
        <v>0.26844838033367785</v>
      </c>
      <c r="J7">
        <f>FORECAST(I7,
INDEX(WingXFLR5!$F$8:$F$150,MATCH(I7,WingXFLR5!$C$8:$C$150,1)):INDEX(WingXFLR5!$F$8:$F$150,MATCH(I7,WingXFLR5!$C$8:$C$150,1)+1),
INDEX(WingXFLR5!$C$8:$C$150,MATCH(I7,WingXFLR5!$C$8:$C$150,1)):INDEX(WingXFLR5!$C$8:$C$150,MATCH(I7,WingXFLR5!$C$8:$C$150,1)+1))</f>
        <v>1.6355957047944281E-2</v>
      </c>
      <c r="K7">
        <f>FORECAST(I7,
INDEX(WingXFLR5!$D$8:$D$150,MATCH(I7,WingXFLR5!$C$8:$C$150,1)):INDEX(WingXFLR5!$D$8:$D$150,MATCH(I7,WingXFLR5!$C$8:$C$150,1)+1),
INDEX(WingXFLR5!$C$8:$C$150,MATCH(I7,WingXFLR5!$C$8:$C$150,1)):INDEX(WingXFLR5!$C$8:$C$150,MATCH(I7,WingXFLR5!$C$8:$C$150,1)+1))</f>
        <v>1.61113975991912E-3</v>
      </c>
      <c r="L7">
        <f>FORECAST(I7,
INDEX(WingXFLR5!$E$8:$E$150,MATCH(I7,WingXFLR5!$C$8:$C$150,1)):INDEX(WingXFLR5!$E$8:$E$150,MATCH(I7,WingXFLR5!$C$8:$C$150,1)+1),
INDEX(WingXFLR5!$C$8:$C$150,MATCH(I7,WingXFLR5!$C$8:$C$150,1)):INDEX(WingXFLR5!$C$8:$C$150,MATCH(I7,WingXFLR5!$C$8:$C$150,1)+1))</f>
        <v>1.4744650868209393E-2</v>
      </c>
      <c r="M7">
        <f>FORECAST(I7,
INDEX(WingXFLR5!$I$8:$I$150,MATCH(I7,WingXFLR5!$C$8:$C$150,1)):INDEX(WingXFLR5!$I$8:$I$150,MATCH(I7,WingXFLR5!$C$8:$C$150,1)+1),
INDEX(WingXFLR5!$C$8:$C$150,MATCH(I7,WingXFLR5!$C$8:$C$150,1)):INDEX(WingXFLR5!$C$8:$C$150,MATCH(I7,WingXFLR5!$C$8:$C$150,1)+1))</f>
        <v>-0.10292250464785442</v>
      </c>
      <c r="N7">
        <f>(((M7*'AC Param'!$B$6)+(I7*('AC Param'!$B$3-'AC Param'!$B$4)))/('AC Param'!$B$5-'AC Param'!$B$3)) * ('AC Param'!$B$8/'AC Param'!$B$9)</f>
        <v>-0.19614332155144204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1.3389322195363287E-2</v>
      </c>
      <c r="P7">
        <f>N7*B7*'AC Param'!$B$9</f>
        <v>-9.6407688455548435</v>
      </c>
      <c r="Q7">
        <f>(B7*'AC Param'!$B$8*TrimCalc!I7)+TrimCalc!P7</f>
        <v>123.95404142609181</v>
      </c>
      <c r="R7">
        <f>('AC Param'!$B$2*9.807)-TrimCalc!Q7</f>
        <v>-0.38584142609180105</v>
      </c>
      <c r="S7">
        <f>O7*B7*'AC Param'!$B$9</f>
        <v>0.6581073434626219</v>
      </c>
      <c r="T7">
        <f>(J7*B7*'AC Param'!$B$8)</f>
        <v>8.1396318201484537</v>
      </c>
      <c r="U7">
        <f>(K7*B7*'AC Param'!$B$8)</f>
        <v>0.80179254678296352</v>
      </c>
      <c r="V7">
        <f>(L7*B7*'AC Param'!$B$8)</f>
        <v>7.3377564536305169</v>
      </c>
    </row>
    <row r="8" spans="1:23" x14ac:dyDescent="0.2">
      <c r="A8" s="1">
        <f>WingXFLR5!L14</f>
        <v>17.7698</v>
      </c>
      <c r="B8" s="1">
        <f t="shared" si="0"/>
        <v>193.40654762450001</v>
      </c>
      <c r="C8">
        <f>WingXFLR5!C14</f>
        <v>0.25764300000000001</v>
      </c>
      <c r="D8">
        <f>WingXFLR5!I14</f>
        <v>-0.10373</v>
      </c>
      <c r="E8">
        <f>(((D8*'AC Param'!$B$6)+(C8*('AC Param'!$B$3-'AC Param'!$B$4)))/('AC Param'!$B$5-'AC Param'!$B$3)) * ('AC Param'!$B$8/'AC Param'!$B$9)</f>
        <v>-0.19994045301204974</v>
      </c>
      <c r="F8">
        <f>E8*B8*'AC Param'!$B$9</f>
        <v>-9.4740992231470802</v>
      </c>
      <c r="G8">
        <f>'AC Param'!$B$2*9.807 + F8</f>
        <v>114.09410077685293</v>
      </c>
      <c r="H8">
        <f t="shared" si="1"/>
        <v>9.4740992231470802</v>
      </c>
      <c r="I8">
        <f>C8+(H8/(B8*'AC Param'!$B$8))</f>
        <v>0.27739040425217776</v>
      </c>
      <c r="J8">
        <f>FORECAST(I8,
INDEX(WingXFLR5!$F$8:$F$150,MATCH(I8,WingXFLR5!$C$8:$C$150,1)):INDEX(WingXFLR5!$F$8:$F$150,MATCH(I8,WingXFLR5!$C$8:$C$150,1)+1),
INDEX(WingXFLR5!$C$8:$C$150,MATCH(I8,WingXFLR5!$C$8:$C$150,1)):INDEX(WingXFLR5!$C$8:$C$150,MATCH(I8,WingXFLR5!$C$8:$C$150,1)+1))</f>
        <v>1.6523550218864431E-2</v>
      </c>
      <c r="K8">
        <f>FORECAST(I8,
INDEX(WingXFLR5!$D$8:$D$150,MATCH(I8,WingXFLR5!$C$8:$C$150,1)):INDEX(WingXFLR5!$D$8:$D$150,MATCH(I8,WingXFLR5!$C$8:$C$150,1)+1),
INDEX(WingXFLR5!$C$8:$C$150,MATCH(I8,WingXFLR5!$C$8:$C$150,1)):INDEX(WingXFLR5!$C$8:$C$150,MATCH(I8,WingXFLR5!$C$8:$C$150,1)+1))</f>
        <v>1.7169016066180182E-3</v>
      </c>
      <c r="L8">
        <f>FORECAST(I8,
INDEX(WingXFLR5!$E$8:$E$150,MATCH(I8,WingXFLR5!$C$8:$C$150,1)):INDEX(WingXFLR5!$E$8:$E$150,MATCH(I8,WingXFLR5!$C$8:$C$150,1)+1),
INDEX(WingXFLR5!$C$8:$C$150,MATCH(I8,WingXFLR5!$C$8:$C$150,1)):INDEX(WingXFLR5!$C$8:$C$150,MATCH(I8,WingXFLR5!$C$8:$C$150,1)+1))</f>
        <v>1.4805648612246418E-2</v>
      </c>
      <c r="M8">
        <f>FORECAST(I8,
INDEX(WingXFLR5!$I$8:$I$150,MATCH(I8,WingXFLR5!$C$8:$C$150,1)):INDEX(WingXFLR5!$I$8:$I$150,MATCH(I8,WingXFLR5!$C$8:$C$150,1)+1),
INDEX(WingXFLR5!$C$8:$C$150,MATCH(I8,WingXFLR5!$C$8:$C$150,1)):INDEX(WingXFLR5!$C$8:$C$150,MATCH(I8,WingXFLR5!$C$8:$C$150,1)+1))</f>
        <v>-0.10225248039829288</v>
      </c>
      <c r="N8">
        <f>(((M8*'AC Param'!$B$6)+(I8*('AC Param'!$B$3-'AC Param'!$B$4)))/('AC Param'!$B$5-'AC Param'!$B$3)) * ('AC Param'!$B$8/'AC Param'!$B$9)</f>
        <v>-0.19299679220910043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1.3312656390426253E-2</v>
      </c>
      <c r="P8">
        <f>N8*B8*'AC Param'!$B$9</f>
        <v>-9.145076604522453</v>
      </c>
      <c r="Q8">
        <f>(B8*'AC Param'!$B$8*TrimCalc!I8)+TrimCalc!P8</f>
        <v>123.93693153556966</v>
      </c>
      <c r="R8">
        <f>('AC Param'!$B$2*9.807)-TrimCalc!Q8</f>
        <v>-0.36873153556965121</v>
      </c>
      <c r="S8">
        <f>O8*B8*'AC Param'!$B$9</f>
        <v>0.63081495348497696</v>
      </c>
      <c r="T8">
        <f>(J8*B8*'AC Param'!$B$8)</f>
        <v>7.9274092074613405</v>
      </c>
      <c r="U8">
        <f>(K8*B8*'AC Param'!$B$8)</f>
        <v>0.82370806662784013</v>
      </c>
      <c r="V8">
        <f>(L8*B8*'AC Param'!$B$8)</f>
        <v>7.1032213765514651</v>
      </c>
    </row>
    <row r="9" spans="1:23" x14ac:dyDescent="0.2">
      <c r="A9" s="1">
        <f>WingXFLR5!L15</f>
        <v>17.4587</v>
      </c>
      <c r="B9" s="1">
        <f t="shared" si="0"/>
        <v>186.69380098512502</v>
      </c>
      <c r="C9">
        <f>WingXFLR5!C15</f>
        <v>0.26690700000000001</v>
      </c>
      <c r="D9">
        <f>WingXFLR5!I15</f>
        <v>-0.103038</v>
      </c>
      <c r="E9">
        <f>(((D9*'AC Param'!$B$6)+(C9*('AC Param'!$B$3-'AC Param'!$B$4)))/('AC Param'!$B$5-'AC Param'!$B$3)) * ('AC Param'!$B$8/'AC Param'!$B$9)</f>
        <v>-0.19668570418112744</v>
      </c>
      <c r="F9">
        <f>E9*B9*'AC Param'!$B$9</f>
        <v>-8.9964004196875909</v>
      </c>
      <c r="G9">
        <f>'AC Param'!$B$2*9.807 + F9</f>
        <v>114.57179958031242</v>
      </c>
      <c r="H9">
        <f t="shared" si="1"/>
        <v>8.9964004196875909</v>
      </c>
      <c r="I9">
        <f>C9+(H9/(B9*'AC Param'!$B$8))</f>
        <v>0.28633294433781192</v>
      </c>
      <c r="J9">
        <f>FORECAST(I9,
INDEX(WingXFLR5!$F$8:$F$150,MATCH(I9,WingXFLR5!$C$8:$C$150,1)):INDEX(WingXFLR5!$F$8:$F$150,MATCH(I9,WingXFLR5!$C$8:$C$150,1)+1),
INDEX(WingXFLR5!$C$8:$C$150,MATCH(I9,WingXFLR5!$C$8:$C$150,1)):INDEX(WingXFLR5!$C$8:$C$150,MATCH(I9,WingXFLR5!$C$8:$C$150,1)+1))</f>
        <v>1.6688071362390814E-2</v>
      </c>
      <c r="K9">
        <f>FORECAST(I9,
INDEX(WingXFLR5!$D$8:$D$150,MATCH(I9,WingXFLR5!$C$8:$C$150,1)):INDEX(WingXFLR5!$D$8:$D$150,MATCH(I9,WingXFLR5!$C$8:$C$150,1)+1),
INDEX(WingXFLR5!$C$8:$C$150,MATCH(I9,WingXFLR5!$C$8:$C$150,1)):INDEX(WingXFLR5!$C$8:$C$150,MATCH(I9,WingXFLR5!$C$8:$C$150,1)+1))</f>
        <v>1.8263960569680335E-3</v>
      </c>
      <c r="L9">
        <f>FORECAST(I9,
INDEX(WingXFLR5!$E$8:$E$150,MATCH(I9,WingXFLR5!$C$8:$C$150,1)):INDEX(WingXFLR5!$E$8:$E$150,MATCH(I9,WingXFLR5!$C$8:$C$150,1)+1),
INDEX(WingXFLR5!$C$8:$C$150,MATCH(I9,WingXFLR5!$C$8:$C$150,1)):INDEX(WingXFLR5!$C$8:$C$150,MATCH(I9,WingXFLR5!$C$8:$C$150,1)+1))</f>
        <v>1.486077270761909E-2</v>
      </c>
      <c r="M9">
        <f>FORECAST(I9,
INDEX(WingXFLR5!$I$8:$I$150,MATCH(I9,WingXFLR5!$C$8:$C$150,1)):INDEX(WingXFLR5!$I$8:$I$150,MATCH(I9,WingXFLR5!$C$8:$C$150,1)+1),
INDEX(WingXFLR5!$C$8:$C$150,MATCH(I9,WingXFLR5!$C$8:$C$150,1)):INDEX(WingXFLR5!$C$8:$C$150,MATCH(I9,WingXFLR5!$C$8:$C$150,1)+1))</f>
        <v>-0.10158211066917334</v>
      </c>
      <c r="N9">
        <f>(((M9*'AC Param'!$B$6)+(I9*('AC Param'!$B$3-'AC Param'!$B$4)))/('AC Param'!$B$5-'AC Param'!$B$3)) * ('AC Param'!$B$8/'AC Param'!$B$9)</f>
        <v>-0.18984935659009286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1.3237566524380217E-2</v>
      </c>
      <c r="P9">
        <f>N9*B9*'AC Param'!$B$9</f>
        <v>-8.6837060091142817</v>
      </c>
      <c r="Q9">
        <f>(B9*'AC Param'!$B$8*TrimCalc!I9)+TrimCalc!P9</f>
        <v>123.92070054202824</v>
      </c>
      <c r="R9">
        <f>('AC Param'!$B$2*9.807)-TrimCalc!Q9</f>
        <v>-0.35250054202823833</v>
      </c>
      <c r="S9">
        <f>O9*B9*'AC Param'!$B$9</f>
        <v>0.60548604450634846</v>
      </c>
      <c r="T9">
        <f>(J9*B9*'AC Param'!$B$8)</f>
        <v>7.7284568305985264</v>
      </c>
      <c r="U9">
        <f>(K9*B9*'AC Param'!$B$8)</f>
        <v>0.84582710460261346</v>
      </c>
      <c r="V9">
        <f>(L9*B9*'AC Param'!$B$8)</f>
        <v>6.8822117215417284</v>
      </c>
    </row>
    <row r="10" spans="1:23" x14ac:dyDescent="0.2">
      <c r="A10" s="1">
        <f>WingXFLR5!L16</f>
        <v>17.163499999999999</v>
      </c>
      <c r="B10" s="1">
        <f t="shared" si="0"/>
        <v>180.433761003125</v>
      </c>
      <c r="C10">
        <f>WingXFLR5!C16</f>
        <v>0.276169</v>
      </c>
      <c r="D10">
        <f>WingXFLR5!I16</f>
        <v>-0.102344</v>
      </c>
      <c r="E10">
        <f>(((D10*'AC Param'!$B$6)+(C10*('AC Param'!$B$3-'AC Param'!$B$4)))/('AC Param'!$B$5-'AC Param'!$B$3)) * ('AC Param'!$B$8/'AC Param'!$B$9)</f>
        <v>-0.19342658129861373</v>
      </c>
      <c r="F10">
        <f>E10*B10*'AC Param'!$B$9</f>
        <v>-8.5506679577129709</v>
      </c>
      <c r="G10">
        <f>'AC Param'!$B$2*9.807 + F10</f>
        <v>115.01753204228703</v>
      </c>
      <c r="H10">
        <f t="shared" si="1"/>
        <v>8.5506679577129709</v>
      </c>
      <c r="I10">
        <f>C10+(H10/(B10*'AC Param'!$B$8))</f>
        <v>0.29527305241399676</v>
      </c>
      <c r="J10">
        <f>FORECAST(I10,
INDEX(WingXFLR5!$F$8:$F$150,MATCH(I10,WingXFLR5!$C$8:$C$150,1)):INDEX(WingXFLR5!$F$8:$F$150,MATCH(I10,WingXFLR5!$C$8:$C$150,1)+1),
INDEX(WingXFLR5!$C$8:$C$150,MATCH(I10,WingXFLR5!$C$8:$C$150,1)):INDEX(WingXFLR5!$C$8:$C$150,MATCH(I10,WingXFLR5!$C$8:$C$150,1)+1))</f>
        <v>1.6847245631045518E-2</v>
      </c>
      <c r="K10">
        <f>FORECAST(I10,
INDEX(WingXFLR5!$D$8:$D$150,MATCH(I10,WingXFLR5!$C$8:$C$150,1)):INDEX(WingXFLR5!$D$8:$D$150,MATCH(I10,WingXFLR5!$C$8:$C$150,1)+1),
INDEX(WingXFLR5!$C$8:$C$150,MATCH(I10,WingXFLR5!$C$8:$C$150,1)):INDEX(WingXFLR5!$C$8:$C$150,MATCH(I10,WingXFLR5!$C$8:$C$150,1)+1))</f>
        <v>1.9396056524939105E-3</v>
      </c>
      <c r="L10">
        <f>FORECAST(I10,
INDEX(WingXFLR5!$E$8:$E$150,MATCH(I10,WingXFLR5!$C$8:$C$150,1)):INDEX(WingXFLR5!$E$8:$E$150,MATCH(I10,WingXFLR5!$C$8:$C$150,1)+1),
INDEX(WingXFLR5!$C$8:$C$150,MATCH(I10,WingXFLR5!$C$8:$C$150,1)):INDEX(WingXFLR5!$C$8:$C$150,MATCH(I10,WingXFLR5!$C$8:$C$150,1)+1))</f>
        <v>1.4907639978551605E-2</v>
      </c>
      <c r="M10">
        <f>FORECAST(I10,
INDEX(WingXFLR5!$I$8:$I$150,MATCH(I10,WingXFLR5!$C$8:$C$150,1)):INDEX(WingXFLR5!$I$8:$I$150,MATCH(I10,WingXFLR5!$C$8:$C$150,1)+1),
INDEX(WingXFLR5!$C$8:$C$150,MATCH(I10,WingXFLR5!$C$8:$C$150,1)):INDEX(WingXFLR5!$C$8:$C$150,MATCH(I10,WingXFLR5!$C$8:$C$150,1)+1))</f>
        <v>-0.10090918892736979</v>
      </c>
      <c r="N10">
        <f>(((M10*'AC Param'!$B$6)+(I10*('AC Param'!$B$3-'AC Param'!$B$4)))/('AC Param'!$B$5-'AC Param'!$B$3)) * ('AC Param'!$B$8/'AC Param'!$B$9)</f>
        <v>-0.18669631866467654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1.3162938330447805E-2</v>
      </c>
      <c r="P10">
        <f>N10*B10*'AC Param'!$B$9</f>
        <v>-8.2531481408158491</v>
      </c>
      <c r="Q10">
        <f>(B10*'AC Param'!$B$8*TrimCalc!I10)+TrimCalc!P10</f>
        <v>123.90634207303324</v>
      </c>
      <c r="R10">
        <f>('AC Param'!$B$2*9.807)-TrimCalc!Q10</f>
        <v>-0.3381420730332394</v>
      </c>
      <c r="S10">
        <f>O10*B10*'AC Param'!$B$9</f>
        <v>0.58188442485964864</v>
      </c>
      <c r="T10">
        <f>(J10*B10*'AC Param'!$B$8)</f>
        <v>7.5405573786825153</v>
      </c>
      <c r="U10">
        <f>(K10*B10*'AC Param'!$B$8)</f>
        <v>0.86813643220678904</v>
      </c>
      <c r="V10">
        <f>(L10*B10*'AC Param'!$B$8)</f>
        <v>6.6724209464757243</v>
      </c>
    </row>
    <row r="11" spans="1:23" x14ac:dyDescent="0.2">
      <c r="A11" s="1">
        <f>WingXFLR5!L17</f>
        <v>16.8827</v>
      </c>
      <c r="B11" s="1">
        <f t="shared" si="0"/>
        <v>174.578155065125</v>
      </c>
      <c r="C11">
        <f>WingXFLR5!C17</f>
        <v>0.28543099999999999</v>
      </c>
      <c r="D11">
        <f>WingXFLR5!I17</f>
        <v>-0.10165</v>
      </c>
      <c r="E11">
        <f>(((D11*'AC Param'!$B$6)+(C11*('AC Param'!$B$3-'AC Param'!$B$4)))/('AC Param'!$B$5-'AC Param'!$B$3)) * ('AC Param'!$B$8/'AC Param'!$B$9)</f>
        <v>-0.1901674584161</v>
      </c>
      <c r="F11">
        <f>E11*B11*'AC Param'!$B$9</f>
        <v>-8.1337755907081224</v>
      </c>
      <c r="G11">
        <f>'AC Param'!$B$2*9.807 + F11</f>
        <v>115.43442440929188</v>
      </c>
      <c r="H11">
        <f t="shared" si="1"/>
        <v>8.1337755907081224</v>
      </c>
      <c r="I11">
        <f>C11+(H11/(B11*'AC Param'!$B$8))</f>
        <v>0.3042131604901816</v>
      </c>
      <c r="J11">
        <f>FORECAST(I11,
INDEX(WingXFLR5!$F$8:$F$150,MATCH(I11,WingXFLR5!$C$8:$C$150,1)):INDEX(WingXFLR5!$F$8:$F$150,MATCH(I11,WingXFLR5!$C$8:$C$150,1)+1),
INDEX(WingXFLR5!$C$8:$C$150,MATCH(I11,WingXFLR5!$C$8:$C$150,1)):INDEX(WingXFLR5!$C$8:$C$150,MATCH(I11,WingXFLR5!$C$8:$C$150,1)+1))</f>
        <v>1.7004586888369089E-2</v>
      </c>
      <c r="K11">
        <f>FORECAST(I11,
INDEX(WingXFLR5!$D$8:$D$150,MATCH(I11,WingXFLR5!$C$8:$C$150,1)):INDEX(WingXFLR5!$D$8:$D$150,MATCH(I11,WingXFLR5!$C$8:$C$150,1)+1),
INDEX(WingXFLR5!$C$8:$C$150,MATCH(I11,WingXFLR5!$C$8:$C$150,1)):INDEX(WingXFLR5!$C$8:$C$150,MATCH(I11,WingXFLR5!$C$8:$C$150,1)+1))</f>
        <v>2.0565109515911562E-3</v>
      </c>
      <c r="L11">
        <f>FORECAST(I11,
INDEX(WingXFLR5!$E$8:$E$150,MATCH(I11,WingXFLR5!$C$8:$C$150,1)):INDEX(WingXFLR5!$E$8:$E$150,MATCH(I11,WingXFLR5!$C$8:$C$150,1)+1),
INDEX(WingXFLR5!$C$8:$C$150,MATCH(I11,WingXFLR5!$C$8:$C$150,1)):INDEX(WingXFLR5!$C$8:$C$150,MATCH(I11,WingXFLR5!$C$8:$C$150,1)+1))</f>
        <v>1.4948075936777935E-2</v>
      </c>
      <c r="M11">
        <f>FORECAST(I11,
INDEX(WingXFLR5!$I$8:$I$150,MATCH(I11,WingXFLR5!$C$8:$C$150,1)):INDEX(WingXFLR5!$I$8:$I$150,MATCH(I11,WingXFLR5!$C$8:$C$150,1)+1),
INDEX(WingXFLR5!$C$8:$C$150,MATCH(I11,WingXFLR5!$C$8:$C$150,1)):INDEX(WingXFLR5!$C$8:$C$150,MATCH(I11,WingXFLR5!$C$8:$C$150,1)+1))</f>
        <v>-0.10023620842611115</v>
      </c>
      <c r="N11">
        <f>(((M11*'AC Param'!$B$6)+(I11*('AC Param'!$B$3-'AC Param'!$B$4)))/('AC Param'!$B$5-'AC Param'!$B$3)) * ('AC Param'!$B$8/'AC Param'!$B$9)</f>
        <v>-0.18354314195365423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1.3089688135829045E-2</v>
      </c>
      <c r="P11">
        <f>N11*B11*'AC Param'!$B$9</f>
        <v>-7.8504426587956981</v>
      </c>
      <c r="Q11">
        <f>(B11*'AC Param'!$B$8*TrimCalc!I11)+TrimCalc!P11</f>
        <v>123.89167404075583</v>
      </c>
      <c r="R11">
        <f>('AC Param'!$B$2*9.807)-TrimCalc!Q11</f>
        <v>-0.32347404075582631</v>
      </c>
      <c r="S11">
        <f>O11*B11*'AC Param'!$B$9</f>
        <v>0.55986753325706806</v>
      </c>
      <c r="T11">
        <f>(J11*B11*'AC Param'!$B$8)</f>
        <v>7.363982106051874</v>
      </c>
      <c r="U11">
        <f>(K11*B11*'AC Param'!$B$8)</f>
        <v>0.89058969487670159</v>
      </c>
      <c r="V11">
        <f>(L11*B11*'AC Param'!$B$8)</f>
        <v>6.4733924111751744</v>
      </c>
    </row>
    <row r="12" spans="1:23" x14ac:dyDescent="0.2">
      <c r="A12" s="1">
        <f>WingXFLR5!L18</f>
        <v>16.615300000000001</v>
      </c>
      <c r="B12" s="1">
        <f t="shared" si="0"/>
        <v>169.09176888012502</v>
      </c>
      <c r="C12">
        <f>WingXFLR5!C18</f>
        <v>0.29469099999999998</v>
      </c>
      <c r="D12">
        <f>WingXFLR5!I18</f>
        <v>-0.100953</v>
      </c>
      <c r="E12">
        <f>(((D12*'AC Param'!$B$6)+(C12*('AC Param'!$B$3-'AC Param'!$B$4)))/('AC Param'!$B$5-'AC Param'!$B$3)) * ('AC Param'!$B$8/'AC Param'!$B$9)</f>
        <v>-0.18690159955393121</v>
      </c>
      <c r="F12">
        <f>E12*B12*'AC Param'!$B$9</f>
        <v>-7.7428629083992577</v>
      </c>
      <c r="G12">
        <f>'AC Param'!$B$2*9.807 + F12</f>
        <v>115.82533709160074</v>
      </c>
      <c r="H12">
        <f t="shared" si="1"/>
        <v>7.7428629083992577</v>
      </c>
      <c r="I12">
        <f>C12+(H12/(B12*'AC Param'!$B$8))</f>
        <v>0.31315060327772037</v>
      </c>
      <c r="J12">
        <f>FORECAST(I12,
INDEX(WingXFLR5!$F$8:$F$150,MATCH(I12,WingXFLR5!$C$8:$C$150,1)):INDEX(WingXFLR5!$F$8:$F$150,MATCH(I12,WingXFLR5!$C$8:$C$150,1)+1),
INDEX(WingXFLR5!$C$8:$C$150,MATCH(I12,WingXFLR5!$C$8:$C$150,1)):INDEX(WingXFLR5!$C$8:$C$150,MATCH(I12,WingXFLR5!$C$8:$C$150,1)+1))</f>
        <v>1.7160960765848436E-2</v>
      </c>
      <c r="K12">
        <f>FORECAST(I12,
INDEX(WingXFLR5!$D$8:$D$150,MATCH(I12,WingXFLR5!$C$8:$C$150,1)):INDEX(WingXFLR5!$D$8:$D$150,MATCH(I12,WingXFLR5!$C$8:$C$150,1)+1),
INDEX(WingXFLR5!$C$8:$C$150,MATCH(I12,WingXFLR5!$C$8:$C$150,1)):INDEX(WingXFLR5!$C$8:$C$150,MATCH(I12,WingXFLR5!$C$8:$C$150,1)+1))</f>
        <v>2.1762045368222617E-3</v>
      </c>
      <c r="L12">
        <f>FORECAST(I12,
INDEX(WingXFLR5!$E$8:$E$150,MATCH(I12,WingXFLR5!$C$8:$C$150,1)):INDEX(WingXFLR5!$E$8:$E$150,MATCH(I12,WingXFLR5!$C$8:$C$150,1)+1),
INDEX(WingXFLR5!$C$8:$C$150,MATCH(I12,WingXFLR5!$C$8:$C$150,1)):INDEX(WingXFLR5!$C$8:$C$150,MATCH(I12,WingXFLR5!$C$8:$C$150,1)+1))</f>
        <v>1.4984756229026177E-2</v>
      </c>
      <c r="M12">
        <f>FORECAST(I12,
INDEX(WingXFLR5!$I$8:$I$150,MATCH(I12,WingXFLR5!$C$8:$C$150,1)):INDEX(WingXFLR5!$I$8:$I$150,MATCH(I12,WingXFLR5!$C$8:$C$150,1)+1),
INDEX(WingXFLR5!$C$8:$C$150,MATCH(I12,WingXFLR5!$C$8:$C$150,1)):INDEX(WingXFLR5!$C$8:$C$150,MATCH(I12,WingXFLR5!$C$8:$C$150,1)+1))</f>
        <v>-9.9561484102913239E-2</v>
      </c>
      <c r="N12">
        <f>(((M12*'AC Param'!$B$6)+(I12*('AC Param'!$B$3-'AC Param'!$B$4)))/('AC Param'!$B$5-'AC Param'!$B$3)) * ('AC Param'!$B$8/'AC Param'!$B$9)</f>
        <v>-0.18038631262568447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1.3016977443593101E-2</v>
      </c>
      <c r="P12">
        <f>N12*B12*'AC Param'!$B$9</f>
        <v>-7.4729509674918519</v>
      </c>
      <c r="Q12">
        <f>(B12*'AC Param'!$B$8*TrimCalc!I12)+TrimCalc!P12</f>
        <v>123.8777695427565</v>
      </c>
      <c r="R12">
        <f>('AC Param'!$B$2*9.807)-TrimCalc!Q12</f>
        <v>-0.30956954275649196</v>
      </c>
      <c r="S12">
        <f>O12*B12*'AC Param'!$B$9</f>
        <v>0.53926061664541203</v>
      </c>
      <c r="T12">
        <f>(J12*B12*'AC Param'!$B$8)</f>
        <v>7.1981485510446968</v>
      </c>
      <c r="U12">
        <f>(K12*B12*'AC Param'!$B$8)</f>
        <v>0.91280690791379471</v>
      </c>
      <c r="V12">
        <f>(L12*B12*'AC Param'!$B$8)</f>
        <v>6.285341643130903</v>
      </c>
    </row>
    <row r="13" spans="1:23" x14ac:dyDescent="0.2">
      <c r="A13" s="1">
        <f>WingXFLR5!L19</f>
        <v>16.360299999999999</v>
      </c>
      <c r="B13" s="1">
        <f t="shared" si="0"/>
        <v>163.941392355125</v>
      </c>
      <c r="C13">
        <f>WingXFLR5!C19</f>
        <v>0.30395100000000003</v>
      </c>
      <c r="D13">
        <f>WingXFLR5!I19</f>
        <v>-0.100256</v>
      </c>
      <c r="E13">
        <f>(((D13*'AC Param'!$B$6)+(C13*('AC Param'!$B$3-'AC Param'!$B$4)))/('AC Param'!$B$5-'AC Param'!$B$3)) * ('AC Param'!$B$8/'AC Param'!$B$9)</f>
        <v>-0.18363574069176236</v>
      </c>
      <c r="F13">
        <f>E13*B13*'AC Param'!$B$9</f>
        <v>-7.3758472587171902</v>
      </c>
      <c r="G13">
        <f>'AC Param'!$B$2*9.807 + F13</f>
        <v>116.19235274128282</v>
      </c>
      <c r="H13">
        <f t="shared" si="1"/>
        <v>7.3758472587171902</v>
      </c>
      <c r="I13">
        <f>C13+(H13/(B13*'AC Param'!$B$8))</f>
        <v>0.32208804606525915</v>
      </c>
      <c r="J13">
        <f>FORECAST(I13,
INDEX(WingXFLR5!$F$8:$F$150,MATCH(I13,WingXFLR5!$C$8:$C$150,1)):INDEX(WingXFLR5!$F$8:$F$150,MATCH(I13,WingXFLR5!$C$8:$C$150,1)+1),
INDEX(WingXFLR5!$C$8:$C$150,MATCH(I13,WingXFLR5!$C$8:$C$150,1)):INDEX(WingXFLR5!$C$8:$C$150,MATCH(I13,WingXFLR5!$C$8:$C$150,1)+1))</f>
        <v>1.7317351421751132E-2</v>
      </c>
      <c r="K13">
        <f>FORECAST(I13,
INDEX(WingXFLR5!$D$8:$D$150,MATCH(I13,WingXFLR5!$C$8:$C$150,1)):INDEX(WingXFLR5!$D$8:$D$150,MATCH(I13,WingXFLR5!$C$8:$C$150,1)+1),
INDEX(WingXFLR5!$C$8:$C$150,MATCH(I13,WingXFLR5!$C$8:$C$150,1)):INDEX(WingXFLR5!$C$8:$C$150,MATCH(I13,WingXFLR5!$C$8:$C$150,1)+1))</f>
        <v>2.299746802371265E-3</v>
      </c>
      <c r="L13">
        <f>FORECAST(I13,
INDEX(WingXFLR5!$E$8:$E$150,MATCH(I13,WingXFLR5!$C$8:$C$150,1)):INDEX(WingXFLR5!$E$8:$E$150,MATCH(I13,WingXFLR5!$C$8:$C$150,1)+1),
INDEX(WingXFLR5!$C$8:$C$150,MATCH(I13,WingXFLR5!$C$8:$C$150,1)):INDEX(WingXFLR5!$C$8:$C$150,MATCH(I13,WingXFLR5!$C$8:$C$150,1)+1))</f>
        <v>1.5018563578773392E-2</v>
      </c>
      <c r="M13">
        <f>FORECAST(I13,
INDEX(WingXFLR5!$I$8:$I$150,MATCH(I13,WingXFLR5!$C$8:$C$150,1)):INDEX(WingXFLR5!$I$8:$I$150,MATCH(I13,WingXFLR5!$C$8:$C$150,1)+1),
INDEX(WingXFLR5!$C$8:$C$150,MATCH(I13,WingXFLR5!$C$8:$C$150,1)):INDEX(WingXFLR5!$C$8:$C$150,MATCH(I13,WingXFLR5!$C$8:$C$150,1)+1))</f>
        <v>-9.8885728424532138E-2</v>
      </c>
      <c r="N13">
        <f>(((M13*'AC Param'!$B$6)+(I13*('AC Param'!$B$3-'AC Param'!$B$4)))/('AC Param'!$B$5-'AC Param'!$B$3)) * ('AC Param'!$B$8/'AC Param'!$B$9)</f>
        <v>-0.17722704731096389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1.2946043180565154E-2</v>
      </c>
      <c r="P13">
        <f>N13*B13*'AC Param'!$B$9</f>
        <v>-7.1184379802910227</v>
      </c>
      <c r="Q13">
        <f>(B13*'AC Param'!$B$8*TrimCalc!I13)+TrimCalc!P13</f>
        <v>123.86607973489168</v>
      </c>
      <c r="R13">
        <f>('AC Param'!$B$2*9.807)-TrimCalc!Q13</f>
        <v>-0.29787973489167996</v>
      </c>
      <c r="S13">
        <f>O13*B13*'AC Param'!$B$9</f>
        <v>0.51998612440529846</v>
      </c>
      <c r="T13">
        <f>(J13*B13*'AC Param'!$B$8)</f>
        <v>7.0424995643049053</v>
      </c>
      <c r="U13">
        <f>(K13*B13*'AC Param'!$B$8)</f>
        <v>0.93524497247128646</v>
      </c>
      <c r="V13">
        <f>(L13*B13*'AC Param'!$B$8)</f>
        <v>6.1076445747442039</v>
      </c>
    </row>
    <row r="14" spans="1:23" x14ac:dyDescent="0.2">
      <c r="A14" s="1">
        <f>WingXFLR5!L20</f>
        <v>16.116599999999998</v>
      </c>
      <c r="B14" s="1">
        <f t="shared" si="0"/>
        <v>159.09368728049998</v>
      </c>
      <c r="C14">
        <f>WingXFLR5!C20</f>
        <v>0.31320999999999999</v>
      </c>
      <c r="D14">
        <f>WingXFLR5!I20</f>
        <v>-9.9557000000000007E-2</v>
      </c>
      <c r="E14">
        <f>(((D14*'AC Param'!$B$6)+(C14*('AC Param'!$B$3-'AC Param'!$B$4)))/('AC Param'!$B$5-'AC Param'!$B$3)) * ('AC Param'!$B$8/'AC Param'!$B$9)</f>
        <v>-0.18036533287573417</v>
      </c>
      <c r="F14">
        <f>E14*B14*'AC Param'!$B$9</f>
        <v>-7.0302715368699564</v>
      </c>
      <c r="G14">
        <f>'AC Param'!$B$2*9.807 + F14</f>
        <v>116.53792846313004</v>
      </c>
      <c r="H14">
        <f t="shared" si="1"/>
        <v>7.0302715368699564</v>
      </c>
      <c r="I14">
        <f>C14+(H14/(B14*'AC Param'!$B$8))</f>
        <v>0.33102403956887644</v>
      </c>
      <c r="J14">
        <f>FORECAST(I14,
INDEX(WingXFLR5!$F$8:$F$150,MATCH(I14,WingXFLR5!$C$8:$C$150,1)):INDEX(WingXFLR5!$F$8:$F$150,MATCH(I14,WingXFLR5!$C$8:$C$150,1)+1),
INDEX(WingXFLR5!$C$8:$C$150,MATCH(I14,WingXFLR5!$C$8:$C$150,1)):INDEX(WingXFLR5!$C$8:$C$150,MATCH(I14,WingXFLR5!$C$8:$C$150,1)+1))</f>
        <v>1.747558155874427E-2</v>
      </c>
      <c r="K14">
        <f>FORECAST(I14,
INDEX(WingXFLR5!$D$8:$D$150,MATCH(I14,WingXFLR5!$C$8:$C$150,1)):INDEX(WingXFLR5!$D$8:$D$150,MATCH(I14,WingXFLR5!$C$8:$C$150,1)+1),
INDEX(WingXFLR5!$C$8:$C$150,MATCH(I14,WingXFLR5!$C$8:$C$150,1)):INDEX(WingXFLR5!$C$8:$C$150,MATCH(I14,WingXFLR5!$C$8:$C$150,1)+1))</f>
        <v>2.4260803914359736E-3</v>
      </c>
      <c r="L14">
        <f>FORECAST(I14,
INDEX(WingXFLR5!$E$8:$E$150,MATCH(I14,WingXFLR5!$C$8:$C$150,1)):INDEX(WingXFLR5!$E$8:$E$150,MATCH(I14,WingXFLR5!$C$8:$C$150,1)+1),
INDEX(WingXFLR5!$C$8:$C$150,MATCH(I14,WingXFLR5!$C$8:$C$150,1)):INDEX(WingXFLR5!$C$8:$C$150,MATCH(I14,WingXFLR5!$C$8:$C$150,1)+1))</f>
        <v>1.5048652611713856E-2</v>
      </c>
      <c r="M14">
        <f>FORECAST(I14,
INDEX(WingXFLR5!$I$8:$I$150,MATCH(I14,WingXFLR5!$C$8:$C$150,1)):INDEX(WingXFLR5!$I$8:$I$150,MATCH(I14,WingXFLR5!$C$8:$C$150,1)+1),
INDEX(WingXFLR5!$C$8:$C$150,MATCH(I14,WingXFLR5!$C$8:$C$150,1)):INDEX(WingXFLR5!$C$8:$C$150,MATCH(I14,WingXFLR5!$C$8:$C$150,1)+1))</f>
        <v>-9.8209081264147957E-2</v>
      </c>
      <c r="N14">
        <f>(((M14*'AC Param'!$B$6)+(I14*('AC Param'!$B$3-'AC Param'!$B$4)))/('AC Param'!$B$5-'AC Param'!$B$3)) * ('AC Param'!$B$8/'AC Param'!$B$9)</f>
        <v>-0.17406592986292688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1.287527557987282E-2</v>
      </c>
      <c r="P14">
        <f>N14*B14*'AC Param'!$B$9</f>
        <v>-6.7847336998914729</v>
      </c>
      <c r="Q14">
        <f>(B14*'AC Param'!$B$8*TrimCalc!I14)+TrimCalc!P14</f>
        <v>123.85317548420535</v>
      </c>
      <c r="R14">
        <f>('AC Param'!$B$2*9.807)-TrimCalc!Q14</f>
        <v>-0.28497548420534713</v>
      </c>
      <c r="S14">
        <f>O14*B14*'AC Param'!$B$9</f>
        <v>0.50185189135486341</v>
      </c>
      <c r="T14">
        <f>(J14*B14*'AC Param'!$B$8)</f>
        <v>6.8966998275528306</v>
      </c>
      <c r="U14">
        <f>(K14*B14*'AC Param'!$B$8)</f>
        <v>0.95744729072398771</v>
      </c>
      <c r="V14">
        <f>(L14*B14*'AC Param'!$B$8)</f>
        <v>5.9389176562297532</v>
      </c>
    </row>
    <row r="15" spans="1:23" x14ac:dyDescent="0.2">
      <c r="A15" s="1">
        <f>WingXFLR5!L21</f>
        <v>15.883599999999999</v>
      </c>
      <c r="B15" s="1">
        <f t="shared" si="0"/>
        <v>154.52685873800002</v>
      </c>
      <c r="C15">
        <f>WingXFLR5!C21</f>
        <v>0.32246799999999998</v>
      </c>
      <c r="D15">
        <f>WingXFLR5!I21</f>
        <v>-9.8857E-2</v>
      </c>
      <c r="E15">
        <f>(((D15*'AC Param'!$B$6)+(C15*('AC Param'!$B$3-'AC Param'!$B$4)))/('AC Param'!$B$5-'AC Param'!$B$3)) * ('AC Param'!$B$8/'AC Param'!$B$9)</f>
        <v>-0.17709273803391021</v>
      </c>
      <c r="F15">
        <f>E15*B15*'AC Param'!$B$9</f>
        <v>-6.7045682058544633</v>
      </c>
      <c r="G15">
        <f>'AC Param'!$B$2*9.807 + F15</f>
        <v>116.86363179414555</v>
      </c>
      <c r="H15">
        <f t="shared" si="1"/>
        <v>6.7045682058544633</v>
      </c>
      <c r="I15">
        <f>C15+(H15/(B15*'AC Param'!$B$8))</f>
        <v>0.33995881706776909</v>
      </c>
      <c r="J15">
        <f>FORECAST(I15,
INDEX(WingXFLR5!$F$8:$F$150,MATCH(I15,WingXFLR5!$C$8:$C$150,1)):INDEX(WingXFLR5!$F$8:$F$150,MATCH(I15,WingXFLR5!$C$8:$C$150,1)+1),
INDEX(WingXFLR5!$C$8:$C$150,MATCH(I15,WingXFLR5!$C$8:$C$150,1)):INDEX(WingXFLR5!$C$8:$C$150,MATCH(I15,WingXFLR5!$C$8:$C$150,1)+1))</f>
        <v>1.7638336547585669E-2</v>
      </c>
      <c r="K15">
        <f>FORECAST(I15,
INDEX(WingXFLR5!$D$8:$D$150,MATCH(I15,WingXFLR5!$C$8:$C$150,1)):INDEX(WingXFLR5!$D$8:$D$150,MATCH(I15,WingXFLR5!$C$8:$C$150,1)+1),
INDEX(WingXFLR5!$C$8:$C$150,MATCH(I15,WingXFLR5!$C$8:$C$150,1)):INDEX(WingXFLR5!$C$8:$C$150,MATCH(I15,WingXFLR5!$C$8:$C$150,1)+1))</f>
        <v>2.5560913249944714E-3</v>
      </c>
      <c r="L15">
        <f>FORECAST(I15,
INDEX(WingXFLR5!$E$8:$E$150,MATCH(I15,WingXFLR5!$C$8:$C$150,1)):INDEX(WingXFLR5!$E$8:$E$150,MATCH(I15,WingXFLR5!$C$8:$C$150,1)+1),
INDEX(WingXFLR5!$C$8:$C$150,MATCH(I15,WingXFLR5!$C$8:$C$150,1)):INDEX(WingXFLR5!$C$8:$C$150,MATCH(I15,WingXFLR5!$C$8:$C$150,1)+1))</f>
        <v>1.508213478796153E-2</v>
      </c>
      <c r="M15">
        <f>FORECAST(I15,
INDEX(WingXFLR5!$I$8:$I$150,MATCH(I15,WingXFLR5!$C$8:$C$150,1)):INDEX(WingXFLR5!$I$8:$I$150,MATCH(I15,WingXFLR5!$C$8:$C$150,1)+1),
INDEX(WingXFLR5!$C$8:$C$150,MATCH(I15,WingXFLR5!$C$8:$C$150,1)):INDEX(WingXFLR5!$C$8:$C$150,MATCH(I15,WingXFLR5!$C$8:$C$150,1)+1))</f>
        <v>-9.7530635544658406E-2</v>
      </c>
      <c r="N15">
        <f>(((M15*'AC Param'!$B$6)+(I15*('AC Param'!$B$3-'AC Param'!$B$4)))/('AC Param'!$B$5-'AC Param'!$B$3)) * ('AC Param'!$B$8/'AC Param'!$B$9)</f>
        <v>-0.17090077702964887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1.2805200203629012E-2</v>
      </c>
      <c r="P15">
        <f>N15*B15*'AC Param'!$B$9</f>
        <v>-6.4701462564173724</v>
      </c>
      <c r="Q15">
        <f>(B15*'AC Param'!$B$8*TrimCalc!I15)+TrimCalc!P15</f>
        <v>123.84263829683019</v>
      </c>
      <c r="R15">
        <f>('AC Param'!$B$2*9.807)-TrimCalc!Q15</f>
        <v>-0.2744382968301835</v>
      </c>
      <c r="S15">
        <f>O15*B15*'AC Param'!$B$9</f>
        <v>0.48479310392960739</v>
      </c>
      <c r="T15">
        <f>(J15*B15*'AC Param'!$B$8)</f>
        <v>6.76111527339798</v>
      </c>
      <c r="U15">
        <f>(K15*B15*'AC Param'!$B$8)</f>
        <v>0.97979920334300241</v>
      </c>
      <c r="V15">
        <f>(L15*B15*'AC Param'!$B$8)</f>
        <v>5.7812737383271902</v>
      </c>
    </row>
    <row r="16" spans="1:23" x14ac:dyDescent="0.2">
      <c r="A16" s="1">
        <f>WingXFLR5!L22</f>
        <v>15.660399999999999</v>
      </c>
      <c r="B16" s="1">
        <f t="shared" si="0"/>
        <v>150.21447849799998</v>
      </c>
      <c r="C16">
        <f>WingXFLR5!C22</f>
        <v>0.33172499999999999</v>
      </c>
      <c r="D16">
        <f>WingXFLR5!I22</f>
        <v>-9.8155999999999993E-2</v>
      </c>
      <c r="E16">
        <f>(((D16*'AC Param'!$B$6)+(C16*('AC Param'!$B$3-'AC Param'!$B$4)))/('AC Param'!$B$5-'AC Param'!$B$3)) * ('AC Param'!$B$8/'AC Param'!$B$9)</f>
        <v>-0.17381795616629059</v>
      </c>
      <c r="F16">
        <f>E16*B16*'AC Param'!$B$9</f>
        <v>-6.3969435415813525</v>
      </c>
      <c r="G16">
        <f>'AC Param'!$B$2*9.807 + F16</f>
        <v>117.17125645841865</v>
      </c>
      <c r="H16">
        <f t="shared" si="1"/>
        <v>6.3969435415813525</v>
      </c>
      <c r="I16">
        <f>C16+(H16/(B16*'AC Param'!$B$8))</f>
        <v>0.34889237856193711</v>
      </c>
      <c r="J16">
        <f>FORECAST(I16,
INDEX(WingXFLR5!$F$8:$F$150,MATCH(I16,WingXFLR5!$C$8:$C$150,1)):INDEX(WingXFLR5!$F$8:$F$150,MATCH(I16,WingXFLR5!$C$8:$C$150,1)+1),
INDEX(WingXFLR5!$C$8:$C$150,MATCH(I16,WingXFLR5!$C$8:$C$150,1)):INDEX(WingXFLR5!$C$8:$C$150,MATCH(I16,WingXFLR5!$C$8:$C$150,1)+1))</f>
        <v>1.7805739045897034E-2</v>
      </c>
      <c r="K16">
        <f>FORECAST(I16,
INDEX(WingXFLR5!$D$8:$D$150,MATCH(I16,WingXFLR5!$C$8:$C$150,1)):INDEX(WingXFLR5!$D$8:$D$150,MATCH(I16,WingXFLR5!$C$8:$C$150,1)+1),
INDEX(WingXFLR5!$C$8:$C$150,MATCH(I16,WingXFLR5!$C$8:$C$150,1)):INDEX(WingXFLR5!$C$8:$C$150,MATCH(I16,WingXFLR5!$C$8:$C$150,1)+1))</f>
        <v>2.6898202722970567E-3</v>
      </c>
      <c r="L16">
        <f>FORECAST(I16,
INDEX(WingXFLR5!$E$8:$E$150,MATCH(I16,WingXFLR5!$C$8:$C$150,1)):INDEX(WingXFLR5!$E$8:$E$150,MATCH(I16,WingXFLR5!$C$8:$C$150,1)+1),
INDEX(WingXFLR5!$C$8:$C$150,MATCH(I16,WingXFLR5!$C$8:$C$150,1)):INDEX(WingXFLR5!$C$8:$C$150,MATCH(I16,WingXFLR5!$C$8:$C$150,1)+1))</f>
        <v>1.5115918773599978E-2</v>
      </c>
      <c r="M16">
        <f>FORECAST(I16,
INDEX(WingXFLR5!$I$8:$I$150,MATCH(I16,WingXFLR5!$C$8:$C$150,1)):INDEX(WingXFLR5!$I$8:$I$150,MATCH(I16,WingXFLR5!$C$8:$C$150,1)+1),
INDEX(WingXFLR5!$C$8:$C$150,MATCH(I16,WingXFLR5!$C$8:$C$150,1)):INDEX(WingXFLR5!$C$8:$C$150,MATCH(I16,WingXFLR5!$C$8:$C$150,1)+1))</f>
        <v>-9.6852060061691864E-2</v>
      </c>
      <c r="N16">
        <f>(((M16*'AC Param'!$B$6)+(I16*('AC Param'!$B$3-'AC Param'!$B$4)))/('AC Param'!$B$5-'AC Param'!$B$3)) * ('AC Param'!$B$8/'AC Param'!$B$9)</f>
        <v>-0.16773553038635713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1.2735541586955159E-2</v>
      </c>
      <c r="P16">
        <f>N16*B16*'AC Param'!$B$9</f>
        <v>-6.1730947795301558</v>
      </c>
      <c r="Q16">
        <f>(B16*'AC Param'!$B$8*TrimCalc!I16)+TrimCalc!P16</f>
        <v>123.83189344255668</v>
      </c>
      <c r="R16">
        <f>('AC Param'!$B$2*9.807)-TrimCalc!Q16</f>
        <v>-0.26369344255667215</v>
      </c>
      <c r="S16">
        <f>O16*B16*'AC Param'!$B$9</f>
        <v>0.46870037077914478</v>
      </c>
      <c r="T16">
        <f>(J16*B16*'AC Param'!$B$8)</f>
        <v>6.6348107244092605</v>
      </c>
      <c r="U16">
        <f>(K16*B16*'AC Param'!$B$8)</f>
        <v>1.0022863046216717</v>
      </c>
      <c r="V16">
        <f>(L16*B16*'AC Param'!$B$8)</f>
        <v>5.6325244197875888</v>
      </c>
    </row>
    <row r="17" spans="1:22" x14ac:dyDescent="0.2">
      <c r="A17" s="1">
        <f>WingXFLR5!L23</f>
        <v>15.446400000000001</v>
      </c>
      <c r="B17" s="1">
        <f t="shared" si="0"/>
        <v>146.13715468800004</v>
      </c>
      <c r="C17">
        <f>WingXFLR5!C23</f>
        <v>0.34098099999999998</v>
      </c>
      <c r="D17">
        <f>WingXFLR5!I23</f>
        <v>-9.7452999999999998E-2</v>
      </c>
      <c r="E17">
        <f>(((D17*'AC Param'!$B$6)+(C17*('AC Param'!$B$3-'AC Param'!$B$4)))/('AC Param'!$B$5-'AC Param'!$B$3)) * ('AC Param'!$B$8/'AC Param'!$B$9)</f>
        <v>-0.17053862534481154</v>
      </c>
      <c r="F17">
        <f>E17*B17*'AC Param'!$B$9</f>
        <v>-6.1058972207119337</v>
      </c>
      <c r="G17">
        <f>'AC Param'!$B$2*9.807 + F17</f>
        <v>117.46230277928807</v>
      </c>
      <c r="H17">
        <f t="shared" si="1"/>
        <v>6.1058972207119337</v>
      </c>
      <c r="I17">
        <f>C17+(H17/(B17*'AC Param'!$B$8))</f>
        <v>0.35782449077218365</v>
      </c>
      <c r="J17">
        <f>FORECAST(I17,
INDEX(WingXFLR5!$F$8:$F$150,MATCH(I17,WingXFLR5!$C$8:$C$150,1)):INDEX(WingXFLR5!$F$8:$F$150,MATCH(I17,WingXFLR5!$C$8:$C$150,1)+1),
INDEX(WingXFLR5!$C$8:$C$150,MATCH(I17,WingXFLR5!$C$8:$C$150,1)):INDEX(WingXFLR5!$C$8:$C$150,MATCH(I17,WingXFLR5!$C$8:$C$150,1)+1))</f>
        <v>1.797532400863457E-2</v>
      </c>
      <c r="K17">
        <f>FORECAST(I17,
INDEX(WingXFLR5!$D$8:$D$150,MATCH(I17,WingXFLR5!$C$8:$C$150,1)):INDEX(WingXFLR5!$D$8:$D$150,MATCH(I17,WingXFLR5!$C$8:$C$150,1)+1),
INDEX(WingXFLR5!$C$8:$C$150,MATCH(I17,WingXFLR5!$C$8:$C$150,1)):INDEX(WingXFLR5!$C$8:$C$150,MATCH(I17,WingXFLR5!$C$8:$C$150,1)+1))</f>
        <v>2.8272632570155894E-3</v>
      </c>
      <c r="L17">
        <f>FORECAST(I17,
INDEX(WingXFLR5!$E$8:$E$150,MATCH(I17,WingXFLR5!$C$8:$C$150,1)):INDEX(WingXFLR5!$E$8:$E$150,MATCH(I17,WingXFLR5!$C$8:$C$150,1)+1),
INDEX(WingXFLR5!$C$8:$C$150,MATCH(I17,WingXFLR5!$C$8:$C$150,1)):INDEX(WingXFLR5!$C$8:$C$150,MATCH(I17,WingXFLR5!$C$8:$C$150,1)+1))</f>
        <v>1.5148880774395315E-2</v>
      </c>
      <c r="M17">
        <f>FORECAST(I17,
INDEX(WingXFLR5!$I$8:$I$150,MATCH(I17,WingXFLR5!$C$8:$C$150,1)):INDEX(WingXFLR5!$I$8:$I$150,MATCH(I17,WingXFLR5!$C$8:$C$150,1)+1),
INDEX(WingXFLR5!$C$8:$C$150,MATCH(I17,WingXFLR5!$C$8:$C$150,1)):INDEX(WingXFLR5!$C$8:$C$150,MATCH(I17,WingXFLR5!$C$8:$C$150,1)+1))</f>
        <v>-9.6172703965461723E-2</v>
      </c>
      <c r="N17">
        <f>(((M17*'AC Param'!$B$6)+(I17*('AC Param'!$B$3-'AC Param'!$B$4)))/('AC Param'!$B$5-'AC Param'!$B$3)) * ('AC Param'!$B$8/'AC Param'!$B$9)</f>
        <v>-0.16456869347373609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1.266790136192162E-2</v>
      </c>
      <c r="P17">
        <f>N17*B17*'AC Param'!$B$9</f>
        <v>-5.8921521506684913</v>
      </c>
      <c r="Q17">
        <f>(B17*'AC Param'!$B$8*TrimCalc!I17)+TrimCalc!P17</f>
        <v>123.82202605974803</v>
      </c>
      <c r="R17">
        <f>('AC Param'!$B$2*9.807)-TrimCalc!Q17</f>
        <v>-0.25382605974802175</v>
      </c>
      <c r="S17">
        <f>O17*B17*'AC Param'!$B$9</f>
        <v>0.45355650992036917</v>
      </c>
      <c r="T17">
        <f>(J17*B17*'AC Param'!$B$8)</f>
        <v>6.5161956265606742</v>
      </c>
      <c r="U17">
        <f>(K17*B17*'AC Param'!$B$8)</f>
        <v>1.0249050566015421</v>
      </c>
      <c r="V17">
        <f>(L17*B17*'AC Param'!$B$8)</f>
        <v>5.4915878346329849</v>
      </c>
    </row>
    <row r="18" spans="1:22" x14ac:dyDescent="0.2">
      <c r="A18" s="1">
        <f>WingXFLR5!L24</f>
        <v>15.2409</v>
      </c>
      <c r="B18" s="1">
        <f t="shared" si="0"/>
        <v>142.27458259612501</v>
      </c>
      <c r="C18">
        <f>WingXFLR5!C24</f>
        <v>0.35023599999999999</v>
      </c>
      <c r="D18">
        <f>WingXFLR5!I24</f>
        <v>-9.6750000000000003E-2</v>
      </c>
      <c r="E18">
        <f>(((D18*'AC Param'!$B$6)+(C18*('AC Param'!$B$3-'AC Param'!$B$4)))/('AC Param'!$B$5-'AC Param'!$B$3)) * ('AC Param'!$B$8/'AC Param'!$B$9)</f>
        <v>-0.16725946942560049</v>
      </c>
      <c r="F18">
        <f>E18*B18*'AC Param'!$B$9</f>
        <v>-5.8302089434552773</v>
      </c>
      <c r="G18">
        <f>'AC Param'!$B$2*9.807 + F18</f>
        <v>117.73799105654473</v>
      </c>
      <c r="H18">
        <f t="shared" si="1"/>
        <v>5.8302089434552773</v>
      </c>
      <c r="I18">
        <f>C18+(H18/(B18*'AC Param'!$B$8))</f>
        <v>0.36675562025690239</v>
      </c>
      <c r="J18">
        <f>FORECAST(I18,
INDEX(WingXFLR5!$F$8:$F$150,MATCH(I18,WingXFLR5!$C$8:$C$150,1)):INDEX(WingXFLR5!$F$8:$F$150,MATCH(I18,WingXFLR5!$C$8:$C$150,1)+1),
INDEX(WingXFLR5!$C$8:$C$150,MATCH(I18,WingXFLR5!$C$8:$C$150,1)):INDEX(WingXFLR5!$C$8:$C$150,MATCH(I18,WingXFLR5!$C$8:$C$150,1)+1))</f>
        <v>1.814835447970627E-2</v>
      </c>
      <c r="K18">
        <f>FORECAST(I18,
INDEX(WingXFLR5!$D$8:$D$150,MATCH(I18,WingXFLR5!$C$8:$C$150,1)):INDEX(WingXFLR5!$D$8:$D$150,MATCH(I18,WingXFLR5!$C$8:$C$150,1)+1),
INDEX(WingXFLR5!$C$8:$C$150,MATCH(I18,WingXFLR5!$C$8:$C$150,1)):INDEX(WingXFLR5!$C$8:$C$150,MATCH(I18,WingXFLR5!$C$8:$C$150,1)+1))</f>
        <v>2.9676541890950869E-3</v>
      </c>
      <c r="L18">
        <f>FORECAST(I18,
INDEX(WingXFLR5!$E$8:$E$150,MATCH(I18,WingXFLR5!$C$8:$C$150,1)):INDEX(WingXFLR5!$E$8:$E$150,MATCH(I18,WingXFLR5!$C$8:$C$150,1)+1),
INDEX(WingXFLR5!$C$8:$C$150,MATCH(I18,WingXFLR5!$C$8:$C$150,1)):INDEX(WingXFLR5!$C$8:$C$150,MATCH(I18,WingXFLR5!$C$8:$C$150,1)+1))</f>
        <v>1.518091498794615E-2</v>
      </c>
      <c r="M18">
        <f>FORECAST(I18,
INDEX(WingXFLR5!$I$8:$I$150,MATCH(I18,WingXFLR5!$C$8:$C$150,1)):INDEX(WingXFLR5!$I$8:$I$150,MATCH(I18,WingXFLR5!$C$8:$C$150,1)+1),
INDEX(WingXFLR5!$C$8:$C$150,MATCH(I18,WingXFLR5!$C$8:$C$150,1)):INDEX(WingXFLR5!$C$8:$C$150,MATCH(I18,WingXFLR5!$C$8:$C$150,1)+1))</f>
        <v>-9.5491576318485399E-2</v>
      </c>
      <c r="N18">
        <f>(((M18*'AC Param'!$B$6)+(I18*('AC Param'!$B$3-'AC Param'!$B$4)))/('AC Param'!$B$5-'AC Param'!$B$3)) * ('AC Param'!$B$8/'AC Param'!$B$9)</f>
        <v>-0.16139784416661496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1.2600624355590615E-2</v>
      </c>
      <c r="P18">
        <f>N18*B18*'AC Param'!$B$9</f>
        <v>-5.6258886731262949</v>
      </c>
      <c r="Q18">
        <f>(B18*'AC Param'!$B$8*TrimCalc!I18)+TrimCalc!P18</f>
        <v>123.81182623989343</v>
      </c>
      <c r="R18">
        <f>('AC Param'!$B$2*9.807)-TrimCalc!Q18</f>
        <v>-0.24362623989343035</v>
      </c>
      <c r="S18">
        <f>O18*B18*'AC Param'!$B$9</f>
        <v>0.43922339980734426</v>
      </c>
      <c r="T18">
        <f>(J18*B18*'AC Param'!$B$8)</f>
        <v>6.4050321345837231</v>
      </c>
      <c r="U18">
        <f>(K18*B18*'AC Param'!$B$8)</f>
        <v>1.0473633004436265</v>
      </c>
      <c r="V18">
        <f>(L18*B18*'AC Param'!$B$8)</f>
        <v>5.3577446064824992</v>
      </c>
    </row>
    <row r="19" spans="1:22" x14ac:dyDescent="0.2">
      <c r="A19" s="1">
        <f>WingXFLR5!L25</f>
        <v>15.0435</v>
      </c>
      <c r="B19" s="1">
        <f t="shared" si="0"/>
        <v>138.61297150312501</v>
      </c>
      <c r="C19">
        <f>WingXFLR5!C25</f>
        <v>0.35948999999999998</v>
      </c>
      <c r="D19">
        <f>WingXFLR5!I25</f>
        <v>-9.6046000000000006E-2</v>
      </c>
      <c r="E19">
        <f>(((D19*'AC Param'!$B$6)+(C19*('AC Param'!$B$3-'AC Param'!$B$4)))/('AC Param'!$B$5-'AC Param'!$B$3)) * ('AC Param'!$B$8/'AC Param'!$B$9)</f>
        <v>-0.16397812648059382</v>
      </c>
      <c r="F19">
        <f>E19*B19*'AC Param'!$B$9</f>
        <v>-5.5687263663826423</v>
      </c>
      <c r="G19">
        <f>'AC Param'!$B$2*9.807 + F19</f>
        <v>117.99947363361736</v>
      </c>
      <c r="H19">
        <f t="shared" si="1"/>
        <v>5.5687263663826423</v>
      </c>
      <c r="I19">
        <f>C19+(H19/(B19*'AC Param'!$B$8))</f>
        <v>0.3756855337368965</v>
      </c>
      <c r="J19">
        <f>FORECAST(I19,
INDEX(WingXFLR5!$F$8:$F$150,MATCH(I19,WingXFLR5!$C$8:$C$150,1)):INDEX(WingXFLR5!$F$8:$F$150,MATCH(I19,WingXFLR5!$C$8:$C$150,1)+1),
INDEX(WingXFLR5!$C$8:$C$150,MATCH(I19,WingXFLR5!$C$8:$C$150,1)):INDEX(WingXFLR5!$C$8:$C$150,MATCH(I19,WingXFLR5!$C$8:$C$150,1)+1))</f>
        <v>1.8320601665243498E-2</v>
      </c>
      <c r="K19">
        <f>FORECAST(I19,
INDEX(WingXFLR5!$D$8:$D$150,MATCH(I19,WingXFLR5!$C$8:$C$150,1)):INDEX(WingXFLR5!$D$8:$D$150,MATCH(I19,WingXFLR5!$C$8:$C$150,1)+1),
INDEX(WingXFLR5!$C$8:$C$150,MATCH(I19,WingXFLR5!$C$8:$C$150,1)):INDEX(WingXFLR5!$C$8:$C$150,MATCH(I19,WingXFLR5!$C$8:$C$150,1)+1))</f>
        <v>3.1115856729580014E-3</v>
      </c>
      <c r="L19">
        <f>FORECAST(I19,
INDEX(WingXFLR5!$E$8:$E$150,MATCH(I19,WingXFLR5!$C$8:$C$150,1)):INDEX(WingXFLR5!$E$8:$E$150,MATCH(I19,WingXFLR5!$C$8:$C$150,1)+1),
INDEX(WingXFLR5!$C$8:$C$150,MATCH(I19,WingXFLR5!$C$8:$C$150,1)):INDEX(WingXFLR5!$C$8:$C$150,MATCH(I19,WingXFLR5!$C$8:$C$150,1)+1))</f>
        <v>1.5209015992285494E-2</v>
      </c>
      <c r="M19">
        <f>FORECAST(I19,
INDEX(WingXFLR5!$I$8:$I$150,MATCH(I19,WingXFLR5!$C$8:$C$150,1)):INDEX(WingXFLR5!$I$8:$I$150,MATCH(I19,WingXFLR5!$C$8:$C$150,1)+1),
INDEX(WingXFLR5!$C$8:$C$150,MATCH(I19,WingXFLR5!$C$8:$C$150,1)):INDEX(WingXFLR5!$C$8:$C$150,MATCH(I19,WingXFLR5!$C$8:$C$150,1)+1))</f>
        <v>-9.4809346194791283E-2</v>
      </c>
      <c r="N19">
        <f>(((M19*'AC Param'!$B$6)+(I19*('AC Param'!$B$3-'AC Param'!$B$4)))/('AC Param'!$B$5-'AC Param'!$B$3)) * ('AC Param'!$B$8/'AC Param'!$B$9)</f>
        <v>-0.15822460357077872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1.2536295275111731E-2</v>
      </c>
      <c r="P19">
        <f>N19*B19*'AC Param'!$B$9</f>
        <v>-5.3733357041331526</v>
      </c>
      <c r="Q19">
        <f>(B19*'AC Param'!$B$8*TrimCalc!I19)+TrimCalc!P19</f>
        <v>123.80363192015776</v>
      </c>
      <c r="R19">
        <f>('AC Param'!$B$2*9.807)-TrimCalc!Q19</f>
        <v>-0.23543192015775105</v>
      </c>
      <c r="S19">
        <f>O19*B19*'AC Param'!$B$9</f>
        <v>0.42573481923233664</v>
      </c>
      <c r="T19">
        <f>(J19*B19*'AC Param'!$B$8)</f>
        <v>6.2994168144522922</v>
      </c>
      <c r="U19">
        <f>(K19*B19*'AC Param'!$B$8)</f>
        <v>1.0698980014955728</v>
      </c>
      <c r="V19">
        <f>(L19*B19*'AC Param'!$B$8)</f>
        <v>5.2295188129567176</v>
      </c>
    </row>
    <row r="20" spans="1:22" x14ac:dyDescent="0.2">
      <c r="A20" s="1">
        <f>WingXFLR5!L26</f>
        <v>14.8536</v>
      </c>
      <c r="B20" s="1">
        <f t="shared" si="0"/>
        <v>135.13552768800002</v>
      </c>
      <c r="C20">
        <f>WingXFLR5!C26</f>
        <v>0.36874200000000001</v>
      </c>
      <c r="D20">
        <f>WingXFLR5!I26</f>
        <v>-9.5339999999999994E-2</v>
      </c>
      <c r="E20">
        <f>(((D20*'AC Param'!$B$6)+(C20*('AC Param'!$B$3-'AC Param'!$B$4)))/('AC Param'!$B$5-'AC Param'!$B$3)) * ('AC Param'!$B$8/'AC Param'!$B$9)</f>
        <v>-0.16069240948399563</v>
      </c>
      <c r="F20">
        <f>E20*B20*'AC Param'!$B$9</f>
        <v>-5.3202371200136023</v>
      </c>
      <c r="G20">
        <f>'AC Param'!$B$2*9.807 + F20</f>
        <v>118.2479628799864</v>
      </c>
      <c r="H20">
        <f t="shared" si="1"/>
        <v>5.3202371200136023</v>
      </c>
      <c r="I20">
        <f>C20+(H20/(B20*'AC Param'!$B$8))</f>
        <v>0.38461301520744134</v>
      </c>
      <c r="J20">
        <f>FORECAST(I20,
INDEX(WingXFLR5!$F$8:$F$150,MATCH(I20,WingXFLR5!$C$8:$C$150,1)):INDEX(WingXFLR5!$F$8:$F$150,MATCH(I20,WingXFLR5!$C$8:$C$150,1)+1),
INDEX(WingXFLR5!$C$8:$C$150,MATCH(I20,WingXFLR5!$C$8:$C$150,1)):INDEX(WingXFLR5!$C$8:$C$150,MATCH(I20,WingXFLR5!$C$8:$C$150,1)+1))</f>
        <v>1.8489527853631872E-2</v>
      </c>
      <c r="K20">
        <f>FORECAST(I20,
INDEX(WingXFLR5!$D$8:$D$150,MATCH(I20,WingXFLR5!$C$8:$C$150,1)):INDEX(WingXFLR5!$D$8:$D$150,MATCH(I20,WingXFLR5!$C$8:$C$150,1)+1),
INDEX(WingXFLR5!$C$8:$C$150,MATCH(I20,WingXFLR5!$C$8:$C$150,1)):INDEX(WingXFLR5!$C$8:$C$150,MATCH(I20,WingXFLR5!$C$8:$C$150,1)+1))</f>
        <v>3.2584986299176782E-3</v>
      </c>
      <c r="L20">
        <f>FORECAST(I20,
INDEX(WingXFLR5!$E$8:$E$150,MATCH(I20,WingXFLR5!$C$8:$C$150,1)):INDEX(WingXFLR5!$E$8:$E$150,MATCH(I20,WingXFLR5!$C$8:$C$150,1)+1),
INDEX(WingXFLR5!$C$8:$C$150,MATCH(I20,WingXFLR5!$C$8:$C$150,1)):INDEX(WingXFLR5!$C$8:$C$150,MATCH(I20,WingXFLR5!$C$8:$C$150,1)+1))</f>
        <v>1.5231029223714193E-2</v>
      </c>
      <c r="M20">
        <f>FORECAST(I20,
INDEX(WingXFLR5!$I$8:$I$150,MATCH(I20,WingXFLR5!$C$8:$C$150,1)):INDEX(WingXFLR5!$I$8:$I$150,MATCH(I20,WingXFLR5!$C$8:$C$150,1)+1),
INDEX(WingXFLR5!$C$8:$C$150,MATCH(I20,WingXFLR5!$C$8:$C$150,1)):INDEX(WingXFLR5!$C$8:$C$150,MATCH(I20,WingXFLR5!$C$8:$C$150,1)+1))</f>
        <v>-9.4126300457635842E-2</v>
      </c>
      <c r="N20">
        <f>(((M20*'AC Param'!$B$6)+(I20*('AC Param'!$B$3-'AC Param'!$B$4)))/('AC Param'!$B$5-'AC Param'!$B$3)) * ('AC Param'!$B$8/'AC Param'!$B$9)</f>
        <v>-0.15504986191858758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1.24722144112368E-2</v>
      </c>
      <c r="P20">
        <f>N20*B20*'AC Param'!$B$9</f>
        <v>-5.1334225025383686</v>
      </c>
      <c r="Q20">
        <f>(B20*'AC Param'!$B$8*TrimCalc!I20)+TrimCalc!P20</f>
        <v>123.7954716861324</v>
      </c>
      <c r="R20">
        <f>('AC Param'!$B$2*9.807)-TrimCalc!Q20</f>
        <v>-0.22727168613239712</v>
      </c>
      <c r="S20">
        <f>O20*B20*'AC Param'!$B$9</f>
        <v>0.41293262259558905</v>
      </c>
      <c r="T20">
        <f>(J20*B20*'AC Param'!$B$8)</f>
        <v>6.1980075712041662</v>
      </c>
      <c r="U20">
        <f>(K20*B20*'AC Param'!$B$8)</f>
        <v>1.0923047542839801</v>
      </c>
      <c r="V20">
        <f>(L20*B20*'AC Param'!$B$8)</f>
        <v>5.1057028169201857</v>
      </c>
    </row>
    <row r="21" spans="1:22" x14ac:dyDescent="0.2">
      <c r="A21" s="1">
        <f>WingXFLR5!L27</f>
        <v>14.6707</v>
      </c>
      <c r="B21" s="1">
        <f t="shared" si="0"/>
        <v>131.82803107512501</v>
      </c>
      <c r="C21">
        <f>WingXFLR5!C27</f>
        <v>0.37799300000000002</v>
      </c>
      <c r="D21">
        <f>WingXFLR5!I27</f>
        <v>-9.4632999999999995E-2</v>
      </c>
      <c r="E21">
        <f>(((D21*'AC Param'!$B$6)+(C21*('AC Param'!$B$3-'AC Param'!$B$4)))/('AC Param'!$B$5-'AC Param'!$B$3)) * ('AC Param'!$B$8/'AC Param'!$B$9)</f>
        <v>-0.15740450546160176</v>
      </c>
      <c r="F21">
        <f>E21*B21*'AC Param'!$B$9</f>
        <v>-5.0838298791523968</v>
      </c>
      <c r="G21">
        <f>'AC Param'!$B$2*9.807 + F21</f>
        <v>118.48437012084761</v>
      </c>
      <c r="H21">
        <f t="shared" si="1"/>
        <v>5.0838298791523968</v>
      </c>
      <c r="I21">
        <f>C21+(H21/(B21*'AC Param'!$B$8))</f>
        <v>0.39353928067326149</v>
      </c>
      <c r="J21">
        <f>FORECAST(I21,
INDEX(WingXFLR5!$F$8:$F$150,MATCH(I21,WingXFLR5!$C$8:$C$150,1)):INDEX(WingXFLR5!$F$8:$F$150,MATCH(I21,WingXFLR5!$C$8:$C$150,1)+1),
INDEX(WingXFLR5!$C$8:$C$150,MATCH(I21,WingXFLR5!$C$8:$C$150,1)):INDEX(WingXFLR5!$C$8:$C$150,MATCH(I21,WingXFLR5!$C$8:$C$150,1)+1))</f>
        <v>1.86676761513026E-2</v>
      </c>
      <c r="K21">
        <f>FORECAST(I21,
INDEX(WingXFLR5!$D$8:$D$150,MATCH(I21,WingXFLR5!$C$8:$C$150,1)):INDEX(WingXFLR5!$D$8:$D$150,MATCH(I21,WingXFLR5!$C$8:$C$150,1)+1),
INDEX(WingXFLR5!$C$8:$C$150,MATCH(I21,WingXFLR5!$C$8:$C$150,1)):INDEX(WingXFLR5!$C$8:$C$150,MATCH(I21,WingXFLR5!$C$8:$C$150,1)+1))</f>
        <v>3.4088897129868146E-3</v>
      </c>
      <c r="L21">
        <f>FORECAST(I21,
INDEX(WingXFLR5!$E$8:$E$150,MATCH(I21,WingXFLR5!$C$8:$C$150,1)):INDEX(WingXFLR5!$E$8:$E$150,MATCH(I21,WingXFLR5!$C$8:$C$150,1)+1),
INDEX(WingXFLR5!$C$8:$C$150,MATCH(I21,WingXFLR5!$C$8:$C$150,1)):INDEX(WingXFLR5!$C$8:$C$150,MATCH(I21,WingXFLR5!$C$8:$C$150,1)+1))</f>
        <v>1.5258105612118416E-2</v>
      </c>
      <c r="M21">
        <f>FORECAST(I21,
INDEX(WingXFLR5!$I$8:$I$150,MATCH(I21,WingXFLR5!$C$8:$C$150,1)):INDEX(WingXFLR5!$I$8:$I$150,MATCH(I21,WingXFLR5!$C$8:$C$150,1)+1),
INDEX(WingXFLR5!$C$8:$C$150,MATCH(I21,WingXFLR5!$C$8:$C$150,1)):INDEX(WingXFLR5!$C$8:$C$150,MATCH(I21,WingXFLR5!$C$8:$C$150,1)+1))</f>
        <v>-9.3442975052263261E-2</v>
      </c>
      <c r="N21">
        <f>(((M21*'AC Param'!$B$6)+(I21*('AC Param'!$B$3-'AC Param'!$B$4)))/('AC Param'!$B$5-'AC Param'!$B$3)) * ('AC Param'!$B$8/'AC Param'!$B$9)</f>
        <v>-0.15187467239217009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1.2410803504413006E-2</v>
      </c>
      <c r="P21">
        <f>N21*B21*'AC Param'!$B$9</f>
        <v>-4.90522806275166</v>
      </c>
      <c r="Q21">
        <f>(B21*'AC Param'!$B$8*TrimCalc!I21)+TrimCalc!P21</f>
        <v>123.78708077661659</v>
      </c>
      <c r="R21">
        <f>('AC Param'!$B$2*9.807)-TrimCalc!Q21</f>
        <v>-0.21888077661658656</v>
      </c>
      <c r="S21">
        <f>O21*B21*'AC Param'!$B$9</f>
        <v>0.40084248856152188</v>
      </c>
      <c r="T21">
        <f>(J21*B21*'AC Param'!$B$8)</f>
        <v>6.1045655733953028</v>
      </c>
      <c r="U21">
        <f>(K21*B21*'AC Param'!$B$8)</f>
        <v>1.1147499354893529</v>
      </c>
      <c r="V21">
        <f>(L21*B21*'AC Param'!$B$8)</f>
        <v>4.9895929991515464</v>
      </c>
    </row>
    <row r="22" spans="1:22" x14ac:dyDescent="0.2">
      <c r="A22" s="1">
        <f>WingXFLR5!L28</f>
        <v>14.494400000000001</v>
      </c>
      <c r="B22" s="1">
        <f t="shared" si="0"/>
        <v>128.67867420800002</v>
      </c>
      <c r="C22">
        <f>WingXFLR5!C28</f>
        <v>0.387243</v>
      </c>
      <c r="D22">
        <f>WingXFLR5!I28</f>
        <v>-9.3924999999999995E-2</v>
      </c>
      <c r="E22">
        <f>(((D22*'AC Param'!$B$6)+(C22*('AC Param'!$B$3-'AC Param'!$B$4)))/('AC Param'!$B$5-'AC Param'!$B$3)) * ('AC Param'!$B$8/'AC Param'!$B$9)</f>
        <v>-0.15411441441341223</v>
      </c>
      <c r="F22">
        <f>E22*B22*'AC Param'!$B$9</f>
        <v>-4.8586534381497426</v>
      </c>
      <c r="G22">
        <f>'AC Param'!$B$2*9.807 + F22</f>
        <v>118.70954656185026</v>
      </c>
      <c r="H22">
        <f t="shared" si="1"/>
        <v>4.8586534381497426</v>
      </c>
      <c r="I22">
        <f>C22+(H22/(B22*'AC Param'!$B$8))</f>
        <v>0.40246433013435701</v>
      </c>
      <c r="J22">
        <f>FORECAST(I22,
INDEX(WingXFLR5!$F$8:$F$150,MATCH(I22,WingXFLR5!$C$8:$C$150,1)):INDEX(WingXFLR5!$F$8:$F$150,MATCH(I22,WingXFLR5!$C$8:$C$150,1)+1),
INDEX(WingXFLR5!$C$8:$C$150,MATCH(I22,WingXFLR5!$C$8:$C$150,1)):INDEX(WingXFLR5!$C$8:$C$150,MATCH(I22,WingXFLR5!$C$8:$C$150,1)+1))</f>
        <v>1.8853319135510464E-2</v>
      </c>
      <c r="K22">
        <f>FORECAST(I22,
INDEX(WingXFLR5!$D$8:$D$150,MATCH(I22,WingXFLR5!$C$8:$C$150,1)):INDEX(WingXFLR5!$D$8:$D$150,MATCH(I22,WingXFLR5!$C$8:$C$150,1)+1),
INDEX(WingXFLR5!$C$8:$C$150,MATCH(I22,WingXFLR5!$C$8:$C$150,1)):INDEX(WingXFLR5!$C$8:$C$150,MATCH(I22,WingXFLR5!$C$8:$C$150,1)+1))</f>
        <v>3.5630019629751793E-3</v>
      </c>
      <c r="L22">
        <f>FORECAST(I22,
INDEX(WingXFLR5!$E$8:$E$150,MATCH(I22,WingXFLR5!$C$8:$C$150,1)):INDEX(WingXFLR5!$E$8:$E$150,MATCH(I22,WingXFLR5!$C$8:$C$150,1)+1),
INDEX(WingXFLR5!$C$8:$C$150,MATCH(I22,WingXFLR5!$C$8:$C$150,1)):INDEX(WingXFLR5!$C$8:$C$150,MATCH(I22,WingXFLR5!$C$8:$C$150,1)+1))</f>
        <v>1.5289963147460596E-2</v>
      </c>
      <c r="M22">
        <f>FORECAST(I22,
INDEX(WingXFLR5!$I$8:$I$150,MATCH(I22,WingXFLR5!$C$8:$C$150,1)):INDEX(WingXFLR5!$I$8:$I$150,MATCH(I22,WingXFLR5!$C$8:$C$150,1)+1),
INDEX(WingXFLR5!$C$8:$C$150,MATCH(I22,WingXFLR5!$C$8:$C$150,1)):INDEX(WingXFLR5!$C$8:$C$150,MATCH(I22,WingXFLR5!$C$8:$C$150,1)+1))</f>
        <v>-9.2758357803028713E-2</v>
      </c>
      <c r="N22">
        <f>(((M22*'AC Param'!$B$6)+(I22*('AC Param'!$B$3-'AC Param'!$B$4)))/('AC Param'!$B$5-'AC Param'!$B$3)) * ('AC Param'!$B$8/'AC Param'!$B$9)</f>
        <v>-0.14869664430546536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1.2349543321170314E-2</v>
      </c>
      <c r="P22">
        <f>N22*B22*'AC Param'!$B$9</f>
        <v>-4.6878513268594304</v>
      </c>
      <c r="Q22">
        <f>(B22*'AC Param'!$B$8*TrimCalc!I22)+TrimCalc!P22</f>
        <v>123.77889133488694</v>
      </c>
      <c r="R22">
        <f>('AC Param'!$B$2*9.807)-TrimCalc!Q22</f>
        <v>-0.21069133488693126</v>
      </c>
      <c r="S22">
        <f>O22*B22*'AC Param'!$B$9</f>
        <v>0.38933510110240205</v>
      </c>
      <c r="T22">
        <f>(J22*B22*'AC Param'!$B$8)</f>
        <v>6.0179854867954203</v>
      </c>
      <c r="U22">
        <f>(K22*B22*'AC Param'!$B$8)</f>
        <v>1.137311364035724</v>
      </c>
      <c r="V22">
        <f>(L22*B22*'AC Param'!$B$8)</f>
        <v>4.880561117842837</v>
      </c>
    </row>
    <row r="23" spans="1:22" x14ac:dyDescent="0.2">
      <c r="A23" s="1">
        <f>WingXFLR5!L29</f>
        <v>14.324400000000001</v>
      </c>
      <c r="B23" s="1">
        <f t="shared" si="0"/>
        <v>125.67791665800003</v>
      </c>
      <c r="C23">
        <f>WingXFLR5!C29</f>
        <v>0.39649099999999998</v>
      </c>
      <c r="D23">
        <f>WingXFLR5!I29</f>
        <v>-9.3216999999999994E-2</v>
      </c>
      <c r="E23">
        <f>(((D23*'AC Param'!$B$6)+(C23*('AC Param'!$B$3-'AC Param'!$B$4)))/('AC Param'!$B$5-'AC Param'!$B$3)) * ('AC Param'!$B$8/'AC Param'!$B$9)</f>
        <v>-0.15082467316975867</v>
      </c>
      <c r="F23">
        <f>E23*B23*'AC Param'!$B$9</f>
        <v>-4.6440560226267609</v>
      </c>
      <c r="G23">
        <f>'AC Param'!$B$2*9.807 + F23</f>
        <v>118.92414397737325</v>
      </c>
      <c r="H23">
        <f t="shared" si="1"/>
        <v>4.6440560226267609</v>
      </c>
      <c r="I23">
        <f>C23+(H23/(B23*'AC Param'!$B$8))</f>
        <v>0.41138741414439683</v>
      </c>
      <c r="J23">
        <f>FORECAST(I23,
INDEX(WingXFLR5!$F$8:$F$150,MATCH(I23,WingXFLR5!$C$8:$C$150,1)):INDEX(WingXFLR5!$F$8:$F$150,MATCH(I23,WingXFLR5!$C$8:$C$150,1)+1),
INDEX(WingXFLR5!$C$8:$C$150,MATCH(I23,WingXFLR5!$C$8:$C$150,1)):INDEX(WingXFLR5!$C$8:$C$150,MATCH(I23,WingXFLR5!$C$8:$C$150,1)+1))</f>
        <v>1.9042369304179775E-2</v>
      </c>
      <c r="K23">
        <f>FORECAST(I23,
INDEX(WingXFLR5!$D$8:$D$150,MATCH(I23,WingXFLR5!$C$8:$C$150,1)):INDEX(WingXFLR5!$D$8:$D$150,MATCH(I23,WingXFLR5!$C$8:$C$150,1)+1),
INDEX(WingXFLR5!$C$8:$C$150,MATCH(I23,WingXFLR5!$C$8:$C$150,1)):INDEX(WingXFLR5!$C$8:$C$150,MATCH(I23,WingXFLR5!$C$8:$C$150,1)+1))</f>
        <v>3.7208169298967638E-3</v>
      </c>
      <c r="L23">
        <f>FORECAST(I23,
INDEX(WingXFLR5!$E$8:$E$150,MATCH(I23,WingXFLR5!$C$8:$C$150,1)):INDEX(WingXFLR5!$E$8:$E$150,MATCH(I23,WingXFLR5!$C$8:$C$150,1)+1),
INDEX(WingXFLR5!$C$8:$C$150,MATCH(I23,WingXFLR5!$C$8:$C$150,1)):INDEX(WingXFLR5!$C$8:$C$150,MATCH(I23,WingXFLR5!$C$8:$C$150,1)+1))</f>
        <v>1.532155237428301E-2</v>
      </c>
      <c r="M23">
        <f>FORECAST(I23,
INDEX(WingXFLR5!$I$8:$I$150,MATCH(I23,WingXFLR5!$C$8:$C$150,1)):INDEX(WingXFLR5!$I$8:$I$150,MATCH(I23,WingXFLR5!$C$8:$C$150,1)+1),
INDEX(WingXFLR5!$C$8:$C$150,MATCH(I23,WingXFLR5!$C$8:$C$150,1)):INDEX(WingXFLR5!$C$8:$C$150,MATCH(I23,WingXFLR5!$C$8:$C$150,1)+1))</f>
        <v>-9.2073181695595752E-2</v>
      </c>
      <c r="N23">
        <f>(((M23*'AC Param'!$B$6)+(I23*('AC Param'!$B$3-'AC Param'!$B$4)))/('AC Param'!$B$5-'AC Param'!$B$3)) * ('AC Param'!$B$8/'AC Param'!$B$9)</f>
        <v>-0.14551763999774542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1.2291510754909338E-2</v>
      </c>
      <c r="P23">
        <f>N23*B23*'AC Param'!$B$9</f>
        <v>-4.4806466888168472</v>
      </c>
      <c r="Q23">
        <f>(B23*'AC Param'!$B$8*TrimCalc!I23)+TrimCalc!P23</f>
        <v>123.77211130856688</v>
      </c>
      <c r="R23">
        <f>('AC Param'!$B$2*9.807)-TrimCalc!Q23</f>
        <v>-0.20391130856687312</v>
      </c>
      <c r="S23">
        <f>O23*B23*'AC Param'!$B$9</f>
        <v>0.37846900874281963</v>
      </c>
      <c r="T23">
        <f>(J23*B23*'AC Param'!$B$8)</f>
        <v>5.9365850730877083</v>
      </c>
      <c r="U23">
        <f>(K23*B23*'AC Param'!$B$8)</f>
        <v>1.159989384349807</v>
      </c>
      <c r="V23">
        <f>(L23*B23*'AC Param'!$B$8)</f>
        <v>4.7765956887379</v>
      </c>
    </row>
    <row r="24" spans="1:22" x14ac:dyDescent="0.2">
      <c r="A24" s="1">
        <f>WingXFLR5!L30</f>
        <v>14.1602</v>
      </c>
      <c r="B24" s="1">
        <f t="shared" si="0"/>
        <v>122.81314922449999</v>
      </c>
      <c r="C24">
        <f>WingXFLR5!C30</f>
        <v>0.40573799999999999</v>
      </c>
      <c r="D24">
        <f>WingXFLR5!I30</f>
        <v>-9.2507000000000006E-2</v>
      </c>
      <c r="E24">
        <f>(((D24*'AC Param'!$B$6)+(C24*('AC Param'!$B$3-'AC Param'!$B$4)))/('AC Param'!$B$5-'AC Param'!$B$3)) * ('AC Param'!$B$8/'AC Param'!$B$9)</f>
        <v>-0.1475303829722458</v>
      </c>
      <c r="F24">
        <f>E24*B24*'AC Param'!$B$9</f>
        <v>-4.4390743800839241</v>
      </c>
      <c r="G24">
        <f>'AC Param'!$B$2*9.807 + F24</f>
        <v>119.12912561991608</v>
      </c>
      <c r="H24">
        <f t="shared" si="1"/>
        <v>4.4390743800839241</v>
      </c>
      <c r="I24">
        <f>C24+(H24/(B24*'AC Param'!$B$8))</f>
        <v>0.42030904887051529</v>
      </c>
      <c r="J24">
        <f>FORECAST(I24,
INDEX(WingXFLR5!$F$8:$F$150,MATCH(I24,WingXFLR5!$C$8:$C$150,1)):INDEX(WingXFLR5!$F$8:$F$150,MATCH(I24,WingXFLR5!$C$8:$C$150,1)+1),
INDEX(WingXFLR5!$C$8:$C$150,MATCH(I24,WingXFLR5!$C$8:$C$150,1)):INDEX(WingXFLR5!$C$8:$C$150,MATCH(I24,WingXFLR5!$C$8:$C$150,1)+1))</f>
        <v>1.923593908705264E-2</v>
      </c>
      <c r="K24">
        <f>FORECAST(I24,
INDEX(WingXFLR5!$D$8:$D$150,MATCH(I24,WingXFLR5!$C$8:$C$150,1)):INDEX(WingXFLR5!$D$8:$D$150,MATCH(I24,WingXFLR5!$C$8:$C$150,1)+1),
INDEX(WingXFLR5!$C$8:$C$150,MATCH(I24,WingXFLR5!$C$8:$C$150,1)):INDEX(WingXFLR5!$C$8:$C$150,MATCH(I24,WingXFLR5!$C$8:$C$150,1)+1))</f>
        <v>3.8817771754918393E-3</v>
      </c>
      <c r="L24">
        <f>FORECAST(I24,
INDEX(WingXFLR5!$E$8:$E$150,MATCH(I24,WingXFLR5!$C$8:$C$150,1)):INDEX(WingXFLR5!$E$8:$E$150,MATCH(I24,WingXFLR5!$C$8:$C$150,1)+1),
INDEX(WingXFLR5!$C$8:$C$150,MATCH(I24,WingXFLR5!$C$8:$C$150,1)):INDEX(WingXFLR5!$C$8:$C$150,MATCH(I24,WingXFLR5!$C$8:$C$150,1)+1))</f>
        <v>1.5354161911560801E-2</v>
      </c>
      <c r="M24">
        <f>FORECAST(I24,
INDEX(WingXFLR5!$I$8:$I$150,MATCH(I24,WingXFLR5!$C$8:$C$150,1)):INDEX(WingXFLR5!$I$8:$I$150,MATCH(I24,WingXFLR5!$C$8:$C$150,1)+1),
INDEX(WingXFLR5!$C$8:$C$150,MATCH(I24,WingXFLR5!$C$8:$C$150,1)):INDEX(WingXFLR5!$C$8:$C$150,MATCH(I24,WingXFLR5!$C$8:$C$150,1)+1))</f>
        <v>-9.1386849113391733E-2</v>
      </c>
      <c r="N24">
        <f>(((M24*'AC Param'!$B$6)+(I24*('AC Param'!$B$3-'AC Param'!$B$4)))/('AC Param'!$B$5-'AC Param'!$B$3)) * ('AC Param'!$B$8/'AC Param'!$B$9)</f>
        <v>-0.1423361576628536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1.2233499816873253E-2</v>
      </c>
      <c r="P24">
        <f>N24*B24*'AC Param'!$B$9</f>
        <v>-4.28278418391705</v>
      </c>
      <c r="Q24">
        <f>(B24*'AC Param'!$B$8*TrimCalc!I24)+TrimCalc!P24</f>
        <v>123.76449279241535</v>
      </c>
      <c r="R24">
        <f>('AC Param'!$B$2*9.807)-TrimCalc!Q24</f>
        <v>-0.19629279241534903</v>
      </c>
      <c r="S24">
        <f>O24*B24*'AC Param'!$B$9</f>
        <v>0.36809648644414933</v>
      </c>
      <c r="T24">
        <f>(J24*B24*'AC Param'!$B$8)</f>
        <v>5.8602345745320825</v>
      </c>
      <c r="U24">
        <f>(K24*B24*'AC Param'!$B$8)</f>
        <v>1.1825845731523508</v>
      </c>
      <c r="V24">
        <f>(L24*B24*'AC Param'!$B$8)</f>
        <v>4.6776500013797317</v>
      </c>
    </row>
    <row r="25" spans="1:22" x14ac:dyDescent="0.2">
      <c r="A25" s="1">
        <f>WingXFLR5!L31</f>
        <v>14.0016</v>
      </c>
      <c r="B25" s="1">
        <f t="shared" si="0"/>
        <v>120.07744156800001</v>
      </c>
      <c r="C25">
        <f>WingXFLR5!C31</f>
        <v>0.41498400000000002</v>
      </c>
      <c r="D25">
        <f>WingXFLR5!I31</f>
        <v>-9.1797000000000004E-2</v>
      </c>
      <c r="E25">
        <f>(((D25*'AC Param'!$B$6)+(C25*('AC Param'!$B$3-'AC Param'!$B$4)))/('AC Param'!$B$5-'AC Param'!$B$3)) * ('AC Param'!$B$8/'AC Param'!$B$9)</f>
        <v>-0.14423626767700085</v>
      </c>
      <c r="F25">
        <f>E25*B25*'AC Param'!$B$9</f>
        <v>-4.2432828909730125</v>
      </c>
      <c r="G25">
        <f>'AC Param'!$B$2*9.807 + F25</f>
        <v>119.324917109027</v>
      </c>
      <c r="H25">
        <f t="shared" si="1"/>
        <v>4.2432828909730125</v>
      </c>
      <c r="I25">
        <f>C25+(H25/(B25*'AC Param'!$B$8))</f>
        <v>0.4292297008711059</v>
      </c>
      <c r="J25">
        <f>FORECAST(I25,
INDEX(WingXFLR5!$F$8:$F$150,MATCH(I25,WingXFLR5!$C$8:$C$150,1)):INDEX(WingXFLR5!$F$8:$F$150,MATCH(I25,WingXFLR5!$C$8:$C$150,1)+1),
INDEX(WingXFLR5!$C$8:$C$150,MATCH(I25,WingXFLR5!$C$8:$C$150,1)):INDEX(WingXFLR5!$C$8:$C$150,MATCH(I25,WingXFLR5!$C$8:$C$150,1)+1))</f>
        <v>1.9430767918975689E-2</v>
      </c>
      <c r="K25">
        <f>FORECAST(I25,
INDEX(WingXFLR5!$D$8:$D$150,MATCH(I25,WingXFLR5!$C$8:$C$150,1)):INDEX(WingXFLR5!$D$8:$D$150,MATCH(I25,WingXFLR5!$C$8:$C$150,1)+1),
INDEX(WingXFLR5!$C$8:$C$150,MATCH(I25,WingXFLR5!$C$8:$C$150,1)):INDEX(WingXFLR5!$C$8:$C$150,MATCH(I25,WingXFLR5!$C$8:$C$150,1)+1))</f>
        <v>4.0455339012181232E-3</v>
      </c>
      <c r="L25">
        <f>FORECAST(I25,
INDEX(WingXFLR5!$E$8:$E$150,MATCH(I25,WingXFLR5!$C$8:$C$150,1)):INDEX(WingXFLR5!$E$8:$E$150,MATCH(I25,WingXFLR5!$C$8:$C$150,1)+1),
INDEX(WingXFLR5!$C$8:$C$150,MATCH(I25,WingXFLR5!$C$8:$C$150,1)):INDEX(WingXFLR5!$C$8:$C$150,MATCH(I25,WingXFLR5!$C$8:$C$150,1)+1))</f>
        <v>1.5385234017757566E-2</v>
      </c>
      <c r="M25">
        <f>FORECAST(I25,
INDEX(WingXFLR5!$I$8:$I$150,MATCH(I25,WingXFLR5!$C$8:$C$150,1)):INDEX(WingXFLR5!$I$8:$I$150,MATCH(I25,WingXFLR5!$C$8:$C$150,1)+1),
INDEX(WingXFLR5!$C$8:$C$150,MATCH(I25,WingXFLR5!$C$8:$C$150,1)):INDEX(WingXFLR5!$C$8:$C$150,MATCH(I25,WingXFLR5!$C$8:$C$150,1)+1))</f>
        <v>-9.0699171511295196E-2</v>
      </c>
      <c r="N25">
        <f>(((M25*'AC Param'!$B$6)+(I25*('AC Param'!$B$3-'AC Param'!$B$4)))/('AC Param'!$B$5-'AC Param'!$B$3)) * ('AC Param'!$B$8/'AC Param'!$B$9)</f>
        <v>-0.13915167036865506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1.2177847626300344E-2</v>
      </c>
      <c r="P25">
        <f>N25*B25*'AC Param'!$B$9</f>
        <v>-4.0936992591065344</v>
      </c>
      <c r="Q25">
        <f>(B25*'AC Param'!$B$8*TrimCalc!I25)+TrimCalc!P25</f>
        <v>123.75841995097771</v>
      </c>
      <c r="R25">
        <f>('AC Param'!$B$2*9.807)-TrimCalc!Q25</f>
        <v>-0.19021995097770628</v>
      </c>
      <c r="S25">
        <f>O25*B25*'AC Param'!$B$9</f>
        <v>0.35825977275891635</v>
      </c>
      <c r="T25">
        <f>(J25*B25*'AC Param'!$B$8)</f>
        <v>5.7877282286818357</v>
      </c>
      <c r="U25">
        <f>(K25*B25*'AC Param'!$B$8)</f>
        <v>1.2050193207908892</v>
      </c>
      <c r="V25">
        <f>(L25*B25*'AC Param'!$B$8)</f>
        <v>4.5827089078909466</v>
      </c>
    </row>
    <row r="26" spans="1:22" x14ac:dyDescent="0.2">
      <c r="A26" s="1">
        <f>WingXFLR5!L32</f>
        <v>13.8482</v>
      </c>
      <c r="B26" s="1">
        <f t="shared" si="0"/>
        <v>117.46074398450001</v>
      </c>
      <c r="C26">
        <f>WingXFLR5!C32</f>
        <v>0.42422799999999999</v>
      </c>
      <c r="D26">
        <f>WingXFLR5!I32</f>
        <v>-9.1084999999999999E-2</v>
      </c>
      <c r="E26">
        <f>(((D26*'AC Param'!$B$6)+(C26*('AC Param'!$B$3-'AC Param'!$B$4)))/('AC Param'!$B$5-'AC Param'!$B$3)) * ('AC Param'!$B$8/'AC Param'!$B$9)</f>
        <v>-0.14093777833016452</v>
      </c>
      <c r="F26">
        <f>E26*B26*'AC Param'!$B$9</f>
        <v>-4.0558907930549992</v>
      </c>
      <c r="G26">
        <f>'AC Param'!$B$2*9.807 + F26</f>
        <v>119.51230920694501</v>
      </c>
      <c r="H26">
        <f t="shared" si="1"/>
        <v>4.0558907930549992</v>
      </c>
      <c r="I26">
        <f>C26+(H26/(B26*'AC Param'!$B$8))</f>
        <v>0.43814792086224713</v>
      </c>
      <c r="J26">
        <f>FORECAST(I26,
INDEX(WingXFLR5!$F$8:$F$150,MATCH(I26,WingXFLR5!$C$8:$C$150,1)):INDEX(WingXFLR5!$F$8:$F$150,MATCH(I26,WingXFLR5!$C$8:$C$150,1)+1),
INDEX(WingXFLR5!$C$8:$C$150,MATCH(I26,WingXFLR5!$C$8:$C$150,1)):INDEX(WingXFLR5!$C$8:$C$150,MATCH(I26,WingXFLR5!$C$8:$C$150,1)+1))</f>
        <v>1.9628776048069434E-2</v>
      </c>
      <c r="K26">
        <f>FORECAST(I26,
INDEX(WingXFLR5!$D$8:$D$150,MATCH(I26,WingXFLR5!$C$8:$C$150,1)):INDEX(WingXFLR5!$D$8:$D$150,MATCH(I26,WingXFLR5!$C$8:$C$150,1)+1),
INDEX(WingXFLR5!$C$8:$C$150,MATCH(I26,WingXFLR5!$C$8:$C$150,1)):INDEX(WingXFLR5!$C$8:$C$150,MATCH(I26,WingXFLR5!$C$8:$C$150,1)+1))</f>
        <v>4.2130745667953145E-3</v>
      </c>
      <c r="L26">
        <f>FORECAST(I26,
INDEX(WingXFLR5!$E$8:$E$150,MATCH(I26,WingXFLR5!$C$8:$C$150,1)):INDEX(WingXFLR5!$E$8:$E$150,MATCH(I26,WingXFLR5!$C$8:$C$150,1)+1),
INDEX(WingXFLR5!$C$8:$C$150,MATCH(I26,WingXFLR5!$C$8:$C$150,1)):INDEX(WingXFLR5!$C$8:$C$150,MATCH(I26,WingXFLR5!$C$8:$C$150,1)+1))</f>
        <v>1.541570148127412E-2</v>
      </c>
      <c r="M26">
        <f>FORECAST(I26,
INDEX(WingXFLR5!$I$8:$I$150,MATCH(I26,WingXFLR5!$C$8:$C$150,1)):INDEX(WingXFLR5!$I$8:$I$150,MATCH(I26,WingXFLR5!$C$8:$C$150,1)+1),
INDEX(WingXFLR5!$C$8:$C$150,MATCH(I26,WingXFLR5!$C$8:$C$150,1)):INDEX(WingXFLR5!$C$8:$C$150,MATCH(I26,WingXFLR5!$C$8:$C$150,1)+1))</f>
        <v>-9.0011146783380333E-2</v>
      </c>
      <c r="N26">
        <f>(((M26*'AC Param'!$B$6)+(I26*('AC Param'!$B$3-'AC Param'!$B$4)))/('AC Param'!$B$5-'AC Param'!$B$3)) * ('AC Param'!$B$8/'AC Param'!$B$9)</f>
        <v>-0.13596678855221303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1.212218854104548E-2</v>
      </c>
      <c r="P26">
        <f>N26*B26*'AC Param'!$B$9</f>
        <v>-3.9128362344289047</v>
      </c>
      <c r="Q26">
        <f>(B26*'AC Param'!$B$8*TrimCalc!I26)+TrimCalc!P26</f>
        <v>123.75169115818559</v>
      </c>
      <c r="R26">
        <f>('AC Param'!$B$2*9.807)-TrimCalc!Q26</f>
        <v>-0.18349115818558914</v>
      </c>
      <c r="S26">
        <f>O26*B26*'AC Param'!$B$9</f>
        <v>0.34885091476413782</v>
      </c>
      <c r="T26">
        <f>(J26*B26*'AC Param'!$B$8)</f>
        <v>5.7192977488990646</v>
      </c>
      <c r="U26">
        <f>(K26*B26*'AC Param'!$B$8)</f>
        <v>1.2275766877571697</v>
      </c>
      <c r="V26">
        <f>(L26*B26*'AC Param'!$B$8)</f>
        <v>4.4917210611418943</v>
      </c>
    </row>
    <row r="27" spans="1:22" x14ac:dyDescent="0.2">
      <c r="A27" s="1">
        <f>WingXFLR5!L33</f>
        <v>13.6997</v>
      </c>
      <c r="B27" s="1">
        <f t="shared" si="0"/>
        <v>114.955090305125</v>
      </c>
      <c r="C27">
        <f>WingXFLR5!C33</f>
        <v>0.433471</v>
      </c>
      <c r="D27">
        <f>WingXFLR5!I33</f>
        <v>-9.0371999999999994E-2</v>
      </c>
      <c r="E27">
        <f>(((D27*'AC Param'!$B$6)+(C27*('AC Param'!$B$3-'AC Param'!$B$4)))/('AC Param'!$B$5-'AC Param'!$B$3)) * ('AC Param'!$B$8/'AC Param'!$B$9)</f>
        <v>-0.13763710195753248</v>
      </c>
      <c r="F27">
        <f>E27*B27*'AC Param'!$B$9</f>
        <v>-3.8764109437916416</v>
      </c>
      <c r="G27">
        <f>'AC Param'!$B$2*9.807 + F27</f>
        <v>119.69178905620836</v>
      </c>
      <c r="H27">
        <f t="shared" si="1"/>
        <v>3.8764109437916416</v>
      </c>
      <c r="I27">
        <f>C27+(H27/(B27*'AC Param'!$B$8))</f>
        <v>0.44706492484866384</v>
      </c>
      <c r="J27">
        <f>FORECAST(I27,
INDEX(WingXFLR5!$F$8:$F$150,MATCH(I27,WingXFLR5!$C$8:$C$150,1)):INDEX(WingXFLR5!$F$8:$F$150,MATCH(I27,WingXFLR5!$C$8:$C$150,1)+1),
INDEX(WingXFLR5!$C$8:$C$150,MATCH(I27,WingXFLR5!$C$8:$C$150,1)):INDEX(WingXFLR5!$C$8:$C$150,MATCH(I27,WingXFLR5!$C$8:$C$150,1)+1))</f>
        <v>1.9833296551841403E-2</v>
      </c>
      <c r="K27">
        <f>FORECAST(I27,
INDEX(WingXFLR5!$D$8:$D$150,MATCH(I27,WingXFLR5!$C$8:$C$150,1)):INDEX(WingXFLR5!$D$8:$D$150,MATCH(I27,WingXFLR5!$C$8:$C$150,1)+1),
INDEX(WingXFLR5!$C$8:$C$150,MATCH(I27,WingXFLR5!$C$8:$C$150,1)):INDEX(WingXFLR5!$C$8:$C$150,MATCH(I27,WingXFLR5!$C$8:$C$150,1)+1))</f>
        <v>4.3843352687423778E-3</v>
      </c>
      <c r="L27">
        <f>FORECAST(I27,
INDEX(WingXFLR5!$E$8:$E$150,MATCH(I27,WingXFLR5!$C$8:$C$150,1)):INDEX(WingXFLR5!$E$8:$E$150,MATCH(I27,WingXFLR5!$C$8:$C$150,1)+1),
INDEX(WingXFLR5!$C$8:$C$150,MATCH(I27,WingXFLR5!$C$8:$C$150,1)):INDEX(WingXFLR5!$C$8:$C$150,MATCH(I27,WingXFLR5!$C$8:$C$150,1)+1))</f>
        <v>1.5448961283099026E-2</v>
      </c>
      <c r="M27">
        <f>FORECAST(I27,
INDEX(WingXFLR5!$I$8:$I$150,MATCH(I27,WingXFLR5!$C$8:$C$150,1)):INDEX(WingXFLR5!$I$8:$I$150,MATCH(I27,WingXFLR5!$C$8:$C$150,1)+1),
INDEX(WingXFLR5!$C$8:$C$150,MATCH(I27,WingXFLR5!$C$8:$C$150,1)):INDEX(WingXFLR5!$C$8:$C$150,MATCH(I27,WingXFLR5!$C$8:$C$150,1)+1))</f>
        <v>-8.9322130071783246E-2</v>
      </c>
      <c r="N27">
        <f>(((M27*'AC Param'!$B$6)+(I27*('AC Param'!$B$3-'AC Param'!$B$4)))/('AC Param'!$B$5-'AC Param'!$B$3)) * ('AC Param'!$B$8/'AC Param'!$B$9)</f>
        <v>-0.13277977642365749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1.206944766929509E-2</v>
      </c>
      <c r="P27">
        <f>N27*B27*'AC Param'!$B$9</f>
        <v>-3.7396092414215838</v>
      </c>
      <c r="Q27">
        <f>(B27*'AC Param'!$B$8*TrimCalc!I27)+TrimCalc!P27</f>
        <v>123.74435043627889</v>
      </c>
      <c r="R27">
        <f>('AC Param'!$B$2*9.807)-TrimCalc!Q27</f>
        <v>-0.17615043627888838</v>
      </c>
      <c r="S27">
        <f>O27*B27*'AC Param'!$B$9</f>
        <v>0.33992388945541535</v>
      </c>
      <c r="T27">
        <f>(J27*B27*'AC Param'!$B$8)</f>
        <v>5.6556151855275267</v>
      </c>
      <c r="U27">
        <f>(K27*B27*'AC Param'!$B$8)</f>
        <v>1.2502265097246847</v>
      </c>
      <c r="V27">
        <f>(L27*B27*'AC Param'!$B$8)</f>
        <v>4.4053886758028415</v>
      </c>
    </row>
    <row r="28" spans="1:22" x14ac:dyDescent="0.2">
      <c r="A28" s="1">
        <f>WingXFLR5!L34</f>
        <v>13.555999999999999</v>
      </c>
      <c r="B28" s="1">
        <f t="shared" si="0"/>
        <v>112.5561458</v>
      </c>
      <c r="C28">
        <f>WingXFLR5!C34</f>
        <v>0.44271199999999999</v>
      </c>
      <c r="D28">
        <f>WingXFLR5!I34</f>
        <v>-8.9659000000000003E-2</v>
      </c>
      <c r="E28">
        <f>(((D28*'AC Param'!$B$6)+(C28*('AC Param'!$B$3-'AC Param'!$B$4)))/('AC Param'!$B$5-'AC Param'!$B$3)) * ('AC Param'!$B$8/'AC Param'!$B$9)</f>
        <v>-0.1343367753894365</v>
      </c>
      <c r="F28">
        <f>E28*B28*'AC Param'!$B$9</f>
        <v>-3.7045052708736401</v>
      </c>
      <c r="G28">
        <f>'AC Param'!$B$2*9.807 + F28</f>
        <v>119.86369472912637</v>
      </c>
      <c r="H28">
        <f t="shared" si="1"/>
        <v>3.7045052708736401</v>
      </c>
      <c r="I28">
        <f>C28+(H28/(B28*'AC Param'!$B$8))</f>
        <v>0.4559799633840248</v>
      </c>
      <c r="J28">
        <f>FORECAST(I28,
INDEX(WingXFLR5!$F$8:$F$150,MATCH(I28,WingXFLR5!$C$8:$C$150,1)):INDEX(WingXFLR5!$F$8:$F$150,MATCH(I28,WingXFLR5!$C$8:$C$150,1)+1),
INDEX(WingXFLR5!$C$8:$C$150,MATCH(I28,WingXFLR5!$C$8:$C$150,1)):INDEX(WingXFLR5!$C$8:$C$150,MATCH(I28,WingXFLR5!$C$8:$C$150,1)+1))</f>
        <v>2.0042086501863961E-2</v>
      </c>
      <c r="K28">
        <f>FORECAST(I28,
INDEX(WingXFLR5!$D$8:$D$150,MATCH(I28,WingXFLR5!$C$8:$C$150,1)):INDEX(WingXFLR5!$D$8:$D$150,MATCH(I28,WingXFLR5!$C$8:$C$150,1)+1),
INDEX(WingXFLR5!$C$8:$C$150,MATCH(I28,WingXFLR5!$C$8:$C$150,1)):INDEX(WingXFLR5!$C$8:$C$150,MATCH(I28,WingXFLR5!$C$8:$C$150,1)+1))</f>
        <v>4.5588203203720413E-3</v>
      </c>
      <c r="L28">
        <f>FORECAST(I28,
INDEX(WingXFLR5!$E$8:$E$150,MATCH(I28,WingXFLR5!$C$8:$C$150,1)):INDEX(WingXFLR5!$E$8:$E$150,MATCH(I28,WingXFLR5!$C$8:$C$150,1)+1),
INDEX(WingXFLR5!$C$8:$C$150,MATCH(I28,WingXFLR5!$C$8:$C$150,1)):INDEX(WingXFLR5!$C$8:$C$150,MATCH(I28,WingXFLR5!$C$8:$C$150,1)+1))</f>
        <v>1.5483266181491921E-2</v>
      </c>
      <c r="M28">
        <f>FORECAST(I28,
INDEX(WingXFLR5!$I$8:$I$150,MATCH(I28,WingXFLR5!$C$8:$C$150,1)):INDEX(WingXFLR5!$I$8:$I$150,MATCH(I28,WingXFLR5!$C$8:$C$150,1)+1),
INDEX(WingXFLR5!$C$8:$C$150,MATCH(I28,WingXFLR5!$C$8:$C$150,1)):INDEX(WingXFLR5!$C$8:$C$150,MATCH(I28,WingXFLR5!$C$8:$C$150,1)+1))</f>
        <v>-8.8632133720950773E-2</v>
      </c>
      <c r="N28">
        <f>(((M28*'AC Param'!$B$6)+(I28*('AC Param'!$B$3-'AC Param'!$B$4)))/('AC Param'!$B$5-'AC Param'!$B$3)) * ('AC Param'!$B$8/'AC Param'!$B$9)</f>
        <v>-0.12959079421954689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1.2016684240218263E-2</v>
      </c>
      <c r="P28">
        <f>N28*B28*'AC Param'!$B$9</f>
        <v>-3.5736288804857135</v>
      </c>
      <c r="Q28">
        <f>(B28*'AC Param'!$B$8*TrimCalc!I28)+TrimCalc!P28</f>
        <v>123.73906628437538</v>
      </c>
      <c r="R28">
        <f>('AC Param'!$B$2*9.807)-TrimCalc!Q28</f>
        <v>-0.17086628437537854</v>
      </c>
      <c r="S28">
        <f>O28*B28*'AC Param'!$B$9</f>
        <v>0.33137515752676944</v>
      </c>
      <c r="T28">
        <f>(J28*B28*'AC Param'!$B$8)</f>
        <v>5.5958863418974936</v>
      </c>
      <c r="U28">
        <f>(K28*B28*'AC Param'!$B$8)</f>
        <v>1.272853520693173</v>
      </c>
      <c r="V28">
        <f>(L28*B28*'AC Param'!$B$8)</f>
        <v>4.3230328212043219</v>
      </c>
    </row>
    <row r="29" spans="1:22" x14ac:dyDescent="0.2">
      <c r="A29" s="1">
        <f>WingXFLR5!L35</f>
        <v>13.416700000000001</v>
      </c>
      <c r="B29" s="1">
        <f t="shared" si="0"/>
        <v>110.25480132012501</v>
      </c>
      <c r="C29">
        <f>WingXFLR5!C35</f>
        <v>0.45195099999999999</v>
      </c>
      <c r="D29">
        <f>WingXFLR5!I35</f>
        <v>-8.8943999999999995E-2</v>
      </c>
      <c r="E29">
        <f>(((D29*'AC Param'!$B$6)+(C29*('AC Param'!$B$3-'AC Param'!$B$4)))/('AC Param'!$B$5-'AC Param'!$B$3)) * ('AC Param'!$B$8/'AC Param'!$B$9)</f>
        <v>-0.13103207476974907</v>
      </c>
      <c r="F29">
        <f>E29*B29*'AC Param'!$B$9</f>
        <v>-3.5394942657241</v>
      </c>
      <c r="G29">
        <f>'AC Param'!$B$2*9.807 + F29</f>
        <v>120.0287057342759</v>
      </c>
      <c r="H29">
        <f t="shared" si="1"/>
        <v>3.5394942657241</v>
      </c>
      <c r="I29">
        <f>C29+(H29/(B29*'AC Param'!$B$8))</f>
        <v>0.46489256990993649</v>
      </c>
      <c r="J29">
        <f>FORECAST(I29,
INDEX(WingXFLR5!$F$8:$F$150,MATCH(I29,WingXFLR5!$C$8:$C$150,1)):INDEX(WingXFLR5!$F$8:$F$150,MATCH(I29,WingXFLR5!$C$8:$C$150,1)+1),
INDEX(WingXFLR5!$C$8:$C$150,MATCH(I29,WingXFLR5!$C$8:$C$150,1)):INDEX(WingXFLR5!$C$8:$C$150,MATCH(I29,WingXFLR5!$C$8:$C$150,1)+1))</f>
        <v>2.0254445548929821E-2</v>
      </c>
      <c r="K29">
        <f>FORECAST(I29,
INDEX(WingXFLR5!$D$8:$D$150,MATCH(I29,WingXFLR5!$C$8:$C$150,1)):INDEX(WingXFLR5!$D$8:$D$150,MATCH(I29,WingXFLR5!$C$8:$C$150,1)+1),
INDEX(WingXFLR5!$C$8:$C$150,MATCH(I29,WingXFLR5!$C$8:$C$150,1)):INDEX(WingXFLR5!$C$8:$C$150,MATCH(I29,WingXFLR5!$C$8:$C$150,1)+1))</f>
        <v>4.7366048076275657E-3</v>
      </c>
      <c r="L29">
        <f>FORECAST(I29,
INDEX(WingXFLR5!$E$8:$E$150,MATCH(I29,WingXFLR5!$C$8:$C$150,1)):INDEX(WingXFLR5!$E$8:$E$150,MATCH(I29,WingXFLR5!$C$8:$C$150,1)+1),
INDEX(WingXFLR5!$C$8:$C$150,MATCH(I29,WingXFLR5!$C$8:$C$150,1)):INDEX(WingXFLR5!$C$8:$C$150,MATCH(I29,WingXFLR5!$C$8:$C$150,1)+1))</f>
        <v>1.551743964018598E-2</v>
      </c>
      <c r="M29">
        <f>FORECAST(I29,
INDEX(WingXFLR5!$I$8:$I$150,MATCH(I29,WingXFLR5!$C$8:$C$150,1)):INDEX(WingXFLR5!$I$8:$I$150,MATCH(I29,WingXFLR5!$C$8:$C$150,1)+1),
INDEX(WingXFLR5!$C$8:$C$150,MATCH(I29,WingXFLR5!$C$8:$C$150,1)):INDEX(WingXFLR5!$C$8:$C$150,MATCH(I29,WingXFLR5!$C$8:$C$150,1)+1))</f>
        <v>-8.7941811600745518E-2</v>
      </c>
      <c r="N29">
        <f>(((M29*'AC Param'!$B$6)+(I29*('AC Param'!$B$3-'AC Param'!$B$4)))/('AC Param'!$B$5-'AC Param'!$B$3)) * ('AC Param'!$B$8/'AC Param'!$B$9)</f>
        <v>-0.12640146793558094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1.196678714618022E-2</v>
      </c>
      <c r="P29">
        <f>N29*B29*'AC Param'!$B$9</f>
        <v>-3.4144103397833589</v>
      </c>
      <c r="Q29">
        <f>(B29*'AC Param'!$B$8*TrimCalc!I29)+TrimCalc!P29</f>
        <v>123.73280571091853</v>
      </c>
      <c r="R29">
        <f>('AC Param'!$B$2*9.807)-TrimCalc!Q29</f>
        <v>-0.16460571091852216</v>
      </c>
      <c r="S29">
        <f>O29*B29*'AC Param'!$B$9</f>
        <v>0.32325195611436985</v>
      </c>
      <c r="T29">
        <f>(J29*B29*'AC Param'!$B$8)</f>
        <v>5.5395515671413467</v>
      </c>
      <c r="U29">
        <f>(K29*B29*'AC Param'!$B$8)</f>
        <v>1.2954522266055755</v>
      </c>
      <c r="V29">
        <f>(L29*B29*'AC Param'!$B$8)</f>
        <v>4.2439896401585449</v>
      </c>
    </row>
    <row r="30" spans="1:22" x14ac:dyDescent="0.2">
      <c r="A30" s="1">
        <f>WingXFLR5!L36</f>
        <v>13.281700000000001</v>
      </c>
      <c r="B30" s="1">
        <f t="shared" si="0"/>
        <v>108.04717737012501</v>
      </c>
      <c r="C30">
        <f>WingXFLR5!C36</f>
        <v>0.46118799999999999</v>
      </c>
      <c r="D30">
        <f>WingXFLR5!I36</f>
        <v>-8.8229000000000002E-2</v>
      </c>
      <c r="E30">
        <f>(((D30*'AC Param'!$B$6)+(C30*('AC Param'!$B$3-'AC Param'!$B$4)))/('AC Param'!$B$5-'AC Param'!$B$3)) * ('AC Param'!$B$8/'AC Param'!$B$9)</f>
        <v>-0.12772772395459769</v>
      </c>
      <c r="F30">
        <f>E30*B30*'AC Param'!$B$9</f>
        <v>-3.3811519110751718</v>
      </c>
      <c r="G30">
        <f>'AC Param'!$B$2*9.807 + F30</f>
        <v>120.18704808892483</v>
      </c>
      <c r="H30">
        <f t="shared" si="1"/>
        <v>3.3811519110751718</v>
      </c>
      <c r="I30">
        <f>C30+(H30/(B30*'AC Param'!$B$8))</f>
        <v>0.47380321098479256</v>
      </c>
      <c r="J30">
        <f>FORECAST(I30,
INDEX(WingXFLR5!$F$8:$F$150,MATCH(I30,WingXFLR5!$C$8:$C$150,1)):INDEX(WingXFLR5!$F$8:$F$150,MATCH(I30,WingXFLR5!$C$8:$C$150,1)+1),
INDEX(WingXFLR5!$C$8:$C$150,MATCH(I30,WingXFLR5!$C$8:$C$150,1)):INDEX(WingXFLR5!$C$8:$C$150,MATCH(I30,WingXFLR5!$C$8:$C$150,1)+1))</f>
        <v>2.0468875636521458E-2</v>
      </c>
      <c r="K30">
        <f>FORECAST(I30,
INDEX(WingXFLR5!$D$8:$D$150,MATCH(I30,WingXFLR5!$C$8:$C$150,1)):INDEX(WingXFLR5!$D$8:$D$150,MATCH(I30,WingXFLR5!$C$8:$C$150,1)+1),
INDEX(WingXFLR5!$C$8:$C$150,MATCH(I30,WingXFLR5!$C$8:$C$150,1)):INDEX(WingXFLR5!$C$8:$C$150,MATCH(I30,WingXFLR5!$C$8:$C$150,1)+1))</f>
        <v>4.9175310902220687E-3</v>
      </c>
      <c r="L30">
        <f>FORECAST(I30,
INDEX(WingXFLR5!$E$8:$E$150,MATCH(I30,WingXFLR5!$C$8:$C$150,1)):INDEX(WingXFLR5!$E$8:$E$150,MATCH(I30,WingXFLR5!$C$8:$C$150,1)+1),
INDEX(WingXFLR5!$C$8:$C$150,MATCH(I30,WingXFLR5!$C$8:$C$150,1)):INDEX(WingXFLR5!$C$8:$C$150,MATCH(I30,WingXFLR5!$C$8:$C$150,1)+1))</f>
        <v>1.5550710499405821E-2</v>
      </c>
      <c r="M30">
        <f>FORECAST(I30,
INDEX(WingXFLR5!$I$8:$I$150,MATCH(I30,WingXFLR5!$C$8:$C$150,1)):INDEX(WingXFLR5!$I$8:$I$150,MATCH(I30,WingXFLR5!$C$8:$C$150,1)+1),
INDEX(WingXFLR5!$C$8:$C$150,MATCH(I30,WingXFLR5!$C$8:$C$150,1)):INDEX(WingXFLR5!$C$8:$C$150,MATCH(I30,WingXFLR5!$C$8:$C$150,1)+1))</f>
        <v>-8.7250245669581866E-2</v>
      </c>
      <c r="N30">
        <f>(((M30*'AC Param'!$B$6)+(I30*('AC Param'!$B$3-'AC Param'!$B$4)))/('AC Param'!$B$5-'AC Param'!$B$3)) * ('AC Param'!$B$8/'AC Param'!$B$9)</f>
        <v>-0.12320954762145366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1.1916944234657825E-2</v>
      </c>
      <c r="P30">
        <f>N30*B30*'AC Param'!$B$9</f>
        <v>-3.2615487421592766</v>
      </c>
      <c r="Q30">
        <f>(B30*'AC Param'!$B$8*TrimCalc!I30)+TrimCalc!P30</f>
        <v>123.72805406559166</v>
      </c>
      <c r="R30">
        <f>('AC Param'!$B$2*9.807)-TrimCalc!Q30</f>
        <v>-0.15985406559165938</v>
      </c>
      <c r="S30">
        <f>O30*B30*'AC Param'!$B$9</f>
        <v>0.31546008592083086</v>
      </c>
      <c r="T30">
        <f>(J30*B30*'AC Param'!$B$8)</f>
        <v>5.4861054689782174</v>
      </c>
      <c r="U30">
        <f>(K30*B30*'AC Param'!$B$8)</f>
        <v>1.318005672954611</v>
      </c>
      <c r="V30">
        <f>(L30*B30*'AC Param'!$B$8)</f>
        <v>4.1679298576160368</v>
      </c>
    </row>
    <row r="31" spans="1:22" x14ac:dyDescent="0.2">
      <c r="A31" s="1">
        <f>WingXFLR5!L37</f>
        <v>13.150600000000001</v>
      </c>
      <c r="B31" s="1">
        <f t="shared" si="0"/>
        <v>105.92469672050002</v>
      </c>
      <c r="C31">
        <f>WingXFLR5!C37</f>
        <v>0.47042400000000001</v>
      </c>
      <c r="D31">
        <f>WingXFLR5!I37</f>
        <v>-8.7512999999999994E-2</v>
      </c>
      <c r="E31">
        <f>(((D31*'AC Param'!$B$6)+(C31*('AC Param'!$B$3-'AC Param'!$B$4)))/('AC Param'!$B$5-'AC Param'!$B$3)) * ('AC Param'!$B$8/'AC Param'!$B$9)</f>
        <v>-0.12442118611365059</v>
      </c>
      <c r="F31">
        <f>E31*B31*'AC Param'!$B$9</f>
        <v>-3.2289227191498653</v>
      </c>
      <c r="G31">
        <f>'AC Param'!$B$2*9.807 + F31</f>
        <v>120.33927728085014</v>
      </c>
      <c r="H31">
        <f t="shared" si="1"/>
        <v>3.2289227191498653</v>
      </c>
      <c r="I31">
        <f>C31+(H31/(B31*'AC Param'!$B$8))</f>
        <v>0.48271263605492398</v>
      </c>
      <c r="J31">
        <f>FORECAST(I31,
INDEX(WingXFLR5!$F$8:$F$150,MATCH(I31,WingXFLR5!$C$8:$C$150,1)):INDEX(WingXFLR5!$F$8:$F$150,MATCH(I31,WingXFLR5!$C$8:$C$150,1)+1),
INDEX(WingXFLR5!$C$8:$C$150,MATCH(I31,WingXFLR5!$C$8:$C$150,1)):INDEX(WingXFLR5!$C$8:$C$150,MATCH(I31,WingXFLR5!$C$8:$C$150,1)+1))</f>
        <v>2.0683107925517488E-2</v>
      </c>
      <c r="K31">
        <f>FORECAST(I31,
INDEX(WingXFLR5!$D$8:$D$150,MATCH(I31,WingXFLR5!$C$8:$C$150,1)):INDEX(WingXFLR5!$D$8:$D$150,MATCH(I31,WingXFLR5!$C$8:$C$150,1)+1),
INDEX(WingXFLR5!$C$8:$C$150,MATCH(I31,WingXFLR5!$C$8:$C$150,1)):INDEX(WingXFLR5!$C$8:$C$150,MATCH(I31,WingXFLR5!$C$8:$C$150,1)+1))</f>
        <v>5.1021827569213965E-3</v>
      </c>
      <c r="L31">
        <f>FORECAST(I31,
INDEX(WingXFLR5!$E$8:$E$150,MATCH(I31,WingXFLR5!$C$8:$C$150,1)):INDEX(WingXFLR5!$E$8:$E$150,MATCH(I31,WingXFLR5!$C$8:$C$150,1)+1),
INDEX(WingXFLR5!$C$8:$C$150,MATCH(I31,WingXFLR5!$C$8:$C$150,1)):INDEX(WingXFLR5!$C$8:$C$150,MATCH(I31,WingXFLR5!$C$8:$C$150,1)+1))</f>
        <v>1.5580925168596093E-2</v>
      </c>
      <c r="M31">
        <f>FORECAST(I31,
INDEX(WingXFLR5!$I$8:$I$150,MATCH(I31,WingXFLR5!$C$8:$C$150,1)):INDEX(WingXFLR5!$I$8:$I$150,MATCH(I31,WingXFLR5!$C$8:$C$150,1)+1),
INDEX(WingXFLR5!$C$8:$C$150,MATCH(I31,WingXFLR5!$C$8:$C$150,1)):INDEX(WingXFLR5!$C$8:$C$150,MATCH(I31,WingXFLR5!$C$8:$C$150,1)+1))</f>
        <v>-8.6557457631600179E-2</v>
      </c>
      <c r="N31">
        <f>(((M31*'AC Param'!$B$6)+(I31*('AC Param'!$B$3-'AC Param'!$B$4)))/('AC Param'!$B$5-'AC Param'!$B$3)) * ('AC Param'!$B$8/'AC Param'!$B$9)</f>
        <v>-0.1200149534609203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1.1869390250772662E-2</v>
      </c>
      <c r="P31">
        <f>N31*B31*'AC Param'!$B$9</f>
        <v>-3.1145741490818621</v>
      </c>
      <c r="Q31">
        <f>(B31*'AC Param'!$B$8*TrimCalc!I31)+TrimCalc!P31</f>
        <v>123.72145471629644</v>
      </c>
      <c r="R31">
        <f>('AC Param'!$B$2*9.807)-TrimCalc!Q31</f>
        <v>-0.15325471629643062</v>
      </c>
      <c r="S31">
        <f>O31*B31*'AC Param'!$B$9</f>
        <v>0.30802908282973668</v>
      </c>
      <c r="T31">
        <f>(J31*B31*'AC Param'!$B$8)</f>
        <v>5.4346273080951182</v>
      </c>
      <c r="U31">
        <f>(K31*B31*'AC Param'!$B$8)</f>
        <v>1.3406332279225535</v>
      </c>
      <c r="V31">
        <f>(L31*B31*'AC Param'!$B$8)</f>
        <v>4.0939940801725658</v>
      </c>
    </row>
    <row r="32" spans="1:22" x14ac:dyDescent="0.2">
      <c r="A32" s="1">
        <f>WingXFLR5!L38</f>
        <v>13.023400000000001</v>
      </c>
      <c r="B32" s="1">
        <f t="shared" si="0"/>
        <v>103.88548038050001</v>
      </c>
      <c r="C32">
        <f>WingXFLR5!C38</f>
        <v>0.47965799999999997</v>
      </c>
      <c r="D32">
        <f>WingXFLR5!I38</f>
        <v>-8.6794999999999997E-2</v>
      </c>
      <c r="E32">
        <f>(((D32*'AC Param'!$B$6)+(C32*('AC Param'!$B$3-'AC Param'!$B$4)))/('AC Param'!$B$5-'AC Param'!$B$3)) * ('AC Param'!$B$8/'AC Param'!$B$9)</f>
        <v>-0.12111027422111208</v>
      </c>
      <c r="F32">
        <f>E32*B32*'AC Param'!$B$9</f>
        <v>-3.0824917590362073</v>
      </c>
      <c r="G32">
        <f>'AC Param'!$B$2*9.807 + F32</f>
        <v>120.4857082409638</v>
      </c>
      <c r="H32">
        <f t="shared" si="1"/>
        <v>3.0824917590362073</v>
      </c>
      <c r="I32">
        <f>C32+(H32/(B32*'AC Param'!$B$8))</f>
        <v>0.49161962911560608</v>
      </c>
      <c r="J32">
        <f>FORECAST(I32,
INDEX(WingXFLR5!$F$8:$F$150,MATCH(I32,WingXFLR5!$C$8:$C$150,1)):INDEX(WingXFLR5!$F$8:$F$150,MATCH(I32,WingXFLR5!$C$8:$C$150,1)+1),
INDEX(WingXFLR5!$C$8:$C$150,MATCH(I32,WingXFLR5!$C$8:$C$150,1)):INDEX(WingXFLR5!$C$8:$C$150,MATCH(I32,WingXFLR5!$C$8:$C$150,1)+1))</f>
        <v>2.0900994008297875E-2</v>
      </c>
      <c r="K32">
        <f>FORECAST(I32,
INDEX(WingXFLR5!$D$8:$D$150,MATCH(I32,WingXFLR5!$C$8:$C$150,1)):INDEX(WingXFLR5!$D$8:$D$150,MATCH(I32,WingXFLR5!$C$8:$C$150,1)+1),
INDEX(WingXFLR5!$C$8:$C$150,MATCH(I32,WingXFLR5!$C$8:$C$150,1)):INDEX(WingXFLR5!$C$8:$C$150,MATCH(I32,WingXFLR5!$C$8:$C$150,1)+1))</f>
        <v>5.290238346237746E-3</v>
      </c>
      <c r="L32">
        <f>FORECAST(I32,
INDEX(WingXFLR5!$E$8:$E$150,MATCH(I32,WingXFLR5!$C$8:$C$150,1)):INDEX(WingXFLR5!$E$8:$E$150,MATCH(I32,WingXFLR5!$C$8:$C$150,1)+1),
INDEX(WingXFLR5!$C$8:$C$150,MATCH(I32,WingXFLR5!$C$8:$C$150,1)):INDEX(WingXFLR5!$C$8:$C$150,MATCH(I32,WingXFLR5!$C$8:$C$150,1)+1))</f>
        <v>1.5610755662060131E-2</v>
      </c>
      <c r="M32">
        <f>FORECAST(I32,
INDEX(WingXFLR5!$I$8:$I$150,MATCH(I32,WingXFLR5!$C$8:$C$150,1)):INDEX(WingXFLR5!$I$8:$I$150,MATCH(I32,WingXFLR5!$C$8:$C$150,1)+1),
INDEX(WingXFLR5!$C$8:$C$150,MATCH(I32,WingXFLR5!$C$8:$C$150,1)):INDEX(WingXFLR5!$C$8:$C$150,MATCH(I32,WingXFLR5!$C$8:$C$150,1)+1))</f>
        <v>-8.5864444817538382E-2</v>
      </c>
      <c r="N32">
        <f>(((M32*'AC Param'!$B$6)+(I32*('AC Param'!$B$3-'AC Param'!$B$4)))/('AC Param'!$B$5-'AC Param'!$B$3)) * ('AC Param'!$B$8/'AC Param'!$B$9)</f>
        <v>-0.11682025375942372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1.1821980887448551E-2</v>
      </c>
      <c r="P32">
        <f>N32*B32*'AC Param'!$B$9</f>
        <v>-2.9733024040925633</v>
      </c>
      <c r="Q32">
        <f>(B32*'AC Param'!$B$8*TrimCalc!I32)+TrimCalc!P32</f>
        <v>123.71625139190037</v>
      </c>
      <c r="R32">
        <f>('AC Param'!$B$2*9.807)-TrimCalc!Q32</f>
        <v>-0.14805139190036698</v>
      </c>
      <c r="S32">
        <f>O32*B32*'AC Param'!$B$9</f>
        <v>0.30089238006771224</v>
      </c>
      <c r="T32">
        <f>(J32*B32*'AC Param'!$B$8)</f>
        <v>5.3861510972770938</v>
      </c>
      <c r="U32">
        <f>(K32*B32*'AC Param'!$B$8)</f>
        <v>1.3632855481482564</v>
      </c>
      <c r="V32">
        <f>(L32*B32*'AC Param'!$B$8)</f>
        <v>4.0228655491288379</v>
      </c>
    </row>
    <row r="33" spans="1:22" x14ac:dyDescent="0.2">
      <c r="A33" s="1">
        <f>WingXFLR5!L39</f>
        <v>12.899900000000001</v>
      </c>
      <c r="B33" s="1">
        <f t="shared" si="0"/>
        <v>101.92454475612502</v>
      </c>
      <c r="C33">
        <f>WingXFLR5!C39</f>
        <v>0.48889100000000002</v>
      </c>
      <c r="D33">
        <f>WingXFLR5!I39</f>
        <v>-8.6077000000000001E-2</v>
      </c>
      <c r="E33">
        <f>(((D33*'AC Param'!$B$6)+(C33*('AC Param'!$B$3-'AC Param'!$B$4)))/('AC Param'!$B$5-'AC Param'!$B$3)) * ('AC Param'!$B$8/'AC Param'!$B$9)</f>
        <v>-0.11779953723084156</v>
      </c>
      <c r="F33">
        <f>E33*B33*'AC Param'!$B$9</f>
        <v>-2.941632730160253</v>
      </c>
      <c r="G33">
        <f>'AC Param'!$B$2*9.807 + F33</f>
        <v>120.62656726983975</v>
      </c>
      <c r="H33">
        <f t="shared" si="1"/>
        <v>2.941632730160253</v>
      </c>
      <c r="I33">
        <f>C33+(H33/(B33*'AC Param'!$B$8))</f>
        <v>0.50052563945076034</v>
      </c>
      <c r="J33">
        <f>FORECAST(I33,
INDEX(WingXFLR5!$F$8:$F$150,MATCH(I33,WingXFLR5!$C$8:$C$150,1)):INDEX(WingXFLR5!$F$8:$F$150,MATCH(I33,WingXFLR5!$C$8:$C$150,1)+1),
INDEX(WingXFLR5!$C$8:$C$150,MATCH(I33,WingXFLR5!$C$8:$C$150,1)):INDEX(WingXFLR5!$C$8:$C$150,MATCH(I33,WingXFLR5!$C$8:$C$150,1)+1))</f>
        <v>2.1124229848404882E-2</v>
      </c>
      <c r="K33">
        <f>FORECAST(I33,
INDEX(WingXFLR5!$D$8:$D$150,MATCH(I33,WingXFLR5!$C$8:$C$150,1)):INDEX(WingXFLR5!$D$8:$D$150,MATCH(I33,WingXFLR5!$C$8:$C$150,1)+1),
INDEX(WingXFLR5!$C$8:$C$150,MATCH(I33,WingXFLR5!$C$8:$C$150,1)):INDEX(WingXFLR5!$C$8:$C$150,MATCH(I33,WingXFLR5!$C$8:$C$150,1)+1))</f>
        <v>5.4816316143735597E-3</v>
      </c>
      <c r="L33">
        <f>FORECAST(I33,
INDEX(WingXFLR5!$E$8:$E$150,MATCH(I33,WingXFLR5!$C$8:$C$150,1)):INDEX(WingXFLR5!$E$8:$E$150,MATCH(I33,WingXFLR5!$C$8:$C$150,1)+1),
INDEX(WingXFLR5!$C$8:$C$150,MATCH(I33,WingXFLR5!$C$8:$C$150,1)):INDEX(WingXFLR5!$C$8:$C$150,MATCH(I33,WingXFLR5!$C$8:$C$150,1)+1))</f>
        <v>1.5642858786577726E-2</v>
      </c>
      <c r="M33">
        <f>FORECAST(I33,
INDEX(WingXFLR5!$I$8:$I$150,MATCH(I33,WingXFLR5!$C$8:$C$150,1)):INDEX(WingXFLR5!$I$8:$I$150,MATCH(I33,WingXFLR5!$C$8:$C$150,1)+1),
INDEX(WingXFLR5!$C$8:$C$150,MATCH(I33,WingXFLR5!$C$8:$C$150,1)):INDEX(WingXFLR5!$C$8:$C$150,MATCH(I33,WingXFLR5!$C$8:$C$150,1)+1))</f>
        <v>-8.5170402166589304E-2</v>
      </c>
      <c r="N33">
        <f>(((M33*'AC Param'!$B$6)+(I33*('AC Param'!$B$3-'AC Param'!$B$4)))/('AC Param'!$B$5-'AC Param'!$B$3)) * ('AC Param'!$B$8/'AC Param'!$B$9)</f>
        <v>-0.11362329353820569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1.1776807992577545E-2</v>
      </c>
      <c r="P33">
        <f>N33*B33*'AC Param'!$B$9</f>
        <v>-2.8373456045554284</v>
      </c>
      <c r="Q33">
        <f>(B33*'AC Param'!$B$8*TrimCalc!I33)+TrimCalc!P33</f>
        <v>123.71256679488052</v>
      </c>
      <c r="R33">
        <f>('AC Param'!$B$2*9.807)-TrimCalc!Q33</f>
        <v>-0.14436679488051141</v>
      </c>
      <c r="S33">
        <f>O33*B33*'AC Param'!$B$9</f>
        <v>0.29408471936432135</v>
      </c>
      <c r="T33">
        <f>(J33*B33*'AC Param'!$B$8)</f>
        <v>5.3409240728499645</v>
      </c>
      <c r="U33">
        <f>(K33*B33*'AC Param'!$B$8)</f>
        <v>1.3859429885872927</v>
      </c>
      <c r="V33">
        <f>(L33*B33*'AC Param'!$B$8)</f>
        <v>3.9550469608118908</v>
      </c>
    </row>
    <row r="34" spans="1:22" x14ac:dyDescent="0.2">
      <c r="A34" s="1">
        <f>WingXFLR5!L40</f>
        <v>12.7798</v>
      </c>
      <c r="B34" s="1">
        <f t="shared" si="0"/>
        <v>100.03551392450001</v>
      </c>
      <c r="C34">
        <f>WingXFLR5!C40</f>
        <v>0.49812099999999998</v>
      </c>
      <c r="D34">
        <f>WingXFLR5!I40</f>
        <v>-8.5358000000000003E-2</v>
      </c>
      <c r="E34">
        <f>(((D34*'AC Param'!$B$6)+(C34*('AC Param'!$B$3-'AC Param'!$B$4)))/('AC Param'!$B$5-'AC Param'!$B$3)) * ('AC Param'!$B$8/'AC Param'!$B$9)</f>
        <v>-0.11448696301931141</v>
      </c>
      <c r="F34">
        <f>E34*B34*'AC Param'!$B$9</f>
        <v>-2.8059267349065506</v>
      </c>
      <c r="G34">
        <f>'AC Param'!$B$2*9.807 + F34</f>
        <v>120.76227326509346</v>
      </c>
      <c r="H34">
        <f t="shared" si="1"/>
        <v>2.8059267349065506</v>
      </c>
      <c r="I34">
        <f>C34+(H34/(B34*'AC Param'!$B$8))</f>
        <v>0.50942846833013433</v>
      </c>
      <c r="J34">
        <f>FORECAST(I34,
INDEX(WingXFLR5!$F$8:$F$150,MATCH(I34,WingXFLR5!$C$8:$C$150,1)):INDEX(WingXFLR5!$F$8:$F$150,MATCH(I34,WingXFLR5!$C$8:$C$150,1)+1),
INDEX(WingXFLR5!$C$8:$C$150,MATCH(I34,WingXFLR5!$C$8:$C$150,1)):INDEX(WingXFLR5!$C$8:$C$150,MATCH(I34,WingXFLR5!$C$8:$C$150,1)+1))</f>
        <v>2.1351617544176457E-2</v>
      </c>
      <c r="K34">
        <f>FORECAST(I34,
INDEX(WingXFLR5!$D$8:$D$150,MATCH(I34,WingXFLR5!$C$8:$C$150,1)):INDEX(WingXFLR5!$D$8:$D$150,MATCH(I34,WingXFLR5!$C$8:$C$150,1)+1),
INDEX(WingXFLR5!$C$8:$C$150,MATCH(I34,WingXFLR5!$C$8:$C$150,1)):INDEX(WingXFLR5!$C$8:$C$150,MATCH(I34,WingXFLR5!$C$8:$C$150,1)+1))</f>
        <v>5.6769578950083902E-3</v>
      </c>
      <c r="L34">
        <f>FORECAST(I34,
INDEX(WingXFLR5!$E$8:$E$150,MATCH(I34,WingXFLR5!$C$8:$C$150,1)):INDEX(WingXFLR5!$E$8:$E$150,MATCH(I34,WingXFLR5!$C$8:$C$150,1)+1),
INDEX(WingXFLR5!$C$8:$C$150,MATCH(I34,WingXFLR5!$C$8:$C$150,1)):INDEX(WingXFLR5!$C$8:$C$150,MATCH(I34,WingXFLR5!$C$8:$C$150,1)+1))</f>
        <v>1.5675434365369004E-2</v>
      </c>
      <c r="M34">
        <f>FORECAST(I34,
INDEX(WingXFLR5!$I$8:$I$150,MATCH(I34,WingXFLR5!$C$8:$C$150,1)):INDEX(WingXFLR5!$I$8:$I$150,MATCH(I34,WingXFLR5!$C$8:$C$150,1)+1),
INDEX(WingXFLR5!$C$8:$C$150,MATCH(I34,WingXFLR5!$C$8:$C$150,1)):INDEX(WingXFLR5!$C$8:$C$150,MATCH(I34,WingXFLR5!$C$8:$C$150,1)+1))</f>
        <v>-8.4475570380877218E-2</v>
      </c>
      <c r="N34">
        <f>(((M34*'AC Param'!$B$6)+(I34*('AC Param'!$B$3-'AC Param'!$B$4)))/('AC Param'!$B$5-'AC Param'!$B$3)) * ('AC Param'!$B$8/'AC Param'!$B$9)</f>
        <v>-0.11042502588127644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1.1731824629860303E-2</v>
      </c>
      <c r="P34">
        <f>N34*B34*'AC Param'!$B$9</f>
        <v>-2.7063739324691274</v>
      </c>
      <c r="Q34">
        <f>(B34*'AC Param'!$B$8*TrimCalc!I34)+TrimCalc!P34</f>
        <v>123.70733045090932</v>
      </c>
      <c r="R34">
        <f>('AC Param'!$B$2*9.807)-TrimCalc!Q34</f>
        <v>-0.1391304509093203</v>
      </c>
      <c r="S34">
        <f>O34*B34*'AC Param'!$B$9</f>
        <v>0.28753178099944471</v>
      </c>
      <c r="T34">
        <f>(J34*B34*'AC Param'!$B$8)</f>
        <v>5.2983632367151259</v>
      </c>
      <c r="U34">
        <f>(K34*B34*'AC Param'!$B$8)</f>
        <v>1.4087262918165151</v>
      </c>
      <c r="V34">
        <f>(L34*B34*'AC Param'!$B$8)</f>
        <v>3.8898291892486916</v>
      </c>
    </row>
    <row r="35" spans="1:22" x14ac:dyDescent="0.2">
      <c r="A35" s="1">
        <f>WingXFLR5!L41</f>
        <v>12.6631</v>
      </c>
      <c r="B35" s="1">
        <f t="shared" si="0"/>
        <v>98.216887236125004</v>
      </c>
      <c r="C35">
        <f>WingXFLR5!C41</f>
        <v>0.50734999999999997</v>
      </c>
      <c r="D35">
        <f>WingXFLR5!I41</f>
        <v>-8.4638000000000005E-2</v>
      </c>
      <c r="E35">
        <f>(((D35*'AC Param'!$B$6)+(C35*('AC Param'!$B$3-'AC Param'!$B$4)))/('AC Param'!$B$5-'AC Param'!$B$3)) * ('AC Param'!$B$8/'AC Param'!$B$9)</f>
        <v>-0.11117220178198556</v>
      </c>
      <c r="F35">
        <f>E35*B35*'AC Param'!$B$9</f>
        <v>-2.6751519635221874</v>
      </c>
      <c r="G35">
        <f>'AC Param'!$B$2*9.807 + F35</f>
        <v>120.89304803647782</v>
      </c>
      <c r="H35">
        <f t="shared" si="1"/>
        <v>2.6751519635221874</v>
      </c>
      <c r="I35">
        <f>C35+(H35/(B35*'AC Param'!$B$8))</f>
        <v>0.51833008120478363</v>
      </c>
      <c r="J35">
        <f>FORECAST(I35,
INDEX(WingXFLR5!$F$8:$F$150,MATCH(I35,WingXFLR5!$C$8:$C$150,1)):INDEX(WingXFLR5!$F$8:$F$150,MATCH(I35,WingXFLR5!$C$8:$C$150,1)+1),
INDEX(WingXFLR5!$C$8:$C$150,MATCH(I35,WingXFLR5!$C$8:$C$150,1)):INDEX(WingXFLR5!$C$8:$C$150,MATCH(I35,WingXFLR5!$C$8:$C$150,1)+1))</f>
        <v>2.1581634632969977E-2</v>
      </c>
      <c r="K35">
        <f>FORECAST(I35,
INDEX(WingXFLR5!$D$8:$D$150,MATCH(I35,WingXFLR5!$C$8:$C$150,1)):INDEX(WingXFLR5!$D$8:$D$150,MATCH(I35,WingXFLR5!$C$8:$C$150,1)+1),
INDEX(WingXFLR5!$C$8:$C$150,MATCH(I35,WingXFLR5!$C$8:$C$150,1)):INDEX(WingXFLR5!$C$8:$C$150,MATCH(I35,WingXFLR5!$C$8:$C$150,1)+1))</f>
        <v>5.8745500152406482E-3</v>
      </c>
      <c r="L35">
        <f>FORECAST(I35,
INDEX(WingXFLR5!$E$8:$E$150,MATCH(I35,WingXFLR5!$C$8:$C$150,1)):INDEX(WingXFLR5!$E$8:$E$150,MATCH(I35,WingXFLR5!$C$8:$C$150,1)+1),
INDEX(WingXFLR5!$C$8:$C$150,MATCH(I35,WingXFLR5!$C$8:$C$150,1)):INDEX(WingXFLR5!$C$8:$C$150,MATCH(I35,WingXFLR5!$C$8:$C$150,1)+1))</f>
        <v>1.5707084617729333E-2</v>
      </c>
      <c r="M35">
        <f>FORECAST(I35,
INDEX(WingXFLR5!$I$8:$I$150,MATCH(I35,WingXFLR5!$C$8:$C$150,1)):INDEX(WingXFLR5!$I$8:$I$150,MATCH(I35,WingXFLR5!$C$8:$C$150,1)+1),
INDEX(WingXFLR5!$C$8:$C$150,MATCH(I35,WingXFLR5!$C$8:$C$150,1)):INDEX(WingXFLR5!$C$8:$C$150,MATCH(I35,WingXFLR5!$C$8:$C$150,1)+1))</f>
        <v>-8.3779715812481989E-2</v>
      </c>
      <c r="N35">
        <f>(((M35*'AC Param'!$B$6)+(I35*('AC Param'!$B$3-'AC Param'!$B$4)))/('AC Param'!$B$5-'AC Param'!$B$3)) * ('AC Param'!$B$8/'AC Param'!$B$9)</f>
        <v>-0.107224555167209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1.1688576862372053E-2</v>
      </c>
      <c r="P35">
        <f>N35*B35*'AC Param'!$B$9</f>
        <v>-2.5801592007313503</v>
      </c>
      <c r="Q35">
        <f>(B35*'AC Param'!$B$8*TrimCalc!I35)+TrimCalc!P35</f>
        <v>123.70412855876948</v>
      </c>
      <c r="R35">
        <f>('AC Param'!$B$2*9.807)-TrimCalc!Q35</f>
        <v>-0.13592855876947851</v>
      </c>
      <c r="S35">
        <f>O35*B35*'AC Param'!$B$9</f>
        <v>0.28126383073238209</v>
      </c>
      <c r="T35">
        <f>(J35*B35*'AC Param'!$B$8)</f>
        <v>5.2580806268768745</v>
      </c>
      <c r="U35">
        <f>(K35*B35*'AC Param'!$B$8)</f>
        <v>1.4312566287063166</v>
      </c>
      <c r="V35">
        <f>(L35*B35*'AC Param'!$B$8)</f>
        <v>3.8268239981705583</v>
      </c>
    </row>
    <row r="36" spans="1:22" x14ac:dyDescent="0.2">
      <c r="A36" s="1">
        <f>WingXFLR5!L42</f>
        <v>12.5495</v>
      </c>
      <c r="B36" s="1">
        <f t="shared" si="0"/>
        <v>96.462594528124995</v>
      </c>
      <c r="C36">
        <f>WingXFLR5!C42</f>
        <v>0.51657600000000004</v>
      </c>
      <c r="D36">
        <f>WingXFLR5!I42</f>
        <v>-8.3917000000000005E-2</v>
      </c>
      <c r="E36">
        <f>(((D36*'AC Param'!$B$6)+(C36*('AC Param'!$B$3-'AC Param'!$B$4)))/('AC Param'!$B$5-'AC Param'!$B$3)) * ('AC Param'!$B$8/'AC Param'!$B$9)</f>
        <v>-0.10785560332339995</v>
      </c>
      <c r="F36">
        <f>E36*B36*'AC Param'!$B$9</f>
        <v>-2.5489876760879979</v>
      </c>
      <c r="G36">
        <f>'AC Param'!$B$2*9.807 + F36</f>
        <v>121.019212323912</v>
      </c>
      <c r="H36">
        <f t="shared" si="1"/>
        <v>2.5489876760879979</v>
      </c>
      <c r="I36">
        <f>C36+(H36/(B36*'AC Param'!$B$8))</f>
        <v>0.52722851262365278</v>
      </c>
      <c r="J36">
        <f>FORECAST(I36,
INDEX(WingXFLR5!$F$8:$F$150,MATCH(I36,WingXFLR5!$C$8:$C$150,1)):INDEX(WingXFLR5!$F$8:$F$150,MATCH(I36,WingXFLR5!$C$8:$C$150,1)+1),
INDEX(WingXFLR5!$C$8:$C$150,MATCH(I36,WingXFLR5!$C$8:$C$150,1)):INDEX(WingXFLR5!$C$8:$C$150,MATCH(I36,WingXFLR5!$C$8:$C$150,1)+1))</f>
        <v>2.1813615004071529E-2</v>
      </c>
      <c r="K36">
        <f>FORECAST(I36,
INDEX(WingXFLR5!$D$8:$D$150,MATCH(I36,WingXFLR5!$C$8:$C$150,1)):INDEX(WingXFLR5!$D$8:$D$150,MATCH(I36,WingXFLR5!$C$8:$C$150,1)+1),
INDEX(WingXFLR5!$C$8:$C$150,MATCH(I36,WingXFLR5!$C$8:$C$150,1)):INDEX(WingXFLR5!$C$8:$C$150,MATCH(I36,WingXFLR5!$C$8:$C$150,1)+1))</f>
        <v>6.075816382152939E-3</v>
      </c>
      <c r="L36">
        <f>FORECAST(I36,
INDEX(WingXFLR5!$E$8:$E$150,MATCH(I36,WingXFLR5!$C$8:$C$150,1)):INDEX(WingXFLR5!$E$8:$E$150,MATCH(I36,WingXFLR5!$C$8:$C$150,1)+1),
INDEX(WingXFLR5!$C$8:$C$150,MATCH(I36,WingXFLR5!$C$8:$C$150,1)):INDEX(WingXFLR5!$C$8:$C$150,MATCH(I36,WingXFLR5!$C$8:$C$150,1)+1))</f>
        <v>1.5737798621918587E-2</v>
      </c>
      <c r="M36">
        <f>FORECAST(I36,
INDEX(WingXFLR5!$I$8:$I$150,MATCH(I36,WingXFLR5!$C$8:$C$150,1)):INDEX(WingXFLR5!$I$8:$I$150,MATCH(I36,WingXFLR5!$C$8:$C$150,1)+1),
INDEX(WingXFLR5!$C$8:$C$150,MATCH(I36,WingXFLR5!$C$8:$C$150,1)):INDEX(WingXFLR5!$C$8:$C$150,MATCH(I36,WingXFLR5!$C$8:$C$150,1)+1))</f>
        <v>-8.3083083753318049E-2</v>
      </c>
      <c r="N36">
        <f>(((M36*'AC Param'!$B$6)+(I36*('AC Param'!$B$3-'AC Param'!$B$4)))/('AC Param'!$B$5-'AC Param'!$B$3)) * ('AC Param'!$B$8/'AC Param'!$B$9)</f>
        <v>-0.10402280451970722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1.1645523955674579E-2</v>
      </c>
      <c r="P36">
        <f>N36*B36*'AC Param'!$B$9</f>
        <v>-2.4584058554454167</v>
      </c>
      <c r="Q36">
        <f>(B36*'AC Param'!$B$8*TrimCalc!I36)+TrimCalc!P36</f>
        <v>123.6995278301637</v>
      </c>
      <c r="R36">
        <f>('AC Param'!$B$2*9.807)-TrimCalc!Q36</f>
        <v>-0.13132783016369842</v>
      </c>
      <c r="S36">
        <f>O36*B36*'AC Param'!$B$9</f>
        <v>0.27522257657393179</v>
      </c>
      <c r="T36">
        <f>(J36*B36*'AC Param'!$B$8)</f>
        <v>5.2196733090789307</v>
      </c>
      <c r="U36">
        <f>(K36*B36*'AC Param'!$B$8)</f>
        <v>1.4538524034126761</v>
      </c>
      <c r="V36">
        <f>(L36*B36*'AC Param'!$B$8)</f>
        <v>3.7658209056662537</v>
      </c>
    </row>
    <row r="37" spans="1:22" x14ac:dyDescent="0.2">
      <c r="A37" s="1">
        <f>WingXFLR5!L43</f>
        <v>12.4389</v>
      </c>
      <c r="B37" s="1">
        <f t="shared" si="0"/>
        <v>94.769817841125004</v>
      </c>
      <c r="C37">
        <f>WingXFLR5!C43</f>
        <v>0.52580099999999996</v>
      </c>
      <c r="D37">
        <f>WingXFLR5!I43</f>
        <v>-8.3195000000000005E-2</v>
      </c>
      <c r="E37">
        <f>(((D37*'AC Param'!$B$6)+(C37*('AC Param'!$B$3-'AC Param'!$B$4)))/('AC Param'!$B$5-'AC Param'!$B$3)) * ('AC Param'!$B$8/'AC Param'!$B$9)</f>
        <v>-0.10453681783901872</v>
      </c>
      <c r="F37">
        <f>E37*B37*'AC Param'!$B$9</f>
        <v>-2.4271991201521943</v>
      </c>
      <c r="G37">
        <f>'AC Param'!$B$2*9.807 + F37</f>
        <v>121.14100087984781</v>
      </c>
      <c r="H37">
        <f t="shared" si="1"/>
        <v>2.4271991201521943</v>
      </c>
      <c r="I37">
        <f>C37+(H37/(B37*'AC Param'!$B$8))</f>
        <v>0.53612572803779712</v>
      </c>
      <c r="J37">
        <f>FORECAST(I37,
INDEX(WingXFLR5!$F$8:$F$150,MATCH(I37,WingXFLR5!$C$8:$C$150,1)):INDEX(WingXFLR5!$F$8:$F$150,MATCH(I37,WingXFLR5!$C$8:$C$150,1)+1),
INDEX(WingXFLR5!$C$8:$C$150,MATCH(I37,WingXFLR5!$C$8:$C$150,1)):INDEX(WingXFLR5!$C$8:$C$150,MATCH(I37,WingXFLR5!$C$8:$C$150,1)+1))</f>
        <v>2.2048302426167062E-2</v>
      </c>
      <c r="K37">
        <f>FORECAST(I37,
INDEX(WingXFLR5!$D$8:$D$150,MATCH(I37,WingXFLR5!$C$8:$C$150,1)):INDEX(WingXFLR5!$D$8:$D$150,MATCH(I37,WingXFLR5!$C$8:$C$150,1)+1),
INDEX(WingXFLR5!$C$8:$C$150,MATCH(I37,WingXFLR5!$C$8:$C$150,1)):INDEX(WingXFLR5!$C$8:$C$150,MATCH(I37,WingXFLR5!$C$8:$C$150,1)+1))</f>
        <v>6.2808339757227955E-3</v>
      </c>
      <c r="L37">
        <f>FORECAST(I37,
INDEX(WingXFLR5!$E$8:$E$150,MATCH(I37,WingXFLR5!$C$8:$C$150,1)):INDEX(WingXFLR5!$E$8:$E$150,MATCH(I37,WingXFLR5!$C$8:$C$150,1)+1),
INDEX(WingXFLR5!$C$8:$C$150,MATCH(I37,WingXFLR5!$C$8:$C$150,1)):INDEX(WingXFLR5!$C$8:$C$150,MATCH(I37,WingXFLR5!$C$8:$C$150,1)+1))</f>
        <v>1.5767468450444265E-2</v>
      </c>
      <c r="M37">
        <f>FORECAST(I37,
INDEX(WingXFLR5!$I$8:$I$150,MATCH(I37,WingXFLR5!$C$8:$C$150,1)):INDEX(WingXFLR5!$I$8:$I$150,MATCH(I37,WingXFLR5!$C$8:$C$150,1)+1),
INDEX(WingXFLR5!$C$8:$C$150,MATCH(I37,WingXFLR5!$C$8:$C$150,1)):INDEX(WingXFLR5!$C$8:$C$150,MATCH(I37,WingXFLR5!$C$8:$C$150,1)+1))</f>
        <v>-8.2385408340632849E-2</v>
      </c>
      <c r="N37">
        <f>(((M37*'AC Param'!$B$6)+(I37*('AC Param'!$B$3-'AC Param'!$B$4)))/('AC Param'!$B$5-'AC Param'!$B$3)) * ('AC Param'!$B$8/'AC Param'!$B$9)</f>
        <v>-0.10081880222822748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1.1604178705955329E-2</v>
      </c>
      <c r="P37">
        <f>N37*B37*'AC Param'!$B$9</f>
        <v>-2.3408719829217337</v>
      </c>
      <c r="Q37">
        <f>(B37*'AC Param'!$B$8*TrimCalc!I37)+TrimCalc!P37</f>
        <v>123.69478635311467</v>
      </c>
      <c r="R37">
        <f>('AC Param'!$B$2*9.807)-TrimCalc!Q37</f>
        <v>-0.12658635311466071</v>
      </c>
      <c r="S37">
        <f>O37*B37*'AC Param'!$B$9</f>
        <v>0.26943284602901579</v>
      </c>
      <c r="T37">
        <f>(J37*B37*'AC Param'!$B$8)</f>
        <v>5.1832474476548214</v>
      </c>
      <c r="U37">
        <f>(K37*B37*'AC Param'!$B$8)</f>
        <v>1.4765361996836657</v>
      </c>
      <c r="V37">
        <f>(L37*B37*'AC Param'!$B$8)</f>
        <v>3.706711247971155</v>
      </c>
    </row>
    <row r="38" spans="1:22" x14ac:dyDescent="0.2">
      <c r="A38" s="1">
        <f>WingXFLR5!L44</f>
        <v>12.331200000000001</v>
      </c>
      <c r="B38" s="1">
        <f t="shared" si="0"/>
        <v>93.135827232000011</v>
      </c>
      <c r="C38">
        <f>WingXFLR5!C44</f>
        <v>0.53502300000000003</v>
      </c>
      <c r="D38">
        <f>WingXFLR5!I44</f>
        <v>-8.2472000000000004E-2</v>
      </c>
      <c r="E38">
        <f>(((D38*'AC Param'!$B$6)+(C38*('AC Param'!$B$3-'AC Param'!$B$4)))/('AC Param'!$B$5-'AC Param'!$B$3)) * ('AC Param'!$B$8/'AC Param'!$B$9)</f>
        <v>-0.10121619513337778</v>
      </c>
      <c r="F38">
        <f>E38*B38*'AC Param'!$B$9</f>
        <v>-2.3095792454405548</v>
      </c>
      <c r="G38">
        <f>'AC Param'!$B$2*9.807 + F38</f>
        <v>121.25862075455944</v>
      </c>
      <c r="H38">
        <f t="shared" si="1"/>
        <v>2.3095792454405548</v>
      </c>
      <c r="I38">
        <f>C38+(H38/(B38*'AC Param'!$B$8))</f>
        <v>0.54501976199616131</v>
      </c>
      <c r="J38">
        <f>FORECAST(I38,
INDEX(WingXFLR5!$F$8:$F$150,MATCH(I38,WingXFLR5!$C$8:$C$150,1)):INDEX(WingXFLR5!$F$8:$F$150,MATCH(I38,WingXFLR5!$C$8:$C$150,1)+1),
INDEX(WingXFLR5!$C$8:$C$150,MATCH(I38,WingXFLR5!$C$8:$C$150,1)):INDEX(WingXFLR5!$C$8:$C$150,MATCH(I38,WingXFLR5!$C$8:$C$150,1)+1))</f>
        <v>2.2285150711763558E-2</v>
      </c>
      <c r="K38">
        <f>FORECAST(I38,
INDEX(WingXFLR5!$D$8:$D$150,MATCH(I38,WingXFLR5!$C$8:$C$150,1)):INDEX(WingXFLR5!$D$8:$D$150,MATCH(I38,WingXFLR5!$C$8:$C$150,1)+1),
INDEX(WingXFLR5!$C$8:$C$150,MATCH(I38,WingXFLR5!$C$8:$C$150,1)):INDEX(WingXFLR5!$C$8:$C$150,MATCH(I38,WingXFLR5!$C$8:$C$150,1)+1))</f>
        <v>6.4894542066781646E-3</v>
      </c>
      <c r="L38">
        <f>FORECAST(I38,
INDEX(WingXFLR5!$E$8:$E$150,MATCH(I38,WingXFLR5!$C$8:$C$150,1)):INDEX(WingXFLR5!$E$8:$E$150,MATCH(I38,WingXFLR5!$C$8:$C$150,1)+1),
INDEX(WingXFLR5!$C$8:$C$150,MATCH(I38,WingXFLR5!$C$8:$C$150,1)):INDEX(WingXFLR5!$C$8:$C$150,MATCH(I38,WingXFLR5!$C$8:$C$150,1)+1))</f>
        <v>1.5795696505085395E-2</v>
      </c>
      <c r="M38">
        <f>FORECAST(I38,
INDEX(WingXFLR5!$I$8:$I$150,MATCH(I38,WingXFLR5!$C$8:$C$150,1)):INDEX(WingXFLR5!$I$8:$I$150,MATCH(I38,WingXFLR5!$C$8:$C$150,1)+1),
INDEX(WingXFLR5!$C$8:$C$150,MATCH(I38,WingXFLR5!$C$8:$C$150,1)):INDEX(WingXFLR5!$C$8:$C$150,MATCH(I38,WingXFLR5!$C$8:$C$150,1)+1))</f>
        <v>-8.1686907306659048E-2</v>
      </c>
      <c r="N38">
        <f>(((M38*'AC Param'!$B$6)+(I38*('AC Param'!$B$3-'AC Param'!$B$4)))/('AC Param'!$B$5-'AC Param'!$B$3)) * ('AC Param'!$B$8/'AC Param'!$B$9)</f>
        <v>-9.7613406322487731E-2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1.1563071187386663E-2</v>
      </c>
      <c r="P38">
        <f>N38*B38*'AC Param'!$B$9</f>
        <v>-2.2273698099606674</v>
      </c>
      <c r="Q38">
        <f>(B38*'AC Param'!$B$8*TrimCalc!I38)+TrimCalc!P38</f>
        <v>123.69003536029874</v>
      </c>
      <c r="R38">
        <f>('AC Param'!$B$2*9.807)-TrimCalc!Q38</f>
        <v>-0.1218353602987321</v>
      </c>
      <c r="S38">
        <f>O38*B38*'AC Param'!$B$9</f>
        <v>0.26384936909304157</v>
      </c>
      <c r="T38">
        <f>(J38*B38*'AC Param'!$B$8)</f>
        <v>5.1485992749620522</v>
      </c>
      <c r="U38">
        <f>(K38*B38*'AC Param'!$B$8)</f>
        <v>1.499276341252914</v>
      </c>
      <c r="V38">
        <f>(L38*B38*'AC Param'!$B$8)</f>
        <v>3.6493229337091391</v>
      </c>
    </row>
    <row r="39" spans="1:22" x14ac:dyDescent="0.2">
      <c r="A39" s="1">
        <f>WingXFLR5!L45</f>
        <v>12.2263</v>
      </c>
      <c r="B39" s="1">
        <f t="shared" si="0"/>
        <v>91.557977160125006</v>
      </c>
      <c r="C39">
        <f>WingXFLR5!C45</f>
        <v>0.54424300000000003</v>
      </c>
      <c r="D39">
        <f>WingXFLR5!I45</f>
        <v>-8.1748000000000001E-2</v>
      </c>
      <c r="E39">
        <f>(((D39*'AC Param'!$B$6)+(C39*('AC Param'!$B$3-'AC Param'!$B$4)))/('AC Param'!$B$5-'AC Param'!$B$3)) * ('AC Param'!$B$8/'AC Param'!$B$9)</f>
        <v>-9.7893560304209107E-2</v>
      </c>
      <c r="F39">
        <f>E39*B39*'AC Param'!$B$9</f>
        <v>-2.1959194078217439</v>
      </c>
      <c r="G39">
        <f>'AC Param'!$B$2*9.807 + F39</f>
        <v>121.37228059217826</v>
      </c>
      <c r="H39">
        <f t="shared" si="1"/>
        <v>2.1959194078217439</v>
      </c>
      <c r="I39">
        <f>C39+(H39/(B39*'AC Param'!$B$8))</f>
        <v>0.55391159722427286</v>
      </c>
      <c r="J39">
        <f>FORECAST(I39,
INDEX(WingXFLR5!$F$8:$F$150,MATCH(I39,WingXFLR5!$C$8:$C$150,1)):INDEX(WingXFLR5!$F$8:$F$150,MATCH(I39,WingXFLR5!$C$8:$C$150,1)+1),
INDEX(WingXFLR5!$C$8:$C$150,MATCH(I39,WingXFLR5!$C$8:$C$150,1)):INDEX(WingXFLR5!$C$8:$C$150,MATCH(I39,WingXFLR5!$C$8:$C$150,1)+1))</f>
        <v>2.2527712161275058E-2</v>
      </c>
      <c r="K39">
        <f>FORECAST(I39,
INDEX(WingXFLR5!$D$8:$D$150,MATCH(I39,WingXFLR5!$C$8:$C$150,1)):INDEX(WingXFLR5!$D$8:$D$150,MATCH(I39,WingXFLR5!$C$8:$C$150,1)+1),
INDEX(WingXFLR5!$C$8:$C$150,MATCH(I39,WingXFLR5!$C$8:$C$150,1)):INDEX(WingXFLR5!$C$8:$C$150,MATCH(I39,WingXFLR5!$C$8:$C$150,1)+1))</f>
        <v>6.7009031229397636E-3</v>
      </c>
      <c r="L39">
        <f>FORECAST(I39,
INDEX(WingXFLR5!$E$8:$E$150,MATCH(I39,WingXFLR5!$C$8:$C$150,1)):INDEX(WingXFLR5!$E$8:$E$150,MATCH(I39,WingXFLR5!$C$8:$C$150,1)+1),
INDEX(WingXFLR5!$C$8:$C$150,MATCH(I39,WingXFLR5!$C$8:$C$150,1)):INDEX(WingXFLR5!$C$8:$C$150,MATCH(I39,WingXFLR5!$C$8:$C$150,1)+1))</f>
        <v>1.5826809038335297E-2</v>
      </c>
      <c r="M39">
        <f>FORECAST(I39,
INDEX(WingXFLR5!$I$8:$I$150,MATCH(I39,WingXFLR5!$C$8:$C$150,1)):INDEX(WingXFLR5!$I$8:$I$150,MATCH(I39,WingXFLR5!$C$8:$C$150,1)+1),
INDEX(WingXFLR5!$C$8:$C$150,MATCH(I39,WingXFLR5!$C$8:$C$150,1)):INDEX(WingXFLR5!$C$8:$C$150,MATCH(I39,WingXFLR5!$C$8:$C$150,1)+1))</f>
        <v>-8.0987552627213771E-2</v>
      </c>
      <c r="N39">
        <f>(((M39*'AC Param'!$B$6)+(I39*('AC Param'!$B$3-'AC Param'!$B$4)))/('AC Param'!$B$5-'AC Param'!$B$3)) * ('AC Param'!$B$8/'AC Param'!$B$9)</f>
        <v>-9.440637873046033E-2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1.1524054626232372E-2</v>
      </c>
      <c r="P39">
        <f>N39*B39*'AC Param'!$B$9</f>
        <v>-2.1176959815555314</v>
      </c>
      <c r="Q39">
        <f>(B39*'AC Param'!$B$8*TrimCalc!I39)+TrimCalc!P39</f>
        <v>123.68599594478799</v>
      </c>
      <c r="R39">
        <f>('AC Param'!$B$2*9.807)-TrimCalc!Q39</f>
        <v>-0.11779594478798572</v>
      </c>
      <c r="S39">
        <f>O39*B39*'AC Param'!$B$9</f>
        <v>0.25850418691385102</v>
      </c>
      <c r="T39">
        <f>(J39*B39*'AC Param'!$B$8)</f>
        <v>5.1164651087724122</v>
      </c>
      <c r="U39">
        <f>(K39*B39*'AC Param'!$B$8)</f>
        <v>1.521900527685226</v>
      </c>
      <c r="V39">
        <f>(L39*B39*'AC Param'!$B$8)</f>
        <v>3.5945645810871869</v>
      </c>
    </row>
    <row r="40" spans="1:22" x14ac:dyDescent="0.2">
      <c r="A40" s="1">
        <f>WingXFLR5!L46</f>
        <v>12.1241</v>
      </c>
      <c r="B40" s="1">
        <f t="shared" si="0"/>
        <v>90.033702996125015</v>
      </c>
      <c r="C40">
        <f>WingXFLR5!C46</f>
        <v>0.55346099999999998</v>
      </c>
      <c r="D40">
        <f>WingXFLR5!I46</f>
        <v>-8.1022999999999998E-2</v>
      </c>
      <c r="E40">
        <f>(((D40*'AC Param'!$B$6)+(C40*('AC Param'!$B$3-'AC Param'!$B$4)))/('AC Param'!$B$5-'AC Param'!$B$3)) * ('AC Param'!$B$8/'AC Param'!$B$9)</f>
        <v>-9.4568913351512796E-2</v>
      </c>
      <c r="F40">
        <f>E40*B40*'AC Param'!$B$9</f>
        <v>-2.0860254170523143</v>
      </c>
      <c r="G40">
        <f>'AC Param'!$B$2*9.807 + F40</f>
        <v>121.48217458294769</v>
      </c>
      <c r="H40">
        <f t="shared" si="1"/>
        <v>2.0860254170523143</v>
      </c>
      <c r="I40">
        <f>C40+(H40/(B40*'AC Param'!$B$8))</f>
        <v>0.56280123372213198</v>
      </c>
      <c r="J40">
        <f>FORECAST(I40,
INDEX(WingXFLR5!$F$8:$F$150,MATCH(I40,WingXFLR5!$C$8:$C$150,1)):INDEX(WingXFLR5!$F$8:$F$150,MATCH(I40,WingXFLR5!$C$8:$C$150,1)+1),
INDEX(WingXFLR5!$C$8:$C$150,MATCH(I40,WingXFLR5!$C$8:$C$150,1)):INDEX(WingXFLR5!$C$8:$C$150,MATCH(I40,WingXFLR5!$C$8:$C$150,1)+1))</f>
        <v>2.2778586517265803E-2</v>
      </c>
      <c r="K40">
        <f>FORECAST(I40,
INDEX(WingXFLR5!$D$8:$D$150,MATCH(I40,WingXFLR5!$C$8:$C$150,1)):INDEX(WingXFLR5!$D$8:$D$150,MATCH(I40,WingXFLR5!$C$8:$C$150,1)+1),
INDEX(WingXFLR5!$C$8:$C$150,MATCH(I40,WingXFLR5!$C$8:$C$150,1)):INDEX(WingXFLR5!$C$8:$C$150,MATCH(I40,WingXFLR5!$C$8:$C$150,1)+1))</f>
        <v>6.9160471913611724E-3</v>
      </c>
      <c r="L40">
        <f>FORECAST(I40,
INDEX(WingXFLR5!$E$8:$E$150,MATCH(I40,WingXFLR5!$C$8:$C$150,1)):INDEX(WingXFLR5!$E$8:$E$150,MATCH(I40,WingXFLR5!$C$8:$C$150,1)+1),
INDEX(WingXFLR5!$C$8:$C$150,MATCH(I40,WingXFLR5!$C$8:$C$150,1)):INDEX(WingXFLR5!$C$8:$C$150,MATCH(I40,WingXFLR5!$C$8:$C$150,1)+1))</f>
        <v>1.5862539325904632E-2</v>
      </c>
      <c r="M40">
        <f>FORECAST(I40,
INDEX(WingXFLR5!$I$8:$I$150,MATCH(I40,WingXFLR5!$C$8:$C$150,1)):INDEX(WingXFLR5!$I$8:$I$150,MATCH(I40,WingXFLR5!$C$8:$C$150,1)+1),
INDEX(WingXFLR5!$C$8:$C$150,MATCH(I40,WingXFLR5!$C$8:$C$150,1)):INDEX(WingXFLR5!$C$8:$C$150,MATCH(I40,WingXFLR5!$C$8:$C$150,1)+1))</f>
        <v>-8.0288211234830931E-2</v>
      </c>
      <c r="N40">
        <f>(((M40*'AC Param'!$B$6)+(I40*('AC Param'!$B$3-'AC Param'!$B$4)))/('AC Param'!$B$5-'AC Param'!$B$3)) * ('AC Param'!$B$8/'AC Param'!$B$9)</f>
        <v>-9.1199767084426495E-2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1.1485408812204152E-2</v>
      </c>
      <c r="P40">
        <f>N40*B40*'AC Param'!$B$9</f>
        <v>-2.011707922033783</v>
      </c>
      <c r="Q40">
        <f>(B40*'AC Param'!$B$8*TrimCalc!I40)+TrimCalc!P40</f>
        <v>123.68297094996201</v>
      </c>
      <c r="R40">
        <f>('AC Param'!$B$2*9.807)-TrimCalc!Q40</f>
        <v>-0.11477094996200776</v>
      </c>
      <c r="S40">
        <f>O40*B40*'AC Param'!$B$9</f>
        <v>0.25334810201783109</v>
      </c>
      <c r="T40">
        <f>(J40*B40*'AC Param'!$B$8)</f>
        <v>5.0873149273501781</v>
      </c>
      <c r="U40">
        <f>(K40*B40*'AC Param'!$B$8)</f>
        <v>1.5446134064640478</v>
      </c>
      <c r="V40">
        <f>(L40*B40*'AC Param'!$B$8)</f>
        <v>3.5427015208861303</v>
      </c>
    </row>
    <row r="41" spans="1:22" x14ac:dyDescent="0.2">
      <c r="A41" s="1">
        <f>WingXFLR5!L47</f>
        <v>12.0244</v>
      </c>
      <c r="B41" s="1">
        <f t="shared" si="0"/>
        <v>88.559044658000005</v>
      </c>
      <c r="C41">
        <f>WingXFLR5!C47</f>
        <v>0.56267699999999998</v>
      </c>
      <c r="D41">
        <f>WingXFLR5!I47</f>
        <v>-8.0297999999999994E-2</v>
      </c>
      <c r="E41">
        <f>(((D41*'AC Param'!$B$6)+(C41*('AC Param'!$B$3-'AC Param'!$B$4)))/('AC Param'!$B$5-'AC Param'!$B$3)) * ('AC Param'!$B$8/'AC Param'!$B$9)</f>
        <v>-9.124461620335246E-2</v>
      </c>
      <c r="F41">
        <f>E41*B41*'AC Param'!$B$9</f>
        <v>-1.9797313300829167</v>
      </c>
      <c r="G41">
        <f>'AC Param'!$B$2*9.807 + F41</f>
        <v>121.58846866991709</v>
      </c>
      <c r="H41">
        <f t="shared" si="1"/>
        <v>1.9797313300829167</v>
      </c>
      <c r="I41">
        <f>C41+(H41/(B41*'AC Param'!$B$8))</f>
        <v>0.57168890476893541</v>
      </c>
      <c r="J41">
        <f>FORECAST(I41,
INDEX(WingXFLR5!$F$8:$F$150,MATCH(I41,WingXFLR5!$C$8:$C$150,1)):INDEX(WingXFLR5!$F$8:$F$150,MATCH(I41,WingXFLR5!$C$8:$C$150,1)+1),
INDEX(WingXFLR5!$C$8:$C$150,MATCH(I41,WingXFLR5!$C$8:$C$150,1)):INDEX(WingXFLR5!$C$8:$C$150,MATCH(I41,WingXFLR5!$C$8:$C$150,1)+1))</f>
        <v>2.3035165690095158E-2</v>
      </c>
      <c r="K41">
        <f>FORECAST(I41,
INDEX(WingXFLR5!$D$8:$D$150,MATCH(I41,WingXFLR5!$C$8:$C$150,1)):INDEX(WingXFLR5!$D$8:$D$150,MATCH(I41,WingXFLR5!$C$8:$C$150,1)+1),
INDEX(WingXFLR5!$C$8:$C$150,MATCH(I41,WingXFLR5!$C$8:$C$150,1)):INDEX(WingXFLR5!$C$8:$C$150,MATCH(I41,WingXFLR5!$C$8:$C$150,1)+1))</f>
        <v>7.1340430299304753E-3</v>
      </c>
      <c r="L41">
        <f>FORECAST(I41,
INDEX(WingXFLR5!$E$8:$E$150,MATCH(I41,WingXFLR5!$C$8:$C$150,1)):INDEX(WingXFLR5!$E$8:$E$150,MATCH(I41,WingXFLR5!$C$8:$C$150,1)+1),
INDEX(WingXFLR5!$C$8:$C$150,MATCH(I41,WingXFLR5!$C$8:$C$150,1)):INDEX(WingXFLR5!$C$8:$C$150,MATCH(I41,WingXFLR5!$C$8:$C$150,1)+1))</f>
        <v>1.5901122660164684E-2</v>
      </c>
      <c r="M41">
        <f>FORECAST(I41,
INDEX(WingXFLR5!$I$8:$I$150,MATCH(I41,WingXFLR5!$C$8:$C$150,1)):INDEX(WingXFLR5!$I$8:$I$150,MATCH(I41,WingXFLR5!$C$8:$C$150,1)+1),
INDEX(WingXFLR5!$C$8:$C$150,MATCH(I41,WingXFLR5!$C$8:$C$150,1)):INDEX(WingXFLR5!$C$8:$C$150,MATCH(I41,WingXFLR5!$C$8:$C$150,1)+1))</f>
        <v>-7.9587923718010961E-2</v>
      </c>
      <c r="N41">
        <f>(((M41*'AC Param'!$B$6)+(I41*('AC Param'!$B$3-'AC Param'!$B$4)))/('AC Param'!$B$5-'AC Param'!$B$3)) * ('AC Param'!$B$8/'AC Param'!$B$9)</f>
        <v>-8.7991264522380153E-2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1.1448404012149542E-2</v>
      </c>
      <c r="P41">
        <f>N41*B41*'AC Param'!$B$9</f>
        <v>-1.909143469466082</v>
      </c>
      <c r="Q41">
        <f>(B41*'AC Param'!$B$8*TrimCalc!I41)+TrimCalc!P41</f>
        <v>123.67922711931253</v>
      </c>
      <c r="R41">
        <f>('AC Param'!$B$2*9.807)-TrimCalc!Q41</f>
        <v>-0.11102711931252429</v>
      </c>
      <c r="S41">
        <f>O41*B41*'AC Param'!$B$9</f>
        <v>0.24839563193282055</v>
      </c>
      <c r="T41">
        <f>(J41*B41*'AC Param'!$B$8)</f>
        <v>5.0603552056530781</v>
      </c>
      <c r="U41">
        <f>(K41*B41*'AC Param'!$B$8)</f>
        <v>1.5672034779148405</v>
      </c>
      <c r="V41">
        <f>(L41*B41*'AC Param'!$B$8)</f>
        <v>3.4931517277382378</v>
      </c>
    </row>
    <row r="42" spans="1:22" x14ac:dyDescent="0.2">
      <c r="A42" s="1">
        <f>WingXFLR5!L48</f>
        <v>11.927099999999999</v>
      </c>
      <c r="B42" s="1">
        <f t="shared" si="0"/>
        <v>87.131625076125005</v>
      </c>
      <c r="C42">
        <f>WingXFLR5!C48</f>
        <v>0.57189100000000004</v>
      </c>
      <c r="D42">
        <f>WingXFLR5!I48</f>
        <v>-7.9572000000000004E-2</v>
      </c>
      <c r="E42">
        <f>(((D42*'AC Param'!$B$6)+(C42*('AC Param'!$B$3-'AC Param'!$B$4)))/('AC Param'!$B$5-'AC Param'!$B$3)) * ('AC Param'!$B$8/'AC Param'!$B$9)</f>
        <v>-8.7918306931664469E-2</v>
      </c>
      <c r="F42">
        <f>E42*B42*'AC Param'!$B$9</f>
        <v>-1.8768139144398803</v>
      </c>
      <c r="G42">
        <f>'AC Param'!$B$2*9.807 + F42</f>
        <v>121.69138608556013</v>
      </c>
      <c r="H42">
        <f t="shared" si="1"/>
        <v>1.8768139144398803</v>
      </c>
      <c r="I42">
        <f>C42+(H42/(B42*'AC Param'!$B$8))</f>
        <v>0.58057437708548654</v>
      </c>
      <c r="J42">
        <f>FORECAST(I42,
INDEX(WingXFLR5!$F$8:$F$150,MATCH(I42,WingXFLR5!$C$8:$C$150,1)):INDEX(WingXFLR5!$F$8:$F$150,MATCH(I42,WingXFLR5!$C$8:$C$150,1)+1),
INDEX(WingXFLR5!$C$8:$C$150,MATCH(I42,WingXFLR5!$C$8:$C$150,1)):INDEX(WingXFLR5!$C$8:$C$150,MATCH(I42,WingXFLR5!$C$8:$C$150,1)+1))</f>
        <v>2.329553390653364E-2</v>
      </c>
      <c r="K42">
        <f>FORECAST(I42,
INDEX(WingXFLR5!$D$8:$D$150,MATCH(I42,WingXFLR5!$C$8:$C$150,1)):INDEX(WingXFLR5!$D$8:$D$150,MATCH(I42,WingXFLR5!$C$8:$C$150,1)+1),
INDEX(WingXFLR5!$C$8:$C$150,MATCH(I42,WingXFLR5!$C$8:$C$150,1)):INDEX(WingXFLR5!$C$8:$C$150,MATCH(I42,WingXFLR5!$C$8:$C$150,1)+1))</f>
        <v>7.3558251796397682E-3</v>
      </c>
      <c r="L42">
        <f>FORECAST(I42,
INDEX(WingXFLR5!$E$8:$E$150,MATCH(I42,WingXFLR5!$C$8:$C$150,1)):INDEX(WingXFLR5!$E$8:$E$150,MATCH(I42,WingXFLR5!$C$8:$C$150,1)+1),
INDEX(WingXFLR5!$C$8:$C$150,MATCH(I42,WingXFLR5!$C$8:$C$150,1)):INDEX(WingXFLR5!$C$8:$C$150,MATCH(I42,WingXFLR5!$C$8:$C$150,1)+1))</f>
        <v>1.5939708726893872E-2</v>
      </c>
      <c r="M42">
        <f>FORECAST(I42,
INDEX(WingXFLR5!$I$8:$I$150,MATCH(I42,WingXFLR5!$C$8:$C$150,1)):INDEX(WingXFLR5!$I$8:$I$150,MATCH(I42,WingXFLR5!$C$8:$C$150,1)+1),
INDEX(WingXFLR5!$C$8:$C$150,MATCH(I42,WingXFLR5!$C$8:$C$150,1)):INDEX(WingXFLR5!$C$8:$C$150,MATCH(I42,WingXFLR5!$C$8:$C$150,1)+1))</f>
        <v>-7.8886643888703853E-2</v>
      </c>
      <c r="N42">
        <f>(((M42*'AC Param'!$B$6)+(I42*('AC Param'!$B$3-'AC Param'!$B$4)))/('AC Param'!$B$5-'AC Param'!$B$3)) * ('AC Param'!$B$8/'AC Param'!$B$9)</f>
        <v>-8.4780802752530332E-2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1.1411707353056418E-2</v>
      </c>
      <c r="P42">
        <f>N42*B42*'AC Param'!$B$9</f>
        <v>-1.809836834176163</v>
      </c>
      <c r="Q42">
        <f>(B42*'AC Param'!$B$8*TrimCalc!I42)+TrimCalc!P42</f>
        <v>123.6747596026789</v>
      </c>
      <c r="R42">
        <f>('AC Param'!$B$2*9.807)-TrimCalc!Q42</f>
        <v>-0.10655960267889952</v>
      </c>
      <c r="S42">
        <f>O42*B42*'AC Param'!$B$9</f>
        <v>0.24360854860841782</v>
      </c>
      <c r="T42">
        <f>(J42*B42*'AC Param'!$B$8)</f>
        <v>5.0350666278405489</v>
      </c>
      <c r="U42">
        <f>(K42*B42*'AC Param'!$B$8)</f>
        <v>1.5898785591621794</v>
      </c>
      <c r="V42">
        <f>(L42*B42*'AC Param'!$B$8)</f>
        <v>3.4451880686783687</v>
      </c>
    </row>
    <row r="43" spans="1:22" x14ac:dyDescent="0.2">
      <c r="A43" s="1">
        <f>WingXFLR5!L49</f>
        <v>11.8322</v>
      </c>
      <c r="B43" s="1">
        <f t="shared" si="0"/>
        <v>85.750586064500013</v>
      </c>
      <c r="C43">
        <f>WingXFLR5!C49</f>
        <v>0.58110200000000001</v>
      </c>
      <c r="D43">
        <f>WingXFLR5!I49</f>
        <v>-7.8844999999999998E-2</v>
      </c>
      <c r="E43">
        <f>(((D43*'AC Param'!$B$6)+(C43*('AC Param'!$B$3-'AC Param'!$B$4)))/('AC Param'!$B$5-'AC Param'!$B$3)) * ('AC Param'!$B$8/'AC Param'!$B$9)</f>
        <v>-8.4590160438716783E-2</v>
      </c>
      <c r="F43">
        <f>E43*B43*'AC Param'!$B$9</f>
        <v>-1.7771456790629616</v>
      </c>
      <c r="G43">
        <f>'AC Param'!$B$2*9.807 + F43</f>
        <v>121.79105432093704</v>
      </c>
      <c r="H43">
        <f t="shared" si="1"/>
        <v>1.7771456790629616</v>
      </c>
      <c r="I43">
        <f>C43+(H43/(B43*'AC Param'!$B$8))</f>
        <v>0.58945666794625717</v>
      </c>
      <c r="J43">
        <f>FORECAST(I43,
INDEX(WingXFLR5!$F$8:$F$150,MATCH(I43,WingXFLR5!$C$8:$C$150,1)):INDEX(WingXFLR5!$F$8:$F$150,MATCH(I43,WingXFLR5!$C$8:$C$150,1)+1),
INDEX(WingXFLR5!$C$8:$C$150,MATCH(I43,WingXFLR5!$C$8:$C$150,1)):INDEX(WingXFLR5!$C$8:$C$150,MATCH(I43,WingXFLR5!$C$8:$C$150,1)+1))</f>
        <v>2.3559580629522688E-2</v>
      </c>
      <c r="K43">
        <f>FORECAST(I43,
INDEX(WingXFLR5!$D$8:$D$150,MATCH(I43,WingXFLR5!$C$8:$C$150,1)):INDEX(WingXFLR5!$D$8:$D$150,MATCH(I43,WingXFLR5!$C$8:$C$150,1)+1),
INDEX(WingXFLR5!$C$8:$C$150,MATCH(I43,WingXFLR5!$C$8:$C$150,1)):INDEX(WingXFLR5!$C$8:$C$150,MATCH(I43,WingXFLR5!$C$8:$C$150,1)+1))</f>
        <v>7.581291486526677E-3</v>
      </c>
      <c r="L43">
        <f>FORECAST(I43,
INDEX(WingXFLR5!$E$8:$E$150,MATCH(I43,WingXFLR5!$C$8:$C$150,1)):INDEX(WingXFLR5!$E$8:$E$150,MATCH(I43,WingXFLR5!$C$8:$C$150,1)+1),
INDEX(WingXFLR5!$C$8:$C$150,MATCH(I43,WingXFLR5!$C$8:$C$150,1)):INDEX(WingXFLR5!$C$8:$C$150,MATCH(I43,WingXFLR5!$C$8:$C$150,1)+1))</f>
        <v>1.5978289142996014E-2</v>
      </c>
      <c r="M43">
        <f>FORECAST(I43,
INDEX(WingXFLR5!$I$8:$I$150,MATCH(I43,WingXFLR5!$C$8:$C$150,1)):INDEX(WingXFLR5!$I$8:$I$150,MATCH(I43,WingXFLR5!$C$8:$C$150,1)+1),
INDEX(WingXFLR5!$C$8:$C$150,MATCH(I43,WingXFLR5!$C$8:$C$150,1)):INDEX(WingXFLR5!$C$8:$C$150,MATCH(I43,WingXFLR5!$C$8:$C$150,1)+1))</f>
        <v>-7.818453759747257E-2</v>
      </c>
      <c r="N43">
        <f>(((M43*'AC Param'!$B$6)+(I43*('AC Param'!$B$3-'AC Param'!$B$4)))/('AC Param'!$B$5-'AC Param'!$B$3)) * ('AC Param'!$B$8/'AC Param'!$B$9)</f>
        <v>-8.1568945382899799E-2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1.1376206723649914E-2</v>
      </c>
      <c r="P43">
        <f>N43*B43*'AC Param'!$B$9</f>
        <v>-1.7136732934554784</v>
      </c>
      <c r="Q43">
        <f>(B43*'AC Param'!$B$8*TrimCalc!I43)+TrimCalc!P43</f>
        <v>123.67136620471311</v>
      </c>
      <c r="R43">
        <f>('AC Param'!$B$2*9.807)-TrimCalc!Q43</f>
        <v>-0.103166204713105</v>
      </c>
      <c r="S43">
        <f>O43*B43*'AC Param'!$B$9</f>
        <v>0.23900151646725198</v>
      </c>
      <c r="T43">
        <f>(J43*B43*'AC Param'!$B$8)</f>
        <v>5.0114268078180739</v>
      </c>
      <c r="U43">
        <f>(K43*B43*'AC Param'!$B$8)</f>
        <v>1.6126385265896159</v>
      </c>
      <c r="V43">
        <f>(L43*B43*'AC Param'!$B$8)</f>
        <v>3.3987882812284584</v>
      </c>
    </row>
    <row r="44" spans="1:22" x14ac:dyDescent="0.2">
      <c r="A44" s="1">
        <f>WingXFLR5!L50</f>
        <v>11.739599999999999</v>
      </c>
      <c r="B44" s="1">
        <f t="shared" si="0"/>
        <v>84.41365249799999</v>
      </c>
      <c r="C44">
        <f>WingXFLR5!C50</f>
        <v>0.59031100000000003</v>
      </c>
      <c r="D44">
        <f>WingXFLR5!I50</f>
        <v>-7.8117000000000006E-2</v>
      </c>
      <c r="E44">
        <f>(((D44*'AC Param'!$B$6)+(C44*('AC Param'!$B$3-'AC Param'!$B$4)))/('AC Param'!$B$5-'AC Param'!$B$3)) * ('AC Param'!$B$8/'AC Param'!$B$9)</f>
        <v>-8.1260001822241412E-2</v>
      </c>
      <c r="F44">
        <f>E44*B44*'AC Param'!$B$9</f>
        <v>-1.6805661211733356</v>
      </c>
      <c r="G44">
        <f>'AC Param'!$B$2*9.807 + F44</f>
        <v>121.88763387882666</v>
      </c>
      <c r="H44">
        <f t="shared" si="1"/>
        <v>1.6805661211733356</v>
      </c>
      <c r="I44">
        <f>C44+(H44/(B44*'AC Param'!$B$8))</f>
        <v>0.5983367600767755</v>
      </c>
      <c r="J44">
        <f>FORECAST(I44,
INDEX(WingXFLR5!$F$8:$F$150,MATCH(I44,WingXFLR5!$C$8:$C$150,1)):INDEX(WingXFLR5!$F$8:$F$150,MATCH(I44,WingXFLR5!$C$8:$C$150,1)+1),
INDEX(WingXFLR5!$C$8:$C$150,MATCH(I44,WingXFLR5!$C$8:$C$150,1)):INDEX(WingXFLR5!$C$8:$C$150,MATCH(I44,WingXFLR5!$C$8:$C$150,1)+1))</f>
        <v>2.3826461446862915E-2</v>
      </c>
      <c r="K44">
        <f>FORECAST(I44,
INDEX(WingXFLR5!$D$8:$D$150,MATCH(I44,WingXFLR5!$C$8:$C$150,1)):INDEX(WingXFLR5!$D$8:$D$150,MATCH(I44,WingXFLR5!$C$8:$C$150,1)+1),
INDEX(WingXFLR5!$C$8:$C$150,MATCH(I44,WingXFLR5!$C$8:$C$150,1)):INDEX(WingXFLR5!$C$8:$C$150,MATCH(I44,WingXFLR5!$C$8:$C$150,1)+1))</f>
        <v>7.809593367893536E-3</v>
      </c>
      <c r="L44">
        <f>FORECAST(I44,
INDEX(WingXFLR5!$E$8:$E$150,MATCH(I44,WingXFLR5!$C$8:$C$150,1)):INDEX(WingXFLR5!$E$8:$E$150,MATCH(I44,WingXFLR5!$C$8:$C$150,1)+1),
INDEX(WingXFLR5!$C$8:$C$150,MATCH(I44,WingXFLR5!$C$8:$C$150,1)):INDEX(WingXFLR5!$C$8:$C$150,MATCH(I44,WingXFLR5!$C$8:$C$150,1)+1))</f>
        <v>1.6016868078969376E-2</v>
      </c>
      <c r="M44">
        <f>FORECAST(I44,
INDEX(WingXFLR5!$I$8:$I$150,MATCH(I44,WingXFLR5!$C$8:$C$150,1)):INDEX(WingXFLR5!$I$8:$I$150,MATCH(I44,WingXFLR5!$C$8:$C$150,1)+1),
INDEX(WingXFLR5!$C$8:$C$150,MATCH(I44,WingXFLR5!$C$8:$C$150,1)):INDEX(WingXFLR5!$C$8:$C$150,MATCH(I44,WingXFLR5!$C$8:$C$150,1)+1))</f>
        <v>-7.7482400962757408E-2</v>
      </c>
      <c r="N44">
        <f>(((M44*'AC Param'!$B$6)+(I44*('AC Param'!$B$3-'AC Param'!$B$4)))/('AC Param'!$B$5-'AC Param'!$B$3)) * ('AC Param'!$B$8/'AC Param'!$B$9)</f>
        <v>-7.8357400907050997E-2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1.1340980451784432E-2</v>
      </c>
      <c r="P44">
        <f>N44*B44*'AC Param'!$B$9</f>
        <v>-1.6205364306494967</v>
      </c>
      <c r="Q44">
        <f>(B44*'AC Param'!$B$8*TrimCalc!I44)+TrimCalc!P44</f>
        <v>123.66909077206797</v>
      </c>
      <c r="R44">
        <f>('AC Param'!$B$2*9.807)-TrimCalc!Q44</f>
        <v>-0.10089077206797015</v>
      </c>
      <c r="S44">
        <f>O44*B44*'AC Param'!$B$9</f>
        <v>0.23454672779666777</v>
      </c>
      <c r="T44">
        <f>(J44*B44*'AC Param'!$B$8)</f>
        <v>4.9891777865266507</v>
      </c>
      <c r="U44">
        <f>(K44*B44*'AC Param'!$B$8)</f>
        <v>1.63530156753639</v>
      </c>
      <c r="V44">
        <f>(L44*B44*'AC Param'!$B$8)</f>
        <v>3.3538762189902607</v>
      </c>
    </row>
    <row r="45" spans="1:22" x14ac:dyDescent="0.2">
      <c r="A45" s="1">
        <f>WingXFLR5!L51</f>
        <v>11.649100000000001</v>
      </c>
      <c r="B45" s="1">
        <f t="shared" si="0"/>
        <v>83.117187621125012</v>
      </c>
      <c r="C45">
        <f>WingXFLR5!C51</f>
        <v>0.599518</v>
      </c>
      <c r="D45">
        <f>WingXFLR5!I51</f>
        <v>-7.7388999999999999E-2</v>
      </c>
      <c r="E45">
        <f>(((D45*'AC Param'!$B$6)+(C45*('AC Param'!$B$3-'AC Param'!$B$4)))/('AC Param'!$B$5-'AC Param'!$B$3)) * ('AC Param'!$B$8/'AC Param'!$B$9)</f>
        <v>-7.7930193010302032E-2</v>
      </c>
      <c r="F45">
        <f>E45*B45*'AC Param'!$B$9</f>
        <v>-1.5869479260780008</v>
      </c>
      <c r="G45">
        <f>'AC Param'!$B$2*9.807 + F45</f>
        <v>121.98125207392201</v>
      </c>
      <c r="H45">
        <f t="shared" si="1"/>
        <v>1.5869479260780008</v>
      </c>
      <c r="I45">
        <f>C45+(H45/(B45*'AC Param'!$B$8))</f>
        <v>0.60721488675623803</v>
      </c>
      <c r="J45">
        <f>FORECAST(I45,
INDEX(WingXFLR5!$F$8:$F$150,MATCH(I45,WingXFLR5!$C$8:$C$150,1)):INDEX(WingXFLR5!$F$8:$F$150,MATCH(I45,WingXFLR5!$C$8:$C$150,1)+1),
INDEX(WingXFLR5!$C$8:$C$150,MATCH(I45,WingXFLR5!$C$8:$C$150,1)):INDEX(WingXFLR5!$C$8:$C$150,MATCH(I45,WingXFLR5!$C$8:$C$150,1)+1))</f>
        <v>2.4092806252142728E-2</v>
      </c>
      <c r="K45">
        <f>FORECAST(I45,
INDEX(WingXFLR5!$D$8:$D$150,MATCH(I45,WingXFLR5!$C$8:$C$150,1)):INDEX(WingXFLR5!$D$8:$D$150,MATCH(I45,WingXFLR5!$C$8:$C$150,1)+1),
INDEX(WingXFLR5!$C$8:$C$150,MATCH(I45,WingXFLR5!$C$8:$C$150,1)):INDEX(WingXFLR5!$C$8:$C$150,MATCH(I45,WingXFLR5!$C$8:$C$150,1)+1))</f>
        <v>8.0415373433565147E-3</v>
      </c>
      <c r="L45">
        <f>FORECAST(I45,
INDEX(WingXFLR5!$E$8:$E$150,MATCH(I45,WingXFLR5!$C$8:$C$150,1)):INDEX(WingXFLR5!$E$8:$E$150,MATCH(I45,WingXFLR5!$C$8:$C$150,1)+1),
INDEX(WingXFLR5!$C$8:$C$150,MATCH(I45,WingXFLR5!$C$8:$C$150,1)):INDEX(WingXFLR5!$C$8:$C$150,MATCH(I45,WingXFLR5!$C$8:$C$150,1)+1))</f>
        <v>1.6051268908786213E-2</v>
      </c>
      <c r="M45">
        <f>FORECAST(I45,
INDEX(WingXFLR5!$I$8:$I$150,MATCH(I45,WingXFLR5!$C$8:$C$150,1)):INDEX(WingXFLR5!$I$8:$I$150,MATCH(I45,WingXFLR5!$C$8:$C$150,1)+1),
INDEX(WingXFLR5!$C$8:$C$150,MATCH(I45,WingXFLR5!$C$8:$C$150,1)):INDEX(WingXFLR5!$C$8:$C$150,MATCH(I45,WingXFLR5!$C$8:$C$150,1)+1))</f>
        <v>-7.6778534188173209E-2</v>
      </c>
      <c r="N45">
        <f>(((M45*'AC Param'!$B$6)+(I45*('AC Param'!$B$3-'AC Param'!$B$4)))/('AC Param'!$B$5-'AC Param'!$B$3)) * ('AC Param'!$B$8/'AC Param'!$B$9)</f>
        <v>-7.5142113727138679E-2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1.1307713282778556E-2</v>
      </c>
      <c r="P45">
        <f>N45*B45*'AC Param'!$B$9</f>
        <v>-1.5301722854020923</v>
      </c>
      <c r="Q45">
        <f>(B45*'AC Param'!$B$8*TrimCalc!I45)+TrimCalc!P45</f>
        <v>123.66569400956811</v>
      </c>
      <c r="R45">
        <f>('AC Param'!$B$2*9.807)-TrimCalc!Q45</f>
        <v>-9.7494009568109163E-2</v>
      </c>
      <c r="S45">
        <f>O45*B45*'AC Param'!$B$9</f>
        <v>0.23026700499019523</v>
      </c>
      <c r="T45">
        <f>(J45*B45*'AC Param'!$B$8)</f>
        <v>4.9674667337738745</v>
      </c>
      <c r="U45">
        <f>(K45*B45*'AC Param'!$B$8)</f>
        <v>1.6580081549433938</v>
      </c>
      <c r="V45">
        <f>(L45*B45*'AC Param'!$B$8)</f>
        <v>3.3094585788304811</v>
      </c>
    </row>
    <row r="46" spans="1:22" x14ac:dyDescent="0.2">
      <c r="A46" s="1">
        <f>WingXFLR5!L52</f>
        <v>11.560700000000001</v>
      </c>
      <c r="B46" s="1">
        <f t="shared" si="0"/>
        <v>81.860493000125004</v>
      </c>
      <c r="C46">
        <f>WingXFLR5!C52</f>
        <v>0.60872199999999999</v>
      </c>
      <c r="D46">
        <f>WingXFLR5!I52</f>
        <v>-7.6659000000000005E-2</v>
      </c>
      <c r="E46">
        <f>(((D46*'AC Param'!$B$6)+(C46*('AC Param'!$B$3-'AC Param'!$B$4)))/('AC Param'!$B$5-'AC Param'!$B$3)) * ('AC Param'!$B$8/'AC Param'!$B$9)</f>
        <v>-7.459618504903931E-2</v>
      </c>
      <c r="F46">
        <f>E46*B46*'AC Param'!$B$9</f>
        <v>-1.4960877185905135</v>
      </c>
      <c r="G46">
        <f>'AC Param'!$B$2*9.807 + F46</f>
        <v>122.07211228140949</v>
      </c>
      <c r="H46">
        <f t="shared" si="1"/>
        <v>1.4960877185905135</v>
      </c>
      <c r="I46">
        <f>C46+(H46/(B46*'AC Param'!$B$8))</f>
        <v>0.61608959870072344</v>
      </c>
      <c r="J46">
        <f>FORECAST(I46,
INDEX(WingXFLR5!$F$8:$F$150,MATCH(I46,WingXFLR5!$C$8:$C$150,1)):INDEX(WingXFLR5!$F$8:$F$150,MATCH(I46,WingXFLR5!$C$8:$C$150,1)+1),
INDEX(WingXFLR5!$C$8:$C$150,MATCH(I46,WingXFLR5!$C$8:$C$150,1)):INDEX(WingXFLR5!$C$8:$C$150,MATCH(I46,WingXFLR5!$C$8:$C$150,1)+1))</f>
        <v>2.4354976662453384E-2</v>
      </c>
      <c r="K46">
        <f>FORECAST(I46,
INDEX(WingXFLR5!$D$8:$D$150,MATCH(I46,WingXFLR5!$C$8:$C$150,1)):INDEX(WingXFLR5!$D$8:$D$150,MATCH(I46,WingXFLR5!$C$8:$C$150,1)+1),
INDEX(WingXFLR5!$C$8:$C$150,MATCH(I46,WingXFLR5!$C$8:$C$150,1)):INDEX(WingXFLR5!$C$8:$C$150,MATCH(I46,WingXFLR5!$C$8:$C$150,1)+1))</f>
        <v>8.2771597132881118E-3</v>
      </c>
      <c r="L46">
        <f>FORECAST(I46,
INDEX(WingXFLR5!$E$8:$E$150,MATCH(I46,WingXFLR5!$C$8:$C$150,1)):INDEX(WingXFLR5!$E$8:$E$150,MATCH(I46,WingXFLR5!$C$8:$C$150,1)+1),
INDEX(WingXFLR5!$C$8:$C$150,MATCH(I46,WingXFLR5!$C$8:$C$150,1)):INDEX(WingXFLR5!$C$8:$C$150,MATCH(I46,WingXFLR5!$C$8:$C$150,1)+1))</f>
        <v>1.6077816949165269E-2</v>
      </c>
      <c r="M46">
        <f>FORECAST(I46,
INDEX(WingXFLR5!$I$8:$I$150,MATCH(I46,WingXFLR5!$C$8:$C$150,1)):INDEX(WingXFLR5!$I$8:$I$150,MATCH(I46,WingXFLR5!$C$8:$C$150,1)+1),
INDEX(WingXFLR5!$C$8:$C$150,MATCH(I46,WingXFLR5!$C$8:$C$150,1)):INDEX(WingXFLR5!$C$8:$C$150,MATCH(I46,WingXFLR5!$C$8:$C$150,1)+1))</f>
        <v>-7.6073723467699556E-2</v>
      </c>
      <c r="N46">
        <f>(((M46*'AC Param'!$B$6)+(I46*('AC Param'!$B$3-'AC Param'!$B$4)))/('AC Param'!$B$5-'AC Param'!$B$3)) * ('AC Param'!$B$8/'AC Param'!$B$9)</f>
        <v>-7.1925194259831612E-2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1.1274923061181295E-2</v>
      </c>
      <c r="P46">
        <f>N46*B46*'AC Param'!$B$9</f>
        <v>-1.4425188060036962</v>
      </c>
      <c r="Q46">
        <f>(B46*'AC Param'!$B$8*TrimCalc!I46)+TrimCalc!P46</f>
        <v>123.66256897205363</v>
      </c>
      <c r="R46">
        <f>('AC Param'!$B$2*9.807)-TrimCalc!Q46</f>
        <v>-9.4368972053629818E-2</v>
      </c>
      <c r="S46">
        <f>O46*B46*'AC Param'!$B$9</f>
        <v>0.22612783628006095</v>
      </c>
      <c r="T46">
        <f>(J46*B46*'AC Param'!$B$8)</f>
        <v>4.9455980097934908</v>
      </c>
      <c r="U46">
        <f>(K46*B46*'AC Param'!$B$8)</f>
        <v>1.6807860328557971</v>
      </c>
      <c r="V46">
        <f>(L46*B46*'AC Param'!$B$8)</f>
        <v>3.2648119769376933</v>
      </c>
    </row>
    <row r="47" spans="1:22" x14ac:dyDescent="0.2">
      <c r="A47" s="1">
        <f>WingXFLR5!L53</f>
        <v>11.474299999999999</v>
      </c>
      <c r="B47" s="1">
        <f t="shared" si="0"/>
        <v>80.641480800124995</v>
      </c>
      <c r="C47">
        <f>WingXFLR5!C53</f>
        <v>0.61792400000000003</v>
      </c>
      <c r="D47">
        <f>WingXFLR5!I53</f>
        <v>-7.5927999999999995E-2</v>
      </c>
      <c r="E47">
        <f>(((D47*'AC Param'!$B$6)+(C47*('AC Param'!$B$3-'AC Param'!$B$4)))/('AC Param'!$B$5-'AC Param'!$B$3)) * ('AC Param'!$B$8/'AC Param'!$B$9)</f>
        <v>-7.1260164964248821E-2</v>
      </c>
      <c r="F47">
        <f>E47*B47*'AC Param'!$B$9</f>
        <v>-1.4078986800706617</v>
      </c>
      <c r="G47">
        <f>'AC Param'!$B$2*9.807 + F47</f>
        <v>122.16030131992935</v>
      </c>
      <c r="H47">
        <f t="shared" si="1"/>
        <v>1.4078986800706617</v>
      </c>
      <c r="I47">
        <f>C47+(H47/(B47*'AC Param'!$B$8))</f>
        <v>0.62496211191495643</v>
      </c>
      <c r="J47">
        <f>FORECAST(I47,
INDEX(WingXFLR5!$F$8:$F$150,MATCH(I47,WingXFLR5!$C$8:$C$150,1)):INDEX(WingXFLR5!$F$8:$F$150,MATCH(I47,WingXFLR5!$C$8:$C$150,1)+1),
INDEX(WingXFLR5!$C$8:$C$150,MATCH(I47,WingXFLR5!$C$8:$C$150,1)):INDEX(WingXFLR5!$C$8:$C$150,MATCH(I47,WingXFLR5!$C$8:$C$150,1)+1))</f>
        <v>2.4616340833672486E-2</v>
      </c>
      <c r="K47">
        <f>FORECAST(I47,
INDEX(WingXFLR5!$D$8:$D$150,MATCH(I47,WingXFLR5!$C$8:$C$150,1)):INDEX(WingXFLR5!$D$8:$D$150,MATCH(I47,WingXFLR5!$C$8:$C$150,1)+1),
INDEX(WingXFLR5!$C$8:$C$150,MATCH(I47,WingXFLR5!$C$8:$C$150,1)):INDEX(WingXFLR5!$C$8:$C$150,MATCH(I47,WingXFLR5!$C$8:$C$150,1)+1))</f>
        <v>8.5157436411467738E-3</v>
      </c>
      <c r="L47">
        <f>FORECAST(I47,
INDEX(WingXFLR5!$E$8:$E$150,MATCH(I47,WingXFLR5!$C$8:$C$150,1)):INDEX(WingXFLR5!$E$8:$E$150,MATCH(I47,WingXFLR5!$C$8:$C$150,1)+1),
INDEX(WingXFLR5!$C$8:$C$150,MATCH(I47,WingXFLR5!$C$8:$C$150,1)):INDEX(WingXFLR5!$C$8:$C$150,MATCH(I47,WingXFLR5!$C$8:$C$150,1)+1))</f>
        <v>1.6100597192525705E-2</v>
      </c>
      <c r="M47">
        <f>FORECAST(I47,
INDEX(WingXFLR5!$I$8:$I$150,MATCH(I47,WingXFLR5!$C$8:$C$150,1)):INDEX(WingXFLR5!$I$8:$I$150,MATCH(I47,WingXFLR5!$C$8:$C$150,1)+1),
INDEX(WingXFLR5!$C$8:$C$150,MATCH(I47,WingXFLR5!$C$8:$C$150,1)):INDEX(WingXFLR5!$C$8:$C$150,MATCH(I47,WingXFLR5!$C$8:$C$150,1)+1))</f>
        <v>-7.5368715315813323E-2</v>
      </c>
      <c r="N47">
        <f>(((M47*'AC Param'!$B$6)+(I47*('AC Param'!$B$3-'AC Param'!$B$4)))/('AC Param'!$B$5-'AC Param'!$B$3)) * ('AC Param'!$B$8/'AC Param'!$B$9)</f>
        <v>-6.870819303663836E-2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1.1244483642038347E-2</v>
      </c>
      <c r="P47">
        <f>N47*B47*'AC Param'!$B$9</f>
        <v>-1.3574789552459616</v>
      </c>
      <c r="Q47">
        <f>(B47*'AC Param'!$B$8*TrimCalc!I47)+TrimCalc!P47</f>
        <v>123.65947773585623</v>
      </c>
      <c r="R47">
        <f>('AC Param'!$B$2*9.807)-TrimCalc!Q47</f>
        <v>-9.1277735856223785E-2</v>
      </c>
      <c r="S47">
        <f>O47*B47*'AC Param'!$B$9</f>
        <v>0.22215909387305496</v>
      </c>
      <c r="T47">
        <f>(J47*B47*'AC Param'!$B$8)</f>
        <v>4.9242345371416985</v>
      </c>
      <c r="U47">
        <f>(K47*B47*'AC Param'!$B$8)</f>
        <v>1.7034830331004858</v>
      </c>
      <c r="V47">
        <f>(L47*B47*'AC Param'!$B$8)</f>
        <v>3.2207515040412114</v>
      </c>
    </row>
    <row r="48" spans="1:22" x14ac:dyDescent="0.2">
      <c r="A48" s="1">
        <f>WingXFLR5!L54</f>
        <v>11.389799999999999</v>
      </c>
      <c r="B48" s="1">
        <f t="shared" si="0"/>
        <v>79.458120724499992</v>
      </c>
      <c r="C48">
        <f>WingXFLR5!C54</f>
        <v>0.62712299999999999</v>
      </c>
      <c r="D48">
        <f>WingXFLR5!I54</f>
        <v>-7.5197E-2</v>
      </c>
      <c r="E48">
        <f>(((D48*'AC Param'!$B$6)+(C48*('AC Param'!$B$3-'AC Param'!$B$4)))/('AC Param'!$B$5-'AC Param'!$B$3)) * ('AC Param'!$B$8/'AC Param'!$B$9)</f>
        <v>-6.7924669586262407E-2</v>
      </c>
      <c r="F48">
        <f>E48*B48*'AC Param'!$B$9</f>
        <v>-1.3223058160584678</v>
      </c>
      <c r="G48">
        <f>'AC Param'!$B$2*9.807 + F48</f>
        <v>122.24589418394153</v>
      </c>
      <c r="H48">
        <f t="shared" si="1"/>
        <v>1.3223058160584678</v>
      </c>
      <c r="I48">
        <f>C48+(H48/(B48*'AC Param'!$B$8))</f>
        <v>0.63383167695260589</v>
      </c>
      <c r="J48">
        <f>FORECAST(I48,
INDEX(WingXFLR5!$F$8:$F$150,MATCH(I48,WingXFLR5!$C$8:$C$150,1)):INDEX(WingXFLR5!$F$8:$F$150,MATCH(I48,WingXFLR5!$C$8:$C$150,1)+1),
INDEX(WingXFLR5!$C$8:$C$150,MATCH(I48,WingXFLR5!$C$8:$C$150,1)):INDEX(WingXFLR5!$C$8:$C$150,MATCH(I48,WingXFLR5!$C$8:$C$150,1)+1))</f>
        <v>2.4877700245123556E-2</v>
      </c>
      <c r="K48">
        <f>FORECAST(I48,
INDEX(WingXFLR5!$D$8:$D$150,MATCH(I48,WingXFLR5!$C$8:$C$150,1)):INDEX(WingXFLR5!$D$8:$D$150,MATCH(I48,WingXFLR5!$C$8:$C$150,1)+1),
INDEX(WingXFLR5!$C$8:$C$150,MATCH(I48,WingXFLR5!$C$8:$C$150,1)):INDEX(WingXFLR5!$C$8:$C$150,MATCH(I48,WingXFLR5!$C$8:$C$150,1)+1))</f>
        <v>8.7571098211291949E-3</v>
      </c>
      <c r="L48">
        <f>FORECAST(I48,
INDEX(WingXFLR5!$E$8:$E$150,MATCH(I48,WingXFLR5!$C$8:$C$150,1)):INDEX(WingXFLR5!$E$8:$E$150,MATCH(I48,WingXFLR5!$C$8:$C$150,1)+1),
INDEX(WingXFLR5!$C$8:$C$150,MATCH(I48,WingXFLR5!$C$8:$C$150,1)):INDEX(WingXFLR5!$C$8:$C$150,MATCH(I48,WingXFLR5!$C$8:$C$150,1)+1))</f>
        <v>1.6120590423994358E-2</v>
      </c>
      <c r="M48">
        <f>FORECAST(I48,
INDEX(WingXFLR5!$I$8:$I$150,MATCH(I48,WingXFLR5!$C$8:$C$150,1)):INDEX(WingXFLR5!$I$8:$I$150,MATCH(I48,WingXFLR5!$C$8:$C$150,1)+1),
INDEX(WingXFLR5!$C$8:$C$150,MATCH(I48,WingXFLR5!$C$8:$C$150,1)):INDEX(WingXFLR5!$C$8:$C$150,MATCH(I48,WingXFLR5!$C$8:$C$150,1)+1))</f>
        <v>-7.4662260960606769E-2</v>
      </c>
      <c r="N48">
        <f>(((M48*'AC Param'!$B$6)+(I48*('AC Param'!$B$3-'AC Param'!$B$4)))/('AC Param'!$B$5-'AC Param'!$B$3)) * ('AC Param'!$B$8/'AC Param'!$B$9)</f>
        <v>-6.5488291628007997E-2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1.121464671778849E-2</v>
      </c>
      <c r="P48">
        <f>N48*B48*'AC Param'!$B$9</f>
        <v>-1.2748762626437828</v>
      </c>
      <c r="Q48">
        <f>(B48*'AC Param'!$B$8*TrimCalc!I48)+TrimCalc!P48</f>
        <v>123.65576486935487</v>
      </c>
      <c r="R48">
        <f>('AC Param'!$B$2*9.807)-TrimCalc!Q48</f>
        <v>-8.7564869354864072E-2</v>
      </c>
      <c r="S48">
        <f>O48*B48*'AC Param'!$B$9</f>
        <v>0.21831821443224059</v>
      </c>
      <c r="T48">
        <f>(J48*B48*'AC Param'!$B$8)</f>
        <v>4.903489608559533</v>
      </c>
      <c r="U48">
        <f>(K48*B48*'AC Param'!$B$8)</f>
        <v>1.7260597477187896</v>
      </c>
      <c r="V48">
        <f>(L48*B48*'AC Param'!$B$8)</f>
        <v>3.1774298608407423</v>
      </c>
    </row>
    <row r="49" spans="1:22" x14ac:dyDescent="0.2">
      <c r="A49" s="1">
        <f>WingXFLR5!L55</f>
        <v>11.3072</v>
      </c>
      <c r="B49" s="1">
        <f t="shared" si="0"/>
        <v>78.309822752000002</v>
      </c>
      <c r="C49">
        <f>WingXFLR5!C55</f>
        <v>0.63631899999999997</v>
      </c>
      <c r="D49">
        <f>WingXFLR5!I55</f>
        <v>-7.4464000000000002E-2</v>
      </c>
      <c r="E49">
        <f>(((D49*'AC Param'!$B$6)+(C49*('AC Param'!$B$3-'AC Param'!$B$4)))/('AC Param'!$B$5-'AC Param'!$B$3)) * ('AC Param'!$B$8/'AC Param'!$B$9)</f>
        <v>-6.4584975058952596E-2</v>
      </c>
      <c r="F49">
        <f>E49*B49*'AC Param'!$B$9</f>
        <v>-1.2391212975806849</v>
      </c>
      <c r="G49">
        <f>'AC Param'!$B$2*9.807 + F49</f>
        <v>122.32907870241932</v>
      </c>
      <c r="H49">
        <f t="shared" si="1"/>
        <v>1.2391212975806849</v>
      </c>
      <c r="I49">
        <f>C49+(H49/(B49*'AC Param'!$B$8))</f>
        <v>0.64269782725527824</v>
      </c>
      <c r="J49">
        <f>FORECAST(I49,
INDEX(WingXFLR5!$F$8:$F$150,MATCH(I49,WingXFLR5!$C$8:$C$150,1)):INDEX(WingXFLR5!$F$8:$F$150,MATCH(I49,WingXFLR5!$C$8:$C$150,1)+1),
INDEX(WingXFLR5!$C$8:$C$150,MATCH(I49,WingXFLR5!$C$8:$C$150,1)):INDEX(WingXFLR5!$C$8:$C$150,MATCH(I49,WingXFLR5!$C$8:$C$150,1)+1))</f>
        <v>2.5139714489170725E-2</v>
      </c>
      <c r="K49">
        <f>FORECAST(I49,
INDEX(WingXFLR5!$D$8:$D$150,MATCH(I49,WingXFLR5!$C$8:$C$150,1)):INDEX(WingXFLR5!$D$8:$D$150,MATCH(I49,WingXFLR5!$C$8:$C$150,1)+1),
INDEX(WingXFLR5!$C$8:$C$150,MATCH(I49,WingXFLR5!$C$8:$C$150,1)):INDEX(WingXFLR5!$C$8:$C$150,MATCH(I49,WingXFLR5!$C$8:$C$150,1)+1))</f>
        <v>9.002613636866566E-3</v>
      </c>
      <c r="L49">
        <f>FORECAST(I49,
INDEX(WingXFLR5!$E$8:$E$150,MATCH(I49,WingXFLR5!$C$8:$C$150,1)):INDEX(WingXFLR5!$E$8:$E$150,MATCH(I49,WingXFLR5!$C$8:$C$150,1)+1),
INDEX(WingXFLR5!$C$8:$C$150,MATCH(I49,WingXFLR5!$C$8:$C$150,1)):INDEX(WingXFLR5!$C$8:$C$150,MATCH(I49,WingXFLR5!$C$8:$C$150,1)+1))</f>
        <v>1.6137794655573173E-2</v>
      </c>
      <c r="M49">
        <f>FORECAST(I49,
INDEX(WingXFLR5!$I$8:$I$150,MATCH(I49,WingXFLR5!$C$8:$C$150,1)):INDEX(WingXFLR5!$I$8:$I$150,MATCH(I49,WingXFLR5!$C$8:$C$150,1)+1),
INDEX(WingXFLR5!$C$8:$C$150,MATCH(I49,WingXFLR5!$C$8:$C$150,1)):INDEX(WingXFLR5!$C$8:$C$150,MATCH(I49,WingXFLR5!$C$8:$C$150,1)+1))</f>
        <v>-7.3955442203815655E-2</v>
      </c>
      <c r="N49">
        <f>(((M49*'AC Param'!$B$6)+(I49*('AC Param'!$B$3-'AC Param'!$B$4)))/('AC Param'!$B$5-'AC Param'!$B$3)) * ('AC Param'!$B$8/'AC Param'!$B$9)</f>
        <v>-6.2268126773940759E-2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1.1187513161238434E-2</v>
      </c>
      <c r="P49">
        <f>N49*B49*'AC Param'!$B$9</f>
        <v>-1.1946704628377598</v>
      </c>
      <c r="Q49">
        <f>(B49*'AC Param'!$B$8*TrimCalc!I49)+TrimCalc!P49</f>
        <v>123.65281854885529</v>
      </c>
      <c r="R49">
        <f>('AC Param'!$B$2*9.807)-TrimCalc!Q49</f>
        <v>-8.4618548855289077E-2</v>
      </c>
      <c r="S49">
        <f>O49*B49*'AC Param'!$B$9</f>
        <v>0.21464258230960098</v>
      </c>
      <c r="T49">
        <f>(J49*B49*'AC Param'!$B$8)</f>
        <v>4.8835239444448675</v>
      </c>
      <c r="U49">
        <f>(K49*B49*'AC Param'!$B$8)</f>
        <v>1.7488058298021669</v>
      </c>
      <c r="V49">
        <f>(L49*B49*'AC Param'!$B$8)</f>
        <v>3.134852889637</v>
      </c>
    </row>
    <row r="50" spans="1:22" x14ac:dyDescent="0.2">
      <c r="A50" s="1">
        <f>WingXFLR5!L56</f>
        <v>11.2264</v>
      </c>
      <c r="B50" s="1">
        <f t="shared" si="0"/>
        <v>77.19463488800001</v>
      </c>
      <c r="C50">
        <f>WingXFLR5!C56</f>
        <v>0.645513</v>
      </c>
      <c r="D50">
        <f>WingXFLR5!I56</f>
        <v>-7.3731000000000005E-2</v>
      </c>
      <c r="E50">
        <f>(((D50*'AC Param'!$B$6)+(C50*('AC Param'!$B$3-'AC Param'!$B$4)))/('AC Param'!$B$5-'AC Param'!$B$3)) * ('AC Param'!$B$8/'AC Param'!$B$9)</f>
        <v>-6.1245630336178802E-2</v>
      </c>
      <c r="F50">
        <f>E50*B50*'AC Param'!$B$9</f>
        <v>-1.1583193477102511</v>
      </c>
      <c r="G50">
        <f>'AC Param'!$B$2*9.807 + F50</f>
        <v>122.40988065228976</v>
      </c>
      <c r="H50">
        <f t="shared" si="1"/>
        <v>1.1583193477102511</v>
      </c>
      <c r="I50">
        <f>C50+(H50/(B50*'AC Param'!$B$8))</f>
        <v>0.65156201210689502</v>
      </c>
      <c r="J50">
        <f>FORECAST(I50,
INDEX(WingXFLR5!$F$8:$F$150,MATCH(I50,WingXFLR5!$C$8:$C$150,1)):INDEX(WingXFLR5!$F$8:$F$150,MATCH(I50,WingXFLR5!$C$8:$C$150,1)+1),
INDEX(WingXFLR5!$C$8:$C$150,MATCH(I50,WingXFLR5!$C$8:$C$150,1)):INDEX(WingXFLR5!$C$8:$C$150,MATCH(I50,WingXFLR5!$C$8:$C$150,1)+1))</f>
        <v>2.5403331772091094E-2</v>
      </c>
      <c r="K50">
        <f>FORECAST(I50,
INDEX(WingXFLR5!$D$8:$D$150,MATCH(I50,WingXFLR5!$C$8:$C$150,1)):INDEX(WingXFLR5!$D$8:$D$150,MATCH(I50,WingXFLR5!$C$8:$C$150,1)+1),
INDEX(WingXFLR5!$C$8:$C$150,MATCH(I50,WingXFLR5!$C$8:$C$150,1)):INDEX(WingXFLR5!$C$8:$C$150,MATCH(I50,WingXFLR5!$C$8:$C$150,1)+1))</f>
        <v>9.250801449633219E-3</v>
      </c>
      <c r="L50">
        <f>FORECAST(I50,
INDEX(WingXFLR5!$E$8:$E$150,MATCH(I50,WingXFLR5!$C$8:$C$150,1)):INDEX(WingXFLR5!$E$8:$E$150,MATCH(I50,WingXFLR5!$C$8:$C$150,1)+1),
INDEX(WingXFLR5!$C$8:$C$150,MATCH(I50,WingXFLR5!$C$8:$C$150,1)):INDEX(WingXFLR5!$C$8:$C$150,MATCH(I50,WingXFLR5!$C$8:$C$150,1)+1))</f>
        <v>1.6152872177304253E-2</v>
      </c>
      <c r="M50">
        <f>FORECAST(I50,
INDEX(WingXFLR5!$I$8:$I$150,MATCH(I50,WingXFLR5!$C$8:$C$150,1)):INDEX(WingXFLR5!$I$8:$I$150,MATCH(I50,WingXFLR5!$C$8:$C$150,1)+1),
INDEX(WingXFLR5!$C$8:$C$150,MATCH(I50,WingXFLR5!$C$8:$C$150,1)):INDEX(WingXFLR5!$C$8:$C$150,MATCH(I50,WingXFLR5!$C$8:$C$150,1)+1))</f>
        <v>-7.3247921457245041E-2</v>
      </c>
      <c r="N50">
        <f>(((M50*'AC Param'!$B$6)+(I50*('AC Param'!$B$3-'AC Param'!$B$4)))/('AC Param'!$B$5-'AC Param'!$B$3)) * ('AC Param'!$B$8/'AC Param'!$B$9)</f>
        <v>-5.904664763236013E-2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1.1161144297222408E-2</v>
      </c>
      <c r="P50">
        <f>N50*B50*'AC Param'!$B$9</f>
        <v>-1.1167306793084055</v>
      </c>
      <c r="Q50">
        <f>(B50*'AC Param'!$B$8*TrimCalc!I50)+TrimCalc!P50</f>
        <v>123.65023482174686</v>
      </c>
      <c r="R50">
        <f>('AC Param'!$B$2*9.807)-TrimCalc!Q50</f>
        <v>-8.2034821746859166E-2</v>
      </c>
      <c r="S50">
        <f>O50*B50*'AC Param'!$B$9</f>
        <v>0.21108721244430997</v>
      </c>
      <c r="T50">
        <f>(J50*B50*'AC Param'!$B$8)</f>
        <v>4.8644588848442014</v>
      </c>
      <c r="U50">
        <f>(K50*B50*'AC Param'!$B$8)</f>
        <v>1.7714268233522232</v>
      </c>
      <c r="V50">
        <f>(L50*B50*'AC Param'!$B$8)</f>
        <v>3.0930975229385202</v>
      </c>
    </row>
    <row r="51" spans="1:22" x14ac:dyDescent="0.2">
      <c r="A51" s="1">
        <f>WingXFLR5!L57</f>
        <v>11.1473</v>
      </c>
      <c r="B51" s="1">
        <f t="shared" si="0"/>
        <v>76.110657090125002</v>
      </c>
      <c r="C51">
        <f>WingXFLR5!C57</f>
        <v>0.65470399999999995</v>
      </c>
      <c r="D51">
        <f>WingXFLR5!I57</f>
        <v>-7.2997000000000006E-2</v>
      </c>
      <c r="E51">
        <f>(((D51*'AC Param'!$B$6)+(C51*('AC Param'!$B$3-'AC Param'!$B$4)))/('AC Param'!$B$5-'AC Param'!$B$3)) * ('AC Param'!$B$8/'AC Param'!$B$9)</f>
        <v>-5.7904448392145327E-2</v>
      </c>
      <c r="F51">
        <f>E51*B51*'AC Param'!$B$9</f>
        <v>-1.0797506758140161</v>
      </c>
      <c r="G51">
        <f>'AC Param'!$B$2*9.807 + F51</f>
        <v>122.48844932418599</v>
      </c>
      <c r="H51">
        <f t="shared" si="1"/>
        <v>1.0797506758140161</v>
      </c>
      <c r="I51">
        <f>C51+(H51/(B51*'AC Param'!$B$8))</f>
        <v>0.66042301550273141</v>
      </c>
      <c r="J51">
        <f>FORECAST(I51,
INDEX(WingXFLR5!$F$8:$F$150,MATCH(I51,WingXFLR5!$C$8:$C$150,1)):INDEX(WingXFLR5!$F$8:$F$150,MATCH(I51,WingXFLR5!$C$8:$C$150,1)+1),
INDEX(WingXFLR5!$C$8:$C$150,MATCH(I51,WingXFLR5!$C$8:$C$150,1)):INDEX(WingXFLR5!$C$8:$C$150,MATCH(I51,WingXFLR5!$C$8:$C$150,1)+1))</f>
        <v>2.5663174462860951E-2</v>
      </c>
      <c r="K51">
        <f>FORECAST(I51,
INDEX(WingXFLR5!$D$8:$D$150,MATCH(I51,WingXFLR5!$C$8:$C$150,1)):INDEX(WingXFLR5!$D$8:$D$150,MATCH(I51,WingXFLR5!$C$8:$C$150,1)+1),
INDEX(WingXFLR5!$C$8:$C$150,MATCH(I51,WingXFLR5!$C$8:$C$150,1)):INDEX(WingXFLR5!$C$8:$C$150,MATCH(I51,WingXFLR5!$C$8:$C$150,1)+1))</f>
        <v>9.5026849577993615E-3</v>
      </c>
      <c r="L51">
        <f>FORECAST(I51,
INDEX(WingXFLR5!$E$8:$E$150,MATCH(I51,WingXFLR5!$C$8:$C$150,1)):INDEX(WingXFLR5!$E$8:$E$150,MATCH(I51,WingXFLR5!$C$8:$C$150,1)+1),
INDEX(WingXFLR5!$C$8:$C$150,MATCH(I51,WingXFLR5!$C$8:$C$150,1)):INDEX(WingXFLR5!$C$8:$C$150,MATCH(I51,WingXFLR5!$C$8:$C$150,1)+1))</f>
        <v>1.6160489505061586E-2</v>
      </c>
      <c r="M51">
        <f>FORECAST(I51,
INDEX(WingXFLR5!$I$8:$I$150,MATCH(I51,WingXFLR5!$C$8:$C$150,1)):INDEX(WingXFLR5!$I$8:$I$150,MATCH(I51,WingXFLR5!$C$8:$C$150,1)+1),
INDEX(WingXFLR5!$C$8:$C$150,MATCH(I51,WingXFLR5!$C$8:$C$150,1)):INDEX(WingXFLR5!$C$8:$C$150,MATCH(I51,WingXFLR5!$C$8:$C$150,1)+1))</f>
        <v>-7.2538931068667947E-2</v>
      </c>
      <c r="N51">
        <f>(((M51*'AC Param'!$B$6)+(I51*('AC Param'!$B$3-'AC Param'!$B$4)))/('AC Param'!$B$5-'AC Param'!$B$3)) * ('AC Param'!$B$8/'AC Param'!$B$9)</f>
        <v>-5.5822253745912362E-2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1.11370493941729E-2</v>
      </c>
      <c r="P51">
        <f>N51*B51*'AC Param'!$B$9</f>
        <v>-1.040923761149005</v>
      </c>
      <c r="Q51">
        <f>(B51*'AC Param'!$B$8*TrimCalc!I51)+TrimCalc!P51</f>
        <v>123.64700495169107</v>
      </c>
      <c r="R51">
        <f>('AC Param'!$B$2*9.807)-TrimCalc!Q51</f>
        <v>-7.8804951691068936E-2</v>
      </c>
      <c r="S51">
        <f>O51*B51*'AC Param'!$B$9</f>
        <v>0.20767379612174111</v>
      </c>
      <c r="T51">
        <f>(J51*B51*'AC Param'!$B$8)</f>
        <v>4.8452098016822527</v>
      </c>
      <c r="U51">
        <f>(K51*B51*'AC Param'!$B$8)</f>
        <v>1.7941078320789747</v>
      </c>
      <c r="V51">
        <f>(L51*B51*'AC Param'!$B$8)</f>
        <v>3.0511019696032773</v>
      </c>
    </row>
    <row r="52" spans="1:22" x14ac:dyDescent="0.2">
      <c r="A52" s="1">
        <f>WingXFLR5!L58</f>
        <v>11.069900000000001</v>
      </c>
      <c r="B52" s="1">
        <f t="shared" si="0"/>
        <v>75.057395181125017</v>
      </c>
      <c r="C52">
        <f>WingXFLR5!C58</f>
        <v>0.66389299999999996</v>
      </c>
      <c r="D52">
        <f>WingXFLR5!I58</f>
        <v>-7.2261000000000006E-2</v>
      </c>
      <c r="E52">
        <f>(((D52*'AC Param'!$B$6)+(C52*('AC Param'!$B$3-'AC Param'!$B$4)))/('AC Param'!$B$5-'AC Param'!$B$3)) * ('AC Param'!$B$8/'AC Param'!$B$9)</f>
        <v>-5.4558892396520453E-2</v>
      </c>
      <c r="F52">
        <f>E52*B52*'AC Param'!$B$9</f>
        <v>-1.0032868450762775</v>
      </c>
      <c r="G52">
        <f>'AC Param'!$B$2*9.807 + F52</f>
        <v>122.56491315492373</v>
      </c>
      <c r="H52">
        <f t="shared" si="1"/>
        <v>1.0032868450762775</v>
      </c>
      <c r="I52">
        <f>C52+(H52/(B52*'AC Param'!$B$8))</f>
        <v>0.66928158688911854</v>
      </c>
      <c r="J52">
        <f>FORECAST(I52,
INDEX(WingXFLR5!$F$8:$F$150,MATCH(I52,WingXFLR5!$C$8:$C$150,1)):INDEX(WingXFLR5!$F$8:$F$150,MATCH(I52,WingXFLR5!$C$8:$C$150,1)+1),
INDEX(WingXFLR5!$C$8:$C$150,MATCH(I52,WingXFLR5!$C$8:$C$150,1)):INDEX(WingXFLR5!$C$8:$C$150,MATCH(I52,WingXFLR5!$C$8:$C$150,1)+1))</f>
        <v>2.5911825375142378E-2</v>
      </c>
      <c r="K52">
        <f>FORECAST(I52,
INDEX(WingXFLR5!$D$8:$D$150,MATCH(I52,WingXFLR5!$C$8:$C$150,1)):INDEX(WingXFLR5!$D$8:$D$150,MATCH(I52,WingXFLR5!$C$8:$C$150,1)+1),
INDEX(WingXFLR5!$C$8:$C$150,MATCH(I52,WingXFLR5!$C$8:$C$150,1)):INDEX(WingXFLR5!$C$8:$C$150,MATCH(I52,WingXFLR5!$C$8:$C$150,1)+1))</f>
        <v>9.7580378959836213E-3</v>
      </c>
      <c r="L52">
        <f>FORECAST(I52,
INDEX(WingXFLR5!$E$8:$E$150,MATCH(I52,WingXFLR5!$C$8:$C$150,1)):INDEX(WingXFLR5!$E$8:$E$150,MATCH(I52,WingXFLR5!$C$8:$C$150,1)+1),
INDEX(WingXFLR5!$C$8:$C$150,MATCH(I52,WingXFLR5!$C$8:$C$150,1)):INDEX(WingXFLR5!$C$8:$C$150,MATCH(I52,WingXFLR5!$C$8:$C$150,1)+1))</f>
        <v>1.6153787479158754E-2</v>
      </c>
      <c r="M52">
        <f>FORECAST(I52,
INDEX(WingXFLR5!$I$8:$I$150,MATCH(I52,WingXFLR5!$C$8:$C$150,1)):INDEX(WingXFLR5!$I$8:$I$150,MATCH(I52,WingXFLR5!$C$8:$C$150,1)+1),
INDEX(WingXFLR5!$C$8:$C$150,MATCH(I52,WingXFLR5!$C$8:$C$150,1)):INDEX(WingXFLR5!$C$8:$C$150,MATCH(I52,WingXFLR5!$C$8:$C$150,1)+1))</f>
        <v>-7.1829256047203222E-2</v>
      </c>
      <c r="N52">
        <f>(((M52*'AC Param'!$B$6)+(I52*('AC Param'!$B$3-'AC Param'!$B$4)))/('AC Param'!$B$5-'AC Param'!$B$3)) * ('AC Param'!$B$8/'AC Param'!$B$9)</f>
        <v>-5.2596668169802449E-2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1.1113643106991001E-2</v>
      </c>
      <c r="P52">
        <f>N52*B52*'AC Param'!$B$9</f>
        <v>-0.96720338246768367</v>
      </c>
      <c r="Q52">
        <f>(B52*'AC Param'!$B$8*TrimCalc!I52)+TrimCalc!P52</f>
        <v>123.64457807244092</v>
      </c>
      <c r="R52">
        <f>('AC Param'!$B$2*9.807)-TrimCalc!Q52</f>
        <v>-7.6378072440917322E-2</v>
      </c>
      <c r="S52">
        <f>O52*B52*'AC Param'!$B$9</f>
        <v>0.20436947013293535</v>
      </c>
      <c r="T52">
        <f>(J52*B52*'AC Param'!$B$8)</f>
        <v>4.8244547347452125</v>
      </c>
      <c r="U52">
        <f>(K52*B52*'AC Param'!$B$8)</f>
        <v>1.8168234559909973</v>
      </c>
      <c r="V52">
        <f>(L52*B52*'AC Param'!$B$8)</f>
        <v>3.0076312787542143</v>
      </c>
    </row>
    <row r="53" spans="1:22" x14ac:dyDescent="0.2">
      <c r="A53" s="1">
        <f>WingXFLR5!L59</f>
        <v>10.9941</v>
      </c>
      <c r="B53" s="1">
        <f t="shared" si="0"/>
        <v>74.033018821124998</v>
      </c>
      <c r="C53">
        <f>WingXFLR5!C59</f>
        <v>0.67307899999999998</v>
      </c>
      <c r="D53">
        <f>WingXFLR5!I59</f>
        <v>-7.1525000000000005E-2</v>
      </c>
      <c r="E53">
        <f>(((D53*'AC Param'!$B$6)+(C53*('AC Param'!$B$3-'AC Param'!$B$4)))/('AC Param'!$B$5-'AC Param'!$B$3)) * ('AC Param'!$B$8/'AC Param'!$B$9)</f>
        <v>-5.1213861107699578E-2</v>
      </c>
      <c r="F53">
        <f>E53*B53*'AC Param'!$B$9</f>
        <v>-0.92892160210575703</v>
      </c>
      <c r="G53">
        <f>'AC Param'!$B$2*9.807 + F53</f>
        <v>122.63927839789424</v>
      </c>
      <c r="H53">
        <f t="shared" si="1"/>
        <v>0.92892160210575703</v>
      </c>
      <c r="I53">
        <f>C53+(H53/(B53*'AC Param'!$B$8))</f>
        <v>0.67813721009892214</v>
      </c>
      <c r="J53">
        <f>FORECAST(I53,
INDEX(WingXFLR5!$F$8:$F$150,MATCH(I53,WingXFLR5!$C$8:$C$150,1)):INDEX(WingXFLR5!$F$8:$F$150,MATCH(I53,WingXFLR5!$C$8:$C$150,1)+1),
INDEX(WingXFLR5!$C$8:$C$150,MATCH(I53,WingXFLR5!$C$8:$C$150,1)):INDEX(WingXFLR5!$C$8:$C$150,MATCH(I53,WingXFLR5!$C$8:$C$150,1)+1))</f>
        <v>2.6153154994515038E-2</v>
      </c>
      <c r="K53">
        <f>FORECAST(I53,
INDEX(WingXFLR5!$D$8:$D$150,MATCH(I53,WingXFLR5!$C$8:$C$150,1)):INDEX(WingXFLR5!$D$8:$D$150,MATCH(I53,WingXFLR5!$C$8:$C$150,1)+1),
INDEX(WingXFLR5!$C$8:$C$150,MATCH(I53,WingXFLR5!$C$8:$C$150,1)):INDEX(WingXFLR5!$C$8:$C$150,MATCH(I53,WingXFLR5!$C$8:$C$150,1)+1))</f>
        <v>1.0016171459937932E-2</v>
      </c>
      <c r="L53">
        <f>FORECAST(I53,
INDEX(WingXFLR5!$E$8:$E$150,MATCH(I53,WingXFLR5!$C$8:$C$150,1)):INDEX(WingXFLR5!$E$8:$E$150,MATCH(I53,WingXFLR5!$C$8:$C$150,1)+1),
INDEX(WingXFLR5!$C$8:$C$150,MATCH(I53,WingXFLR5!$C$8:$C$150,1)):INDEX(WingXFLR5!$C$8:$C$150,MATCH(I53,WingXFLR5!$C$8:$C$150,1)+1))</f>
        <v>1.6136983534577105E-2</v>
      </c>
      <c r="M53">
        <f>FORECAST(I53,
INDEX(WingXFLR5!$I$8:$I$150,MATCH(I53,WingXFLR5!$C$8:$C$150,1)):INDEX(WingXFLR5!$I$8:$I$150,MATCH(I53,WingXFLR5!$C$8:$C$150,1)+1),
INDEX(WingXFLR5!$C$8:$C$150,MATCH(I53,WingXFLR5!$C$8:$C$150,1)):INDEX(WingXFLR5!$C$8:$C$150,MATCH(I53,WingXFLR5!$C$8:$C$150,1)+1))</f>
        <v>-7.1118492425895186E-2</v>
      </c>
      <c r="N53">
        <f>(((M53*'AC Param'!$B$6)+(I53*('AC Param'!$B$3-'AC Param'!$B$4)))/('AC Param'!$B$5-'AC Param'!$B$3)) * ('AC Param'!$B$8/'AC Param'!$B$9)</f>
        <v>-4.9369027041943438E-2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1.1092489053230341E-2</v>
      </c>
      <c r="P53">
        <f>N53*B53*'AC Param'!$B$9</f>
        <v>-0.89545983650332273</v>
      </c>
      <c r="Q53">
        <f>(B53*'AC Param'!$B$8*TrimCalc!I53)+TrimCalc!P53</f>
        <v>123.6419340900254</v>
      </c>
      <c r="R53">
        <f>('AC Param'!$B$2*9.807)-TrimCalc!Q53</f>
        <v>-7.3734090025396881E-2</v>
      </c>
      <c r="S53">
        <f>O53*B53*'AC Param'!$B$9</f>
        <v>0.20119656045847659</v>
      </c>
      <c r="T53">
        <f>(J53*B53*'AC Param'!$B$8)</f>
        <v>4.8029303177425779</v>
      </c>
      <c r="U53">
        <f>(K53*B53*'AC Param'!$B$8)</f>
        <v>1.8394328937649418</v>
      </c>
      <c r="V53">
        <f>(L53*B53*'AC Param'!$B$8)</f>
        <v>2.9634974239776364</v>
      </c>
    </row>
    <row r="54" spans="1:22" x14ac:dyDescent="0.2">
      <c r="A54" s="1">
        <f>WingXFLR5!L60</f>
        <v>10.9198</v>
      </c>
      <c r="B54" s="1">
        <f t="shared" si="0"/>
        <v>73.035744624500012</v>
      </c>
      <c r="C54">
        <f>WingXFLR5!C60</f>
        <v>0.68226200000000004</v>
      </c>
      <c r="D54">
        <f>WingXFLR5!I60</f>
        <v>-7.0787000000000003E-2</v>
      </c>
      <c r="E54">
        <f>(((D54*'AC Param'!$B$6)+(C54*('AC Param'!$B$3-'AC Param'!$B$4)))/('AC Param'!$B$5-'AC Param'!$B$3)) * ('AC Param'!$B$8/'AC Param'!$B$9)</f>
        <v>-4.7864630669555312E-2</v>
      </c>
      <c r="F54">
        <f>E54*B54*'AC Param'!$B$9</f>
        <v>-0.85647809082127491</v>
      </c>
      <c r="G54">
        <f>'AC Param'!$B$2*9.807 + F54</f>
        <v>122.71172190917873</v>
      </c>
      <c r="H54">
        <f t="shared" si="1"/>
        <v>0.85647809082127491</v>
      </c>
      <c r="I54">
        <f>C54+(H54/(B54*'AC Param'!$B$8))</f>
        <v>0.68698941857374873</v>
      </c>
      <c r="J54">
        <f>FORECAST(I54,
INDEX(WingXFLR5!$F$8:$F$150,MATCH(I54,WingXFLR5!$C$8:$C$150,1)):INDEX(WingXFLR5!$F$8:$F$150,MATCH(I54,WingXFLR5!$C$8:$C$150,1)+1),
INDEX(WingXFLR5!$C$8:$C$150,MATCH(I54,WingXFLR5!$C$8:$C$150,1)):INDEX(WingXFLR5!$C$8:$C$150,MATCH(I54,WingXFLR5!$C$8:$C$150,1)+1))</f>
        <v>2.6393227366542857E-2</v>
      </c>
      <c r="K54">
        <f>FORECAST(I54,
INDEX(WingXFLR5!$D$8:$D$150,MATCH(I54,WingXFLR5!$C$8:$C$150,1)):INDEX(WingXFLR5!$D$8:$D$150,MATCH(I54,WingXFLR5!$C$8:$C$150,1)+1),
INDEX(WingXFLR5!$C$8:$C$150,MATCH(I54,WingXFLR5!$C$8:$C$150,1)):INDEX(WingXFLR5!$C$8:$C$150,MATCH(I54,WingXFLR5!$C$8:$C$150,1)+1))</f>
        <v>1.0277586630787955E-2</v>
      </c>
      <c r="L54">
        <f>FORECAST(I54,
INDEX(WingXFLR5!$E$8:$E$150,MATCH(I54,WingXFLR5!$C$8:$C$150,1)):INDEX(WingXFLR5!$E$8:$E$150,MATCH(I54,WingXFLR5!$C$8:$C$150,1)+1),
INDEX(WingXFLR5!$C$8:$C$150,MATCH(I54,WingXFLR5!$C$8:$C$150,1)):INDEX(WingXFLR5!$C$8:$C$150,MATCH(I54,WingXFLR5!$C$8:$C$150,1)+1))</f>
        <v>1.6115125766411359E-2</v>
      </c>
      <c r="M54">
        <f>FORECAST(I54,
INDEX(WingXFLR5!$I$8:$I$150,MATCH(I54,WingXFLR5!$C$8:$C$150,1)):INDEX(WingXFLR5!$I$8:$I$150,MATCH(I54,WingXFLR5!$C$8:$C$150,1)+1),
INDEX(WingXFLR5!$C$8:$C$150,MATCH(I54,WingXFLR5!$C$8:$C$150,1)):INDEX(WingXFLR5!$C$8:$C$150,MATCH(I54,WingXFLR5!$C$8:$C$150,1)+1))</f>
        <v>-7.0406437655119794E-2</v>
      </c>
      <c r="N54">
        <f>(((M54*'AC Param'!$B$6)+(I54*('AC Param'!$B$3-'AC Param'!$B$4)))/('AC Param'!$B$5-'AC Param'!$B$3)) * ('AC Param'!$B$8/'AC Param'!$B$9)</f>
        <v>-4.6138933556815129E-2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1.107203910991807E-2</v>
      </c>
      <c r="P54">
        <f>N54*B54*'AC Param'!$B$9</f>
        <v>-0.82559888528306935</v>
      </c>
      <c r="Q54">
        <f>(B54*'AC Param'!$B$8*TrimCalc!I54)+TrimCalc!P54</f>
        <v>123.63796964697919</v>
      </c>
      <c r="R54">
        <f>('AC Param'!$B$2*9.807)-TrimCalc!Q54</f>
        <v>-6.9769646979182198E-2</v>
      </c>
      <c r="S54">
        <f>O54*B54*'AC Param'!$B$9</f>
        <v>0.19812038212159089</v>
      </c>
      <c r="T54">
        <f>(J54*B54*'AC Param'!$B$8)</f>
        <v>4.7817261435310447</v>
      </c>
      <c r="U54">
        <f>(K54*B54*'AC Param'!$B$8)</f>
        <v>1.862015736171077</v>
      </c>
      <c r="V54">
        <f>(L54*B54*'AC Param'!$B$8)</f>
        <v>2.9196171090929948</v>
      </c>
    </row>
    <row r="55" spans="1:22" x14ac:dyDescent="0.2">
      <c r="A55" s="1">
        <f>WingXFLR5!L61</f>
        <v>10.847099999999999</v>
      </c>
      <c r="B55" s="1">
        <f t="shared" si="0"/>
        <v>72.066491776124991</v>
      </c>
      <c r="C55">
        <f>WingXFLR5!C61</f>
        <v>0.691442</v>
      </c>
      <c r="D55">
        <f>WingXFLR5!I61</f>
        <v>-7.0047999999999999E-2</v>
      </c>
      <c r="E55">
        <f>(((D55*'AC Param'!$B$6)+(C55*('AC Param'!$B$3-'AC Param'!$B$4)))/('AC Param'!$B$5-'AC Param'!$B$3)) * ('AC Param'!$B$8/'AC Param'!$B$9)</f>
        <v>-4.4513563010151365E-2</v>
      </c>
      <c r="F55">
        <f>E55*B55*'AC Param'!$B$9</f>
        <v>-0.78594439903628821</v>
      </c>
      <c r="G55">
        <f>'AC Param'!$B$2*9.807 + F55</f>
        <v>122.78225560096372</v>
      </c>
      <c r="H55">
        <f t="shared" si="1"/>
        <v>0.78594439903628821</v>
      </c>
      <c r="I55">
        <f>C55+(H55/(B55*'AC Param'!$B$8))</f>
        <v>0.69583844559279495</v>
      </c>
      <c r="J55">
        <f>FORECAST(I55,
INDEX(WingXFLR5!$F$8:$F$150,MATCH(I55,WingXFLR5!$C$8:$C$150,1)):INDEX(WingXFLR5!$F$8:$F$150,MATCH(I55,WingXFLR5!$C$8:$C$150,1)+1),
INDEX(WingXFLR5!$C$8:$C$150,MATCH(I55,WingXFLR5!$C$8:$C$150,1)):INDEX(WingXFLR5!$C$8:$C$150,MATCH(I55,WingXFLR5!$C$8:$C$150,1)+1))</f>
        <v>2.6633768050364905E-2</v>
      </c>
      <c r="K55">
        <f>FORECAST(I55,
INDEX(WingXFLR5!$D$8:$D$150,MATCH(I55,WingXFLR5!$C$8:$C$150,1)):INDEX(WingXFLR5!$D$8:$D$150,MATCH(I55,WingXFLR5!$C$8:$C$150,1)+1),
INDEX(WingXFLR5!$C$8:$C$150,MATCH(I55,WingXFLR5!$C$8:$C$150,1)):INDEX(WingXFLR5!$C$8:$C$150,MATCH(I55,WingXFLR5!$C$8:$C$150,1)+1))</f>
        <v>1.0542702999804315E-2</v>
      </c>
      <c r="L55">
        <f>FORECAST(I55,
INDEX(WingXFLR5!$E$8:$E$150,MATCH(I55,WingXFLR5!$C$8:$C$150,1)):INDEX(WingXFLR5!$E$8:$E$150,MATCH(I55,WingXFLR5!$C$8:$C$150,1)+1),
INDEX(WingXFLR5!$C$8:$C$150,MATCH(I55,WingXFLR5!$C$8:$C$150,1)):INDEX(WingXFLR5!$C$8:$C$150,MATCH(I55,WingXFLR5!$C$8:$C$150,1)+1))</f>
        <v>1.6090544122762049E-2</v>
      </c>
      <c r="M55">
        <f>FORECAST(I55,
INDEX(WingXFLR5!$I$8:$I$150,MATCH(I55,WingXFLR5!$C$8:$C$150,1)):INDEX(WingXFLR5!$I$8:$I$150,MATCH(I55,WingXFLR5!$C$8:$C$150,1)+1),
INDEX(WingXFLR5!$C$8:$C$150,MATCH(I55,WingXFLR5!$C$8:$C$150,1)):INDEX(WingXFLR5!$C$8:$C$150,MATCH(I55,WingXFLR5!$C$8:$C$150,1)+1))</f>
        <v>-6.9693965643121331E-2</v>
      </c>
      <c r="N55">
        <f>(((M55*'AC Param'!$B$6)+(I55*('AC Param'!$B$3-'AC Param'!$B$4)))/('AC Param'!$B$5-'AC Param'!$B$3)) * ('AC Param'!$B$8/'AC Param'!$B$9)</f>
        <v>-4.2908411021764306E-2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1.1054220005363593E-2</v>
      </c>
      <c r="P55">
        <f>N55*B55*'AC Param'!$B$9</f>
        <v>-0.75760336925650917</v>
      </c>
      <c r="Q55">
        <f>(B55*'AC Param'!$B$8*TrimCalc!I55)+TrimCalc!P55</f>
        <v>123.636140941839</v>
      </c>
      <c r="R55">
        <f>('AC Param'!$B$2*9.807)-TrimCalc!Q55</f>
        <v>-6.7940941838998015E-2</v>
      </c>
      <c r="S55">
        <f>O55*B55*'AC Param'!$B$9</f>
        <v>0.19517651950146289</v>
      </c>
      <c r="T55">
        <f>(J55*B55*'AC Param'!$B$8)</f>
        <v>4.7612691622344325</v>
      </c>
      <c r="U55">
        <f>(K55*B55*'AC Param'!$B$8)</f>
        <v>1.8846994005745648</v>
      </c>
      <c r="V55">
        <f>(L55*B55*'AC Param'!$B$8)</f>
        <v>2.8764766363665086</v>
      </c>
    </row>
    <row r="56" spans="1:22" x14ac:dyDescent="0.2">
      <c r="A56" s="1">
        <f>WingXFLR5!L62</f>
        <v>10.7758</v>
      </c>
      <c r="B56" s="1">
        <f t="shared" si="0"/>
        <v>71.122192704500009</v>
      </c>
      <c r="C56">
        <f>WingXFLR5!C62</f>
        <v>0.70061899999999999</v>
      </c>
      <c r="D56">
        <f>WingXFLR5!I62</f>
        <v>-6.9308999999999996E-2</v>
      </c>
      <c r="E56">
        <f>(((D56*'AC Param'!$B$6)+(C56*('AC Param'!$B$3-'AC Param'!$B$4)))/('AC Param'!$B$5-'AC Param'!$B$3)) * ('AC Param'!$B$8/'AC Param'!$B$9)</f>
        <v>-4.1163020057551479E-2</v>
      </c>
      <c r="F56">
        <f>E56*B56*'AC Param'!$B$9</f>
        <v>-0.71726303998393193</v>
      </c>
      <c r="G56">
        <f>'AC Param'!$B$2*9.807 + F56</f>
        <v>122.85093696001607</v>
      </c>
      <c r="H56">
        <f t="shared" si="1"/>
        <v>0.71726303998393193</v>
      </c>
      <c r="I56">
        <f>C56+(H56/(B56*'AC Param'!$B$8))</f>
        <v>0.70468452443525764</v>
      </c>
      <c r="J56">
        <f>FORECAST(I56,
INDEX(WingXFLR5!$F$8:$F$150,MATCH(I56,WingXFLR5!$C$8:$C$150,1)):INDEX(WingXFLR5!$F$8:$F$150,MATCH(I56,WingXFLR5!$C$8:$C$150,1)+1),
INDEX(WingXFLR5!$C$8:$C$150,MATCH(I56,WingXFLR5!$C$8:$C$150,1)):INDEX(WingXFLR5!$C$8:$C$150,MATCH(I56,WingXFLR5!$C$8:$C$150,1)+1))</f>
        <v>2.6875675622158809E-2</v>
      </c>
      <c r="K56">
        <f>FORECAST(I56,
INDEX(WingXFLR5!$D$8:$D$150,MATCH(I56,WingXFLR5!$C$8:$C$150,1)):INDEX(WingXFLR5!$D$8:$D$150,MATCH(I56,WingXFLR5!$C$8:$C$150,1)+1),
INDEX(WingXFLR5!$C$8:$C$150,MATCH(I56,WingXFLR5!$C$8:$C$150,1)):INDEX(WingXFLR5!$C$8:$C$150,MATCH(I56,WingXFLR5!$C$8:$C$150,1)+1))</f>
        <v>1.0811084024620901E-2</v>
      </c>
      <c r="L56">
        <f>FORECAST(I56,
INDEX(WingXFLR5!$E$8:$E$150,MATCH(I56,WingXFLR5!$C$8:$C$150,1)):INDEX(WingXFLR5!$E$8:$E$150,MATCH(I56,WingXFLR5!$C$8:$C$150,1)+1),
INDEX(WingXFLR5!$C$8:$C$150,MATCH(I56,WingXFLR5!$C$8:$C$150,1)):INDEX(WingXFLR5!$C$8:$C$150,MATCH(I56,WingXFLR5!$C$8:$C$150,1)+1))</f>
        <v>1.6064148440307121E-2</v>
      </c>
      <c r="M56">
        <f>FORECAST(I56,
INDEX(WingXFLR5!$I$8:$I$150,MATCH(I56,WingXFLR5!$C$8:$C$150,1)):INDEX(WingXFLR5!$I$8:$I$150,MATCH(I56,WingXFLR5!$C$8:$C$150,1)+1),
INDEX(WingXFLR5!$C$8:$C$150,MATCH(I56,WingXFLR5!$C$8:$C$150,1)):INDEX(WingXFLR5!$C$8:$C$150,MATCH(I56,WingXFLR5!$C$8:$C$150,1)+1))</f>
        <v>-6.8981063649216204E-2</v>
      </c>
      <c r="N56">
        <f>(((M56*'AC Param'!$B$6)+(I56*('AC Param'!$B$3-'AC Param'!$B$4)))/('AC Param'!$B$5-'AC Param'!$B$3)) * ('AC Param'!$B$8/'AC Param'!$B$9)</f>
        <v>-3.9677388543152163E-2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1.103725925744437E-2</v>
      </c>
      <c r="P56">
        <f>N56*B56*'AC Param'!$B$9</f>
        <v>-0.69137600412446032</v>
      </c>
      <c r="Q56">
        <f>(B56*'AC Param'!$B$8*TrimCalc!I56)+TrimCalc!P56</f>
        <v>123.63309240705429</v>
      </c>
      <c r="R56">
        <f>('AC Param'!$B$2*9.807)-TrimCalc!Q56</f>
        <v>-6.489240705428756E-2</v>
      </c>
      <c r="S56">
        <f>O56*B56*'AC Param'!$B$9</f>
        <v>0.19232354956018385</v>
      </c>
      <c r="T56">
        <f>(J56*B56*'AC Param'!$B$8)</f>
        <v>4.7415601862321717</v>
      </c>
      <c r="U56">
        <f>(K56*B56*'AC Param'!$B$8)</f>
        <v>1.907353188133007</v>
      </c>
      <c r="V56">
        <f>(L56*B56*'AC Param'!$B$8)</f>
        <v>2.83412881376954</v>
      </c>
    </row>
    <row r="57" spans="1:22" x14ac:dyDescent="0.2">
      <c r="A57" s="1">
        <f>WingXFLR5!L63</f>
        <v>10.706</v>
      </c>
      <c r="B57" s="1">
        <f t="shared" si="0"/>
        <v>70.203792050000004</v>
      </c>
      <c r="C57">
        <f>WingXFLR5!C63</f>
        <v>0.70979300000000001</v>
      </c>
      <c r="D57">
        <f>WingXFLR5!I63</f>
        <v>-6.8569000000000005E-2</v>
      </c>
      <c r="E57">
        <f>(((D57*'AC Param'!$B$6)+(C57*('AC Param'!$B$3-'AC Param'!$B$4)))/('AC Param'!$B$5-'AC Param'!$B$3)) * ('AC Param'!$B$8/'AC Param'!$B$9)</f>
        <v>-3.781063988369187E-2</v>
      </c>
      <c r="F57">
        <f>E57*B57*'AC Param'!$B$9</f>
        <v>-0.65034032341967429</v>
      </c>
      <c r="G57">
        <f>'AC Param'!$B$2*9.807 + F57</f>
        <v>122.91785967658033</v>
      </c>
      <c r="H57">
        <f t="shared" si="1"/>
        <v>0.65034032341967429</v>
      </c>
      <c r="I57">
        <f>C57+(H57/(B57*'AC Param'!$B$8))</f>
        <v>0.71352742182194007</v>
      </c>
      <c r="J57">
        <f>FORECAST(I57,
INDEX(WingXFLR5!$F$8:$F$150,MATCH(I57,WingXFLR5!$C$8:$C$150,1)):INDEX(WingXFLR5!$F$8:$F$150,MATCH(I57,WingXFLR5!$C$8:$C$150,1)+1),
INDEX(WingXFLR5!$C$8:$C$150,MATCH(I57,WingXFLR5!$C$8:$C$150,1)):INDEX(WingXFLR5!$C$8:$C$150,MATCH(I57,WingXFLR5!$C$8:$C$150,1)+1))</f>
        <v>2.7133273305497623E-2</v>
      </c>
      <c r="K57">
        <f>FORECAST(I57,
INDEX(WingXFLR5!$D$8:$D$150,MATCH(I57,WingXFLR5!$C$8:$C$150,1)):INDEX(WingXFLR5!$D$8:$D$150,MATCH(I57,WingXFLR5!$C$8:$C$150,1)+1),
INDEX(WingXFLR5!$C$8:$C$150,MATCH(I57,WingXFLR5!$C$8:$C$150,1)):INDEX(WingXFLR5!$C$8:$C$150,MATCH(I57,WingXFLR5!$C$8:$C$150,1)+1))</f>
        <v>1.1082644509587937E-2</v>
      </c>
      <c r="L57">
        <f>FORECAST(I57,
INDEX(WingXFLR5!$E$8:$E$150,MATCH(I57,WingXFLR5!$C$8:$C$150,1)):INDEX(WingXFLR5!$E$8:$E$150,MATCH(I57,WingXFLR5!$C$8:$C$150,1)+1),
INDEX(WingXFLR5!$C$8:$C$150,MATCH(I57,WingXFLR5!$C$8:$C$150,1)):INDEX(WingXFLR5!$C$8:$C$150,MATCH(I57,WingXFLR5!$C$8:$C$150,1)+1))</f>
        <v>1.6050035994887114E-2</v>
      </c>
      <c r="M57">
        <f>FORECAST(I57,
INDEX(WingXFLR5!$I$8:$I$150,MATCH(I57,WingXFLR5!$C$8:$C$150,1)):INDEX(WingXFLR5!$I$8:$I$150,MATCH(I57,WingXFLR5!$C$8:$C$150,1)+1),
INDEX(WingXFLR5!$C$8:$C$150,MATCH(I57,WingXFLR5!$C$8:$C$150,1)):INDEX(WingXFLR5!$C$8:$C$150,MATCH(I57,WingXFLR5!$C$8:$C$150,1)+1))</f>
        <v>-6.8267672756707504E-2</v>
      </c>
      <c r="N57">
        <f>(((M57*'AC Param'!$B$6)+(I57*('AC Param'!$B$3-'AC Param'!$B$4)))/('AC Param'!$B$5-'AC Param'!$B$3)) * ('AC Param'!$B$8/'AC Param'!$B$9)</f>
        <v>-3.6445767765039494E-2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1.1022537362578523E-2</v>
      </c>
      <c r="P57">
        <f>N57*B57*'AC Param'!$B$9</f>
        <v>-0.62686461981345931</v>
      </c>
      <c r="Q57">
        <f>(B57*'AC Param'!$B$8*TrimCalc!I57)+TrimCalc!P57</f>
        <v>123.63217102266178</v>
      </c>
      <c r="R57">
        <f>('AC Param'!$B$2*9.807)-TrimCalc!Q57</f>
        <v>-6.3971022661775123E-2</v>
      </c>
      <c r="S57">
        <f>O57*B57*'AC Param'!$B$9</f>
        <v>0.18958686061212546</v>
      </c>
      <c r="T57">
        <f>(J57*B57*'AC Param'!$B$8)</f>
        <v>4.7251924336079947</v>
      </c>
      <c r="U57">
        <f>(K57*B57*'AC Param'!$B$8)</f>
        <v>1.9300151290799701</v>
      </c>
      <c r="V57">
        <f>(L57*B57*'AC Param'!$B$8)</f>
        <v>2.7950740696962022</v>
      </c>
    </row>
    <row r="58" spans="1:22" x14ac:dyDescent="0.2">
      <c r="A58" s="1">
        <f>WingXFLR5!L64</f>
        <v>10.637499999999999</v>
      </c>
      <c r="B58" s="1">
        <f t="shared" si="0"/>
        <v>69.308298828125004</v>
      </c>
      <c r="C58">
        <f>WingXFLR5!C64</f>
        <v>0.71896400000000005</v>
      </c>
      <c r="D58">
        <f>WingXFLR5!I64</f>
        <v>-6.7829E-2</v>
      </c>
      <c r="E58">
        <f>(((D58*'AC Param'!$B$6)+(C58*('AC Param'!$B$3-'AC Param'!$B$4)))/('AC Param'!$B$5-'AC Param'!$B$3)) * ('AC Param'!$B$8/'AC Param'!$B$9)</f>
        <v>-3.4458784416636294E-2</v>
      </c>
      <c r="F58">
        <f>E58*B58*'AC Param'!$B$9</f>
        <v>-0.58512853326253056</v>
      </c>
      <c r="G58">
        <f>'AC Param'!$B$2*9.807 + F58</f>
        <v>122.98307146673747</v>
      </c>
      <c r="H58">
        <f t="shared" si="1"/>
        <v>0.58512853326253056</v>
      </c>
      <c r="I58">
        <f>C58+(H58/(B58*'AC Param'!$B$8))</f>
        <v>0.72236737103203907</v>
      </c>
      <c r="J58">
        <f>FORECAST(I58,
INDEX(WingXFLR5!$F$8:$F$150,MATCH(I58,WingXFLR5!$C$8:$C$150,1)):INDEX(WingXFLR5!$F$8:$F$150,MATCH(I58,WingXFLR5!$C$8:$C$150,1)+1),
INDEX(WingXFLR5!$C$8:$C$150,MATCH(I58,WingXFLR5!$C$8:$C$150,1)):INDEX(WingXFLR5!$C$8:$C$150,MATCH(I58,WingXFLR5!$C$8:$C$150,1)+1))</f>
        <v>2.7428730875519752E-2</v>
      </c>
      <c r="K58">
        <f>FORECAST(I58,
INDEX(WingXFLR5!$D$8:$D$150,MATCH(I58,WingXFLR5!$C$8:$C$150,1)):INDEX(WingXFLR5!$D$8:$D$150,MATCH(I58,WingXFLR5!$C$8:$C$150,1)+1),
INDEX(WingXFLR5!$C$8:$C$150,MATCH(I58,WingXFLR5!$C$8:$C$150,1)):INDEX(WingXFLR5!$C$8:$C$150,MATCH(I58,WingXFLR5!$C$8:$C$150,1)+1))</f>
        <v>1.1357540956173121E-2</v>
      </c>
      <c r="L58">
        <f>FORECAST(I58,
INDEX(WingXFLR5!$E$8:$E$150,MATCH(I58,WingXFLR5!$C$8:$C$150,1)):INDEX(WingXFLR5!$E$8:$E$150,MATCH(I58,WingXFLR5!$C$8:$C$150,1)+1),
INDEX(WingXFLR5!$C$8:$C$150,MATCH(I58,WingXFLR5!$C$8:$C$150,1)):INDEX(WingXFLR5!$C$8:$C$150,MATCH(I58,WingXFLR5!$C$8:$C$150,1)+1))</f>
        <v>1.6070818696502821E-2</v>
      </c>
      <c r="M58">
        <f>FORECAST(I58,
INDEX(WingXFLR5!$I$8:$I$150,MATCH(I58,WingXFLR5!$C$8:$C$150,1)):INDEX(WingXFLR5!$I$8:$I$150,MATCH(I58,WingXFLR5!$C$8:$C$150,1)+1),
INDEX(WingXFLR5!$C$8:$C$150,MATCH(I58,WingXFLR5!$C$8:$C$150,1)):INDEX(WingXFLR5!$C$8:$C$150,MATCH(I58,WingXFLR5!$C$8:$C$150,1)+1))</f>
        <v>-6.7555037541269097E-2</v>
      </c>
      <c r="N58">
        <f>(((M58*'AC Param'!$B$6)+(I58*('AC Param'!$B$3-'AC Param'!$B$4)))/('AC Param'!$B$5-'AC Param'!$B$3)) * ('AC Param'!$B$8/'AC Param'!$B$9)</f>
        <v>-3.3216447484577166E-2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1.1008577046405458E-2</v>
      </c>
      <c r="P58">
        <f>N58*B58*'AC Param'!$B$9</f>
        <v>-0.56403298972609983</v>
      </c>
      <c r="Q58">
        <f>(B58*'AC Param'!$B$8*TrimCalc!I58)+TrimCalc!P58</f>
        <v>123.62981960807855</v>
      </c>
      <c r="R58">
        <f>('AC Param'!$B$2*9.807)-TrimCalc!Q58</f>
        <v>-6.1619608078544275E-2</v>
      </c>
      <c r="S58">
        <f>O58*B58*'AC Param'!$B$9</f>
        <v>0.18693150816315326</v>
      </c>
      <c r="T58">
        <f>(J58*B58*'AC Param'!$B$8)</f>
        <v>4.7157165396775182</v>
      </c>
      <c r="U58">
        <f>(K58*B58*'AC Param'!$B$8)</f>
        <v>1.9526584726124518</v>
      </c>
      <c r="V58">
        <f>(L58*B58*'AC Param'!$B$8)</f>
        <v>2.7629942441447715</v>
      </c>
    </row>
    <row r="59" spans="1:22" x14ac:dyDescent="0.2">
      <c r="A59" s="1">
        <f>WingXFLR5!L65</f>
        <v>10.5703</v>
      </c>
      <c r="B59" s="1">
        <f t="shared" si="0"/>
        <v>68.435385780125003</v>
      </c>
      <c r="C59">
        <f>WingXFLR5!C65</f>
        <v>0.728132</v>
      </c>
      <c r="D59">
        <f>WingXFLR5!I65</f>
        <v>-6.7090999999999998E-2</v>
      </c>
      <c r="E59">
        <f>(((D59*'AC Param'!$B$6)+(C59*('AC Param'!$B$3-'AC Param'!$B$4)))/('AC Param'!$B$5-'AC Param'!$B$3)) * ('AC Param'!$B$8/'AC Param'!$B$9)</f>
        <v>-3.1112177512512197E-2</v>
      </c>
      <c r="F59">
        <f>E59*B59*'AC Param'!$B$9</f>
        <v>-0.52164759827948293</v>
      </c>
      <c r="G59">
        <f>'AC Param'!$B$2*9.807 + F59</f>
        <v>123.04655240172052</v>
      </c>
      <c r="H59">
        <f t="shared" si="1"/>
        <v>0.52164759827948293</v>
      </c>
      <c r="I59">
        <f>C59+(H59/(B59*'AC Param'!$B$8))</f>
        <v>0.73120483862394803</v>
      </c>
      <c r="J59">
        <f>FORECAST(I59,
INDEX(WingXFLR5!$F$8:$F$150,MATCH(I59,WingXFLR5!$C$8:$C$150,1)):INDEX(WingXFLR5!$F$8:$F$150,MATCH(I59,WingXFLR5!$C$8:$C$150,1)+1),
INDEX(WingXFLR5!$C$8:$C$150,MATCH(I59,WingXFLR5!$C$8:$C$150,1)):INDEX(WingXFLR5!$C$8:$C$150,MATCH(I59,WingXFLR5!$C$8:$C$150,1)+1))</f>
        <v>2.7760030139375169E-2</v>
      </c>
      <c r="K59">
        <f>FORECAST(I59,
INDEX(WingXFLR5!$D$8:$D$150,MATCH(I59,WingXFLR5!$C$8:$C$150,1)):INDEX(WingXFLR5!$D$8:$D$150,MATCH(I59,WingXFLR5!$C$8:$C$150,1)+1),
INDEX(WingXFLR5!$C$8:$C$150,MATCH(I59,WingXFLR5!$C$8:$C$150,1)):INDEX(WingXFLR5!$C$8:$C$150,MATCH(I59,WingXFLR5!$C$8:$C$150,1)+1))</f>
        <v>1.1635566398207189E-2</v>
      </c>
      <c r="L59">
        <f>FORECAST(I59,
INDEX(WingXFLR5!$E$8:$E$150,MATCH(I59,WingXFLR5!$C$8:$C$150,1)):INDEX(WingXFLR5!$E$8:$E$150,MATCH(I59,WingXFLR5!$C$8:$C$150,1)+1),
INDEX(WingXFLR5!$C$8:$C$150,MATCH(I59,WingXFLR5!$C$8:$C$150,1)):INDEX(WingXFLR5!$C$8:$C$150,MATCH(I59,WingXFLR5!$C$8:$C$150,1)+1))</f>
        <v>1.6123463741167979E-2</v>
      </c>
      <c r="M59">
        <f>FORECAST(I59,
INDEX(WingXFLR5!$I$8:$I$150,MATCH(I59,WingXFLR5!$C$8:$C$150,1)):INDEX(WingXFLR5!$I$8:$I$150,MATCH(I59,WingXFLR5!$C$8:$C$150,1)+1),
INDEX(WingXFLR5!$C$8:$C$150,MATCH(I59,WingXFLR5!$C$8:$C$150,1)):INDEX(WingXFLR5!$C$8:$C$150,MATCH(I59,WingXFLR5!$C$8:$C$150,1)+1))</f>
        <v>-6.6843228287714385E-2</v>
      </c>
      <c r="N59">
        <f>(((M59*'AC Param'!$B$6)+(I59*('AC Param'!$B$3-'AC Param'!$B$4)))/('AC Param'!$B$5-'AC Param'!$B$3)) * ('AC Param'!$B$8/'AC Param'!$B$9)</f>
        <v>-2.9989512107317269E-2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1.0997221481051816E-2</v>
      </c>
      <c r="P59">
        <f>N59*B59*'AC Param'!$B$9</f>
        <v>-0.50282423845338675</v>
      </c>
      <c r="Q59">
        <f>(B59*'AC Param'!$B$8*TrimCalc!I59)+TrimCalc!P59</f>
        <v>123.62710726717529</v>
      </c>
      <c r="R59">
        <f>('AC Param'!$B$2*9.807)-TrimCalc!Q59</f>
        <v>-5.8907267175285938E-2</v>
      </c>
      <c r="S59">
        <f>O59*B59*'AC Param'!$B$9</f>
        <v>0.18438677816848836</v>
      </c>
      <c r="T59">
        <f>(J59*B59*'AC Param'!$B$8)</f>
        <v>4.7125654232260858</v>
      </c>
      <c r="U59">
        <f>(K59*B59*'AC Param'!$B$8)</f>
        <v>1.9752632692594292</v>
      </c>
      <c r="V59">
        <f>(L59*B59*'AC Param'!$B$8)</f>
        <v>2.7371323931486904</v>
      </c>
    </row>
    <row r="60" spans="1:22" x14ac:dyDescent="0.2">
      <c r="A60" s="1">
        <f>WingXFLR5!L66</f>
        <v>10.5044</v>
      </c>
      <c r="B60" s="1">
        <f t="shared" si="0"/>
        <v>67.584731858000012</v>
      </c>
      <c r="C60">
        <f>WingXFLR5!C66</f>
        <v>0.73729699999999998</v>
      </c>
      <c r="D60">
        <f>WingXFLR5!I66</f>
        <v>-6.6351999999999994E-2</v>
      </c>
      <c r="E60">
        <f>(((D60*'AC Param'!$B$6)+(C60*('AC Param'!$B$3-'AC Param'!$B$4)))/('AC Param'!$B$5-'AC Param'!$B$3)) * ('AC Param'!$B$8/'AC Param'!$B$9)</f>
        <v>-2.7763733387128384E-2</v>
      </c>
      <c r="F60">
        <f>E60*B60*'AC Param'!$B$9</f>
        <v>-0.45971909670478822</v>
      </c>
      <c r="G60">
        <f>'AC Param'!$B$2*9.807 + F60</f>
        <v>123.10848090329522</v>
      </c>
      <c r="H60">
        <f t="shared" si="1"/>
        <v>0.45971909670478822</v>
      </c>
      <c r="I60">
        <f>C60+(H60/(B60*'AC Param'!$B$8))</f>
        <v>0.74003912476007672</v>
      </c>
      <c r="J60">
        <f>FORECAST(I60,
INDEX(WingXFLR5!$F$8:$F$150,MATCH(I60,WingXFLR5!$C$8:$C$150,1)):INDEX(WingXFLR5!$F$8:$F$150,MATCH(I60,WingXFLR5!$C$8:$C$150,1)+1),
INDEX(WingXFLR5!$C$8:$C$150,MATCH(I60,WingXFLR5!$C$8:$C$150,1)):INDEX(WingXFLR5!$C$8:$C$150,MATCH(I60,WingXFLR5!$C$8:$C$150,1)+1))</f>
        <v>2.8109636382395612E-2</v>
      </c>
      <c r="K60">
        <f>FORECAST(I60,
INDEX(WingXFLR5!$D$8:$D$150,MATCH(I60,WingXFLR5!$C$8:$C$150,1)):INDEX(WingXFLR5!$D$8:$D$150,MATCH(I60,WingXFLR5!$C$8:$C$150,1)+1),
INDEX(WingXFLR5!$C$8:$C$150,MATCH(I60,WingXFLR5!$C$8:$C$150,1)):INDEX(WingXFLR5!$C$8:$C$150,MATCH(I60,WingXFLR5!$C$8:$C$150,1)+1))</f>
        <v>1.191729150886516E-2</v>
      </c>
      <c r="L60">
        <f>FORECAST(I60,
INDEX(WingXFLR5!$E$8:$E$150,MATCH(I60,WingXFLR5!$C$8:$C$150,1)):INDEX(WingXFLR5!$E$8:$E$150,MATCH(I60,WingXFLR5!$C$8:$C$150,1)+1),
INDEX(WingXFLR5!$C$8:$C$150,MATCH(I60,WingXFLR5!$C$8:$C$150,1)):INDEX(WingXFLR5!$C$8:$C$150,MATCH(I60,WingXFLR5!$C$8:$C$150,1)+1))</f>
        <v>1.6191943460031232E-2</v>
      </c>
      <c r="M60">
        <f>FORECAST(I60,
INDEX(WingXFLR5!$I$8:$I$150,MATCH(I60,WingXFLR5!$C$8:$C$150,1)):INDEX(WingXFLR5!$I$8:$I$150,MATCH(I60,WingXFLR5!$C$8:$C$150,1)+1),
INDEX(WingXFLR5!$C$8:$C$150,MATCH(I60,WingXFLR5!$C$8:$C$150,1)):INDEX(WingXFLR5!$C$8:$C$150,MATCH(I60,WingXFLR5!$C$8:$C$150,1)+1))</f>
        <v>-6.613052299471113E-2</v>
      </c>
      <c r="N60">
        <f>(((M60*'AC Param'!$B$6)+(I60*('AC Param'!$B$3-'AC Param'!$B$4)))/('AC Param'!$B$5-'AC Param'!$B$3)) * ('AC Param'!$B$8/'AC Param'!$B$9)</f>
        <v>-2.6761016793169206E-2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1.0986755534525557E-2</v>
      </c>
      <c r="P60">
        <f>N60*B60*'AC Param'!$B$9</f>
        <v>-0.44311585533237513</v>
      </c>
      <c r="Q60">
        <f>(B60*'AC Param'!$B$8*TrimCalc!I60)+TrimCalc!P60</f>
        <v>123.62495096427466</v>
      </c>
      <c r="R60">
        <f>('AC Param'!$B$2*9.807)-TrimCalc!Q60</f>
        <v>-5.6750964274655757E-2</v>
      </c>
      <c r="S60">
        <f>O60*B60*'AC Param'!$B$9</f>
        <v>0.18192154706362529</v>
      </c>
      <c r="T60">
        <f>(J60*B60*'AC Param'!$B$8)</f>
        <v>4.7125998184171394</v>
      </c>
      <c r="U60">
        <f>(K60*B60*'AC Param'!$B$8)</f>
        <v>1.9979420948993354</v>
      </c>
      <c r="V60">
        <f>(L60*B60*'AC Param'!$B$8)</f>
        <v>2.7145904262693517</v>
      </c>
    </row>
    <row r="61" spans="1:22" x14ac:dyDescent="0.2">
      <c r="A61" s="1">
        <f>WingXFLR5!L67</f>
        <v>10.4397</v>
      </c>
      <c r="B61" s="1">
        <f t="shared" si="0"/>
        <v>66.754743355125001</v>
      </c>
      <c r="C61">
        <f>WingXFLR5!C67</f>
        <v>0.74645899999999998</v>
      </c>
      <c r="D61">
        <f>WingXFLR5!I67</f>
        <v>-6.5612000000000004E-2</v>
      </c>
      <c r="E61">
        <f>(((D61*'AC Param'!$B$6)+(C61*('AC Param'!$B$3-'AC Param'!$B$4)))/('AC Param'!$B$5-'AC Param'!$B$3)) * ('AC Param'!$B$8/'AC Param'!$B$9)</f>
        <v>-2.441345204048493E-2</v>
      </c>
      <c r="F61">
        <f>E61*B61*'AC Param'!$B$9</f>
        <v>-0.39927986271692995</v>
      </c>
      <c r="G61">
        <f>'AC Param'!$B$2*9.807 + F61</f>
        <v>123.16892013728308</v>
      </c>
      <c r="H61">
        <f t="shared" si="1"/>
        <v>0.39927986271692995</v>
      </c>
      <c r="I61">
        <f>C61+(H61/(B61*'AC Param'!$B$8))</f>
        <v>0.74887022944042525</v>
      </c>
      <c r="J61">
        <f>FORECAST(I61,
INDEX(WingXFLR5!$F$8:$F$150,MATCH(I61,WingXFLR5!$C$8:$C$150,1)):INDEX(WingXFLR5!$F$8:$F$150,MATCH(I61,WingXFLR5!$C$8:$C$150,1)+1),
INDEX(WingXFLR5!$C$8:$C$150,MATCH(I61,WingXFLR5!$C$8:$C$150,1)):INDEX(WingXFLR5!$C$8:$C$150,MATCH(I61,WingXFLR5!$C$8:$C$150,1)+1))</f>
        <v>2.8472619670706863E-2</v>
      </c>
      <c r="K61">
        <f>FORECAST(I61,
INDEX(WingXFLR5!$D$8:$D$150,MATCH(I61,WingXFLR5!$C$8:$C$150,1)):INDEX(WingXFLR5!$D$8:$D$150,MATCH(I61,WingXFLR5!$C$8:$C$150,1)+1),
INDEX(WingXFLR5!$C$8:$C$150,MATCH(I61,WingXFLR5!$C$8:$C$150,1)):INDEX(WingXFLR5!$C$8:$C$150,MATCH(I61,WingXFLR5!$C$8:$C$150,1)+1))</f>
        <v>1.2202452491892866E-2</v>
      </c>
      <c r="L61">
        <f>FORECAST(I61,
INDEX(WingXFLR5!$E$8:$E$150,MATCH(I61,WingXFLR5!$C$8:$C$150,1)):INDEX(WingXFLR5!$E$8:$E$150,MATCH(I61,WingXFLR5!$C$8:$C$150,1)+1),
INDEX(WingXFLR5!$C$8:$C$150,MATCH(I61,WingXFLR5!$C$8:$C$150,1)):INDEX(WingXFLR5!$C$8:$C$150,MATCH(I61,WingXFLR5!$C$8:$C$150,1)+1))</f>
        <v>1.6271167178814001E-2</v>
      </c>
      <c r="M61">
        <f>FORECAST(I61,
INDEX(WingXFLR5!$I$8:$I$150,MATCH(I61,WingXFLR5!$C$8:$C$150,1)):INDEX(WingXFLR5!$I$8:$I$150,MATCH(I61,WingXFLR5!$C$8:$C$150,1)+1),
INDEX(WingXFLR5!$C$8:$C$150,MATCH(I61,WingXFLR5!$C$8:$C$150,1)):INDEX(WingXFLR5!$C$8:$C$150,MATCH(I61,WingXFLR5!$C$8:$C$150,1)+1))</f>
        <v>-6.5417448350641533E-2</v>
      </c>
      <c r="N61">
        <f>(((M61*'AC Param'!$B$6)+(I61*('AC Param'!$B$3-'AC Param'!$B$4)))/('AC Param'!$B$5-'AC Param'!$B$3)) * ('AC Param'!$B$8/'AC Param'!$B$9)</f>
        <v>-2.3532205542203713E-2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1.0978490980875878E-2</v>
      </c>
      <c r="P61">
        <f>N61*B61*'AC Param'!$B$9</f>
        <v>-0.38486715367971547</v>
      </c>
      <c r="Q61">
        <f>(B61*'AC Param'!$B$8*TrimCalc!I61)+TrimCalc!P61</f>
        <v>123.62191436232497</v>
      </c>
      <c r="R61">
        <f>('AC Param'!$B$2*9.807)-TrimCalc!Q61</f>
        <v>-5.3714362324967624E-2</v>
      </c>
      <c r="S61">
        <f>O61*B61*'AC Param'!$B$9</f>
        <v>0.17955225522445631</v>
      </c>
      <c r="T61">
        <f>(J61*B61*'AC Param'!$B$8)</f>
        <v>4.7148328079912387</v>
      </c>
      <c r="U61">
        <f>(K61*B61*'AC Param'!$B$8)</f>
        <v>2.0206262722611861</v>
      </c>
      <c r="V61">
        <f>(L61*B61*'AC Param'!$B$8)</f>
        <v>2.6943721275464201</v>
      </c>
    </row>
    <row r="62" spans="1:22" x14ac:dyDescent="0.2">
      <c r="A62" s="1">
        <f>WingXFLR5!L68</f>
        <v>10.376300000000001</v>
      </c>
      <c r="B62" s="1">
        <f t="shared" si="0"/>
        <v>65.946406035125008</v>
      </c>
      <c r="C62">
        <f>WingXFLR5!C68</f>
        <v>0.75561800000000001</v>
      </c>
      <c r="D62">
        <f>WingXFLR5!I68</f>
        <v>-6.4873E-2</v>
      </c>
      <c r="E62">
        <f>(((D62*'AC Param'!$B$6)+(C62*('AC Param'!$B$3-'AC Param'!$B$4)))/('AC Param'!$B$5-'AC Param'!$B$3)) * ('AC Param'!$B$8/'AC Param'!$B$9)</f>
        <v>-2.1066057328709163E-2</v>
      </c>
      <c r="F62">
        <f>E62*B62*'AC Param'!$B$9</f>
        <v>-0.34036153868877744</v>
      </c>
      <c r="G62">
        <f>'AC Param'!$B$2*9.807 + F62</f>
        <v>123.22783846131122</v>
      </c>
      <c r="H62">
        <f t="shared" si="1"/>
        <v>0.34036153868877744</v>
      </c>
      <c r="I62">
        <f>C62+(H62/(B62*'AC Param'!$B$8))</f>
        <v>0.75769861922338699</v>
      </c>
      <c r="J62">
        <f>FORECAST(I62,
INDEX(WingXFLR5!$F$8:$F$150,MATCH(I62,WingXFLR5!$C$8:$C$150,1)):INDEX(WingXFLR5!$F$8:$F$150,MATCH(I62,WingXFLR5!$C$8:$C$150,1)+1),
INDEX(WingXFLR5!$C$8:$C$150,MATCH(I62,WingXFLR5!$C$8:$C$150,1)):INDEX(WingXFLR5!$C$8:$C$150,MATCH(I62,WingXFLR5!$C$8:$C$150,1)+1))</f>
        <v>2.8846997292458904E-2</v>
      </c>
      <c r="K62">
        <f>FORECAST(I62,
INDEX(WingXFLR5!$D$8:$D$150,MATCH(I62,WingXFLR5!$C$8:$C$150,1)):INDEX(WingXFLR5!$D$8:$D$150,MATCH(I62,WingXFLR5!$C$8:$C$150,1)+1),
INDEX(WingXFLR5!$C$8:$C$150,MATCH(I62,WingXFLR5!$C$8:$C$150,1)):INDEX(WingXFLR5!$C$8:$C$150,MATCH(I62,WingXFLR5!$C$8:$C$150,1)+1))</f>
        <v>1.2490407032904365E-2</v>
      </c>
      <c r="L62">
        <f>FORECAST(I62,
INDEX(WingXFLR5!$E$8:$E$150,MATCH(I62,WingXFLR5!$C$8:$C$150,1)):INDEX(WingXFLR5!$E$8:$E$150,MATCH(I62,WingXFLR5!$C$8:$C$150,1)+1),
INDEX(WingXFLR5!$C$8:$C$150,MATCH(I62,WingXFLR5!$C$8:$C$150,1)):INDEX(WingXFLR5!$C$8:$C$150,MATCH(I62,WingXFLR5!$C$8:$C$150,1)+1))</f>
        <v>1.6357362993664488E-2</v>
      </c>
      <c r="M62">
        <f>FORECAST(I62,
INDEX(WingXFLR5!$I$8:$I$150,MATCH(I62,WingXFLR5!$C$8:$C$150,1)):INDEX(WingXFLR5!$I$8:$I$150,MATCH(I62,WingXFLR5!$C$8:$C$150,1)+1),
INDEX(WingXFLR5!$C$8:$C$150,MATCH(I62,WingXFLR5!$C$8:$C$150,1)):INDEX(WingXFLR5!$C$8:$C$150,MATCH(I62,WingXFLR5!$C$8:$C$150,1)+1))</f>
        <v>-6.4704595975474649E-2</v>
      </c>
      <c r="N62">
        <f>(((M62*'AC Param'!$B$6)+(I62*('AC Param'!$B$3-'AC Param'!$B$4)))/('AC Param'!$B$5-'AC Param'!$B$3)) * ('AC Param'!$B$8/'AC Param'!$B$9)</f>
        <v>-2.0304394116107582E-2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1.0971015734405067E-2</v>
      </c>
      <c r="P62">
        <f>N62*B62*'AC Param'!$B$9</f>
        <v>-0.32805544557611827</v>
      </c>
      <c r="Q62">
        <f>(B62*'AC Param'!$B$8*TrimCalc!I62)+TrimCalc!P62</f>
        <v>123.62132702788769</v>
      </c>
      <c r="R62">
        <f>('AC Param'!$B$2*9.807)-TrimCalc!Q62</f>
        <v>-5.3127027887683198E-2</v>
      </c>
      <c r="S62">
        <f>O62*B62*'AC Param'!$B$9</f>
        <v>0.17725726926851132</v>
      </c>
      <c r="T62">
        <f>(J62*B62*'AC Param'!$B$8)</f>
        <v>4.71898378840757</v>
      </c>
      <c r="U62">
        <f>(K62*B62*'AC Param'!$B$8)</f>
        <v>2.0432639037372549</v>
      </c>
      <c r="V62">
        <f>(L62*B62*'AC Param'!$B$8)</f>
        <v>2.6758462936584202</v>
      </c>
    </row>
    <row r="63" spans="1:22" x14ac:dyDescent="0.2">
      <c r="A63" s="1">
        <f>WingXFLR5!L69</f>
        <v>10.314</v>
      </c>
      <c r="B63" s="1">
        <f t="shared" si="0"/>
        <v>65.156890050000001</v>
      </c>
      <c r="C63">
        <f>WingXFLR5!C69</f>
        <v>0.76477300000000004</v>
      </c>
      <c r="D63">
        <f>WingXFLR5!I69</f>
        <v>-6.4131999999999995E-2</v>
      </c>
      <c r="E63">
        <f>(((D63*'AC Param'!$B$6)+(C63*('AC Param'!$B$3-'AC Param'!$B$4)))/('AC Param'!$B$5-'AC Param'!$B$3)) * ('AC Param'!$B$8/'AC Param'!$B$9)</f>
        <v>-1.7714638369878011E-2</v>
      </c>
      <c r="F63">
        <f>E63*B63*'AC Param'!$B$9</f>
        <v>-0.28278653241270496</v>
      </c>
      <c r="G63">
        <f>'AC Param'!$B$2*9.807 + F63</f>
        <v>123.2854134675873</v>
      </c>
      <c r="H63">
        <f t="shared" si="1"/>
        <v>0.28278653241270496</v>
      </c>
      <c r="I63">
        <f>C63+(H63/(B63*'AC Param'!$B$8))</f>
        <v>0.76652261154584378</v>
      </c>
      <c r="J63">
        <f>FORECAST(I63,
INDEX(WingXFLR5!$F$8:$F$150,MATCH(I63,WingXFLR5!$C$8:$C$150,1)):INDEX(WingXFLR5!$F$8:$F$150,MATCH(I63,WingXFLR5!$C$8:$C$150,1)+1),
INDEX(WingXFLR5!$C$8:$C$150,MATCH(I63,WingXFLR5!$C$8:$C$150,1)):INDEX(WingXFLR5!$C$8:$C$150,MATCH(I63,WingXFLR5!$C$8:$C$150,1)+1))</f>
        <v>2.9228130827962918E-2</v>
      </c>
      <c r="K63">
        <f>FORECAST(I63,
INDEX(WingXFLR5!$D$8:$D$150,MATCH(I63,WingXFLR5!$C$8:$C$150,1)):INDEX(WingXFLR5!$D$8:$D$150,MATCH(I63,WingXFLR5!$C$8:$C$150,1)+1),
INDEX(WingXFLR5!$C$8:$C$150,MATCH(I63,WingXFLR5!$C$8:$C$150,1)):INDEX(WingXFLR5!$C$8:$C$150,MATCH(I63,WingXFLR5!$C$8:$C$150,1)+1))</f>
        <v>1.2781307640022109E-2</v>
      </c>
      <c r="L63">
        <f>FORECAST(I63,
INDEX(WingXFLR5!$E$8:$E$150,MATCH(I63,WingXFLR5!$C$8:$C$150,1)):INDEX(WingXFLR5!$E$8:$E$150,MATCH(I63,WingXFLR5!$C$8:$C$150,1)+1),
INDEX(WingXFLR5!$C$8:$C$150,MATCH(I63,WingXFLR5!$C$8:$C$150,1)):INDEX(WingXFLR5!$C$8:$C$150,MATCH(I63,WingXFLR5!$C$8:$C$150,1)+1))</f>
        <v>1.6447014360531042E-2</v>
      </c>
      <c r="M63">
        <f>FORECAST(I63,
INDEX(WingXFLR5!$I$8:$I$150,MATCH(I63,WingXFLR5!$C$8:$C$150,1)):INDEX(WingXFLR5!$I$8:$I$150,MATCH(I63,WingXFLR5!$C$8:$C$150,1)+1),
INDEX(WingXFLR5!$C$8:$C$150,MATCH(I63,WingXFLR5!$C$8:$C$150,1)):INDEX(WingXFLR5!$C$8:$C$150,MATCH(I63,WingXFLR5!$C$8:$C$150,1)+1))</f>
        <v>-6.3990341110634813E-2</v>
      </c>
      <c r="N63">
        <f>(((M63*'AC Param'!$B$6)+(I63*('AC Param'!$B$3-'AC Param'!$B$4)))/('AC Param'!$B$5-'AC Param'!$B$3)) * ('AC Param'!$B$8/'AC Param'!$B$9)</f>
        <v>-1.7074039236109652E-2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1.0965721264761497E-2</v>
      </c>
      <c r="P63">
        <f>N63*B63*'AC Param'!$B$9</f>
        <v>-0.2725603678180627</v>
      </c>
      <c r="Q63">
        <f>(B63*'AC Param'!$B$8*TrimCalc!I63)+TrimCalc!P63</f>
        <v>123.61909538279663</v>
      </c>
      <c r="R63">
        <f>('AC Param'!$B$2*9.807)-TrimCalc!Q63</f>
        <v>-5.0895382796625199E-2</v>
      </c>
      <c r="S63">
        <f>O63*B63*'AC Param'!$B$9</f>
        <v>0.1750506122179179</v>
      </c>
      <c r="T63">
        <f>(J63*B63*'AC Param'!$B$8)</f>
        <v>4.7240896331410323</v>
      </c>
      <c r="U63">
        <f>(K63*B63*'AC Param'!$B$8)</f>
        <v>2.0658195105123989</v>
      </c>
      <c r="V63">
        <f>(L63*B63*'AC Param'!$B$8)</f>
        <v>2.6583010215067366</v>
      </c>
    </row>
    <row r="64" spans="1:22" x14ac:dyDescent="0.2">
      <c r="A64" s="1">
        <f>WingXFLR5!L70</f>
        <v>10.252800000000001</v>
      </c>
      <c r="B64" s="1">
        <f t="shared" si="0"/>
        <v>64.385943552000015</v>
      </c>
      <c r="C64">
        <f>WingXFLR5!C70</f>
        <v>0.77392499999999997</v>
      </c>
      <c r="D64">
        <f>WingXFLR5!I70</f>
        <v>-6.3391000000000003E-2</v>
      </c>
      <c r="E64">
        <f>(((D64*'AC Param'!$B$6)+(C64*('AC Param'!$B$3-'AC Param'!$B$4)))/('AC Param'!$B$5-'AC Param'!$B$3)) * ('AC Param'!$B$8/'AC Param'!$B$9)</f>
        <v>-1.4363744117850921E-2</v>
      </c>
      <c r="F64">
        <f>E64*B64*'AC Param'!$B$9</f>
        <v>-0.2265816884019938</v>
      </c>
      <c r="G64">
        <f>'AC Param'!$B$2*9.807 + F64</f>
        <v>123.34161831159801</v>
      </c>
      <c r="H64">
        <f t="shared" si="1"/>
        <v>0.2265816884019938</v>
      </c>
      <c r="I64">
        <f>C64+(H64/(B64*'AC Param'!$B$8))</f>
        <v>0.77534365569171704</v>
      </c>
      <c r="J64">
        <f>FORECAST(I64,
INDEX(WingXFLR5!$F$8:$F$150,MATCH(I64,WingXFLR5!$C$8:$C$150,1)):INDEX(WingXFLR5!$F$8:$F$150,MATCH(I64,WingXFLR5!$C$8:$C$150,1)+1),
INDEX(WingXFLR5!$C$8:$C$150,MATCH(I64,WingXFLR5!$C$8:$C$150,1)):INDEX(WingXFLR5!$C$8:$C$150,MATCH(I64,WingXFLR5!$C$8:$C$150,1)+1))</f>
        <v>2.9607404268654491E-2</v>
      </c>
      <c r="K64">
        <f>FORECAST(I64,
INDEX(WingXFLR5!$D$8:$D$150,MATCH(I64,WingXFLR5!$C$8:$C$150,1)):INDEX(WingXFLR5!$D$8:$D$150,MATCH(I64,WingXFLR5!$C$8:$C$150,1)+1),
INDEX(WingXFLR5!$C$8:$C$150,MATCH(I64,WingXFLR5!$C$8:$C$150,1)):INDEX(WingXFLR5!$C$8:$C$150,MATCH(I64,WingXFLR5!$C$8:$C$150,1)+1))</f>
        <v>1.3075758875620163E-2</v>
      </c>
      <c r="L64">
        <f>FORECAST(I64,
INDEX(WingXFLR5!$E$8:$E$150,MATCH(I64,WingXFLR5!$C$8:$C$150,1)):INDEX(WingXFLR5!$E$8:$E$150,MATCH(I64,WingXFLR5!$C$8:$C$150,1)+1),
INDEX(WingXFLR5!$C$8:$C$150,MATCH(I64,WingXFLR5!$C$8:$C$150,1)):INDEX(WingXFLR5!$C$8:$C$150,MATCH(I64,WingXFLR5!$C$8:$C$150,1)+1))</f>
        <v>1.6532490331749854E-2</v>
      </c>
      <c r="M64">
        <f>FORECAST(I64,
INDEX(WingXFLR5!$I$8:$I$150,MATCH(I64,WingXFLR5!$C$8:$C$150,1)):INDEX(WingXFLR5!$I$8:$I$150,MATCH(I64,WingXFLR5!$C$8:$C$150,1)+1),
INDEX(WingXFLR5!$C$8:$C$150,MATCH(I64,WingXFLR5!$C$8:$C$150,1)):INDEX(WingXFLR5!$C$8:$C$150,MATCH(I64,WingXFLR5!$C$8:$C$150,1)+1))</f>
        <v>-6.3276099588199547E-2</v>
      </c>
      <c r="N64">
        <f>(((M64*'AC Param'!$B$6)+(I64*('AC Param'!$B$3-'AC Param'!$B$4)))/('AC Param'!$B$5-'AC Param'!$B$3)) * ('AC Param'!$B$8/'AC Param'!$B$9)</f>
        <v>-1.3844231512682454E-2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1.0961234035753956E-2</v>
      </c>
      <c r="P64">
        <f>N64*B64*'AC Param'!$B$9</f>
        <v>-0.2183866076306161</v>
      </c>
      <c r="Q64">
        <f>(B64*'AC Param'!$B$8*TrimCalc!I64)+TrimCalc!P64</f>
        <v>123.61622359702386</v>
      </c>
      <c r="R64">
        <f>('AC Param'!$B$2*9.807)-TrimCalc!Q64</f>
        <v>-4.8023597023856723E-2</v>
      </c>
      <c r="S64">
        <f>O64*B64*'AC Param'!$B$9</f>
        <v>0.17290860199214728</v>
      </c>
      <c r="T64">
        <f>(J64*B64*'AC Param'!$B$8)</f>
        <v>4.7287694171038028</v>
      </c>
      <c r="U64">
        <f>(K64*B64*'AC Param'!$B$8)</f>
        <v>2.0884049177495223</v>
      </c>
      <c r="V64">
        <f>(L64*B64*'AC Param'!$B$8)</f>
        <v>2.6404994493931642</v>
      </c>
    </row>
    <row r="65" spans="1:22" x14ac:dyDescent="0.2">
      <c r="A65" s="1">
        <f>WingXFLR5!L71</f>
        <v>10.1927</v>
      </c>
      <c r="B65" s="1">
        <f t="shared" si="0"/>
        <v>63.63331914012501</v>
      </c>
      <c r="C65">
        <f>WingXFLR5!C71</f>
        <v>0.78307400000000005</v>
      </c>
      <c r="D65">
        <f>WingXFLR5!I71</f>
        <v>-6.2649999999999997E-2</v>
      </c>
      <c r="E65">
        <f>(((D65*'AC Param'!$B$6)+(C65*('AC Param'!$B$3-'AC Param'!$B$4)))/('AC Param'!$B$5-'AC Param'!$B$3)) * ('AC Param'!$B$8/'AC Param'!$B$9)</f>
        <v>-1.1013374572627811E-2</v>
      </c>
      <c r="F65">
        <f>E65*B65*'AC Param'!$B$9</f>
        <v>-0.17170030685249202</v>
      </c>
      <c r="G65">
        <f>'AC Param'!$B$2*9.807 + F65</f>
        <v>123.39649969314752</v>
      </c>
      <c r="H65">
        <f t="shared" si="1"/>
        <v>0.17170030685249202</v>
      </c>
      <c r="I65">
        <f>C65+(H65/(B65*'AC Param'!$B$8))</f>
        <v>0.78416175166100699</v>
      </c>
      <c r="J65">
        <f>FORECAST(I65,
INDEX(WingXFLR5!$F$8:$F$150,MATCH(I65,WingXFLR5!$C$8:$C$150,1)):INDEX(WingXFLR5!$F$8:$F$150,MATCH(I65,WingXFLR5!$C$8:$C$150,1)+1),
INDEX(WingXFLR5!$C$8:$C$150,MATCH(I65,WingXFLR5!$C$8:$C$150,1)):INDEX(WingXFLR5!$C$8:$C$150,MATCH(I65,WingXFLR5!$C$8:$C$150,1)+1))</f>
        <v>2.9989459039118843E-2</v>
      </c>
      <c r="K65">
        <f>FORECAST(I65,
INDEX(WingXFLR5!$D$8:$D$150,MATCH(I65,WingXFLR5!$C$8:$C$150,1)):INDEX(WingXFLR5!$D$8:$D$150,MATCH(I65,WingXFLR5!$C$8:$C$150,1)+1),
INDEX(WingXFLR5!$C$8:$C$150,MATCH(I65,WingXFLR5!$C$8:$C$150,1)):INDEX(WingXFLR5!$C$8:$C$150,MATCH(I65,WingXFLR5!$C$8:$C$150,1)+1))</f>
        <v>1.337311082758165E-2</v>
      </c>
      <c r="L65">
        <f>FORECAST(I65,
INDEX(WingXFLR5!$E$8:$E$150,MATCH(I65,WingXFLR5!$C$8:$C$150,1)):INDEX(WingXFLR5!$E$8:$E$150,MATCH(I65,WingXFLR5!$C$8:$C$150,1)+1),
INDEX(WingXFLR5!$C$8:$C$150,MATCH(I65,WingXFLR5!$C$8:$C$150,1)):INDEX(WingXFLR5!$C$8:$C$150,MATCH(I65,WingXFLR5!$C$8:$C$150,1)+1))</f>
        <v>1.6616348211537187E-2</v>
      </c>
      <c r="M65">
        <f>FORECAST(I65,
INDEX(WingXFLR5!$I$8:$I$150,MATCH(I65,WingXFLR5!$C$8:$C$150,1)):INDEX(WingXFLR5!$I$8:$I$150,MATCH(I65,WingXFLR5!$C$8:$C$150,1)+1),
INDEX(WingXFLR5!$C$8:$C$150,MATCH(I65,WingXFLR5!$C$8:$C$150,1)):INDEX(WingXFLR5!$C$8:$C$150,MATCH(I65,WingXFLR5!$C$8:$C$150,1)+1))</f>
        <v>-6.2561623894573176E-2</v>
      </c>
      <c r="N65">
        <f>(((M65*'AC Param'!$B$6)+(I65*('AC Param'!$B$3-'AC Param'!$B$4)))/('AC Param'!$B$5-'AC Param'!$B$3)) * ('AC Param'!$B$8/'AC Param'!$B$9)</f>
        <v>-1.0614386336518183E-2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1.0959277056602814E-2</v>
      </c>
      <c r="P65">
        <f>N65*B65*'AC Param'!$B$9</f>
        <v>-0.16548001514091976</v>
      </c>
      <c r="Q65">
        <f>(B65*'AC Param'!$B$8*TrimCalc!I65)+TrimCalc!P65</f>
        <v>123.61352047615196</v>
      </c>
      <c r="R65">
        <f>('AC Param'!$B$2*9.807)-TrimCalc!Q65</f>
        <v>-4.5320476151957223E-2</v>
      </c>
      <c r="S65">
        <f>O65*B65*'AC Param'!$B$9</f>
        <v>0.17085691774952491</v>
      </c>
      <c r="T65">
        <f>(J65*B65*'AC Param'!$B$8)</f>
        <v>4.733800465623097</v>
      </c>
      <c r="U65">
        <f>(K65*B65*'AC Param'!$B$8)</f>
        <v>2.1109296496431686</v>
      </c>
      <c r="V65">
        <f>(L65*B65*'AC Param'!$B$8)</f>
        <v>2.6228708159799274</v>
      </c>
    </row>
    <row r="66" spans="1:22" x14ac:dyDescent="0.2">
      <c r="A66" s="1">
        <f>WingXFLR5!L72</f>
        <v>10.133699999999999</v>
      </c>
      <c r="B66" s="1">
        <f t="shared" si="0"/>
        <v>62.898773860124997</v>
      </c>
      <c r="C66">
        <f>WingXFLR5!C72</f>
        <v>0.79221900000000001</v>
      </c>
      <c r="D66">
        <f>WingXFLR5!I72</f>
        <v>-6.1906999999999997E-2</v>
      </c>
      <c r="E66">
        <f>(((D66*'AC Param'!$B$6)+(C66*('AC Param'!$B$3-'AC Param'!$B$4)))/('AC Param'!$B$5-'AC Param'!$B$3)) * ('AC Param'!$B$8/'AC Param'!$B$9)</f>
        <v>-7.65898078034934E-3</v>
      </c>
      <c r="F66">
        <f>E66*B66*'AC Param'!$B$9</f>
        <v>-0.11802642252504801</v>
      </c>
      <c r="G66">
        <f>'AC Param'!$B$2*9.807 + F66</f>
        <v>123.45017357747496</v>
      </c>
      <c r="H66">
        <f t="shared" si="1"/>
        <v>0.11802642252504801</v>
      </c>
      <c r="I66">
        <f>C66+(H66/(B66*'AC Param'!$B$8))</f>
        <v>0.79297545016979187</v>
      </c>
      <c r="J66">
        <f>FORECAST(I66,
INDEX(WingXFLR5!$F$8:$F$150,MATCH(I66,WingXFLR5!$C$8:$C$150,1)):INDEX(WingXFLR5!$F$8:$F$150,MATCH(I66,WingXFLR5!$C$8:$C$150,1)+1),
INDEX(WingXFLR5!$C$8:$C$150,MATCH(I66,WingXFLR5!$C$8:$C$150,1)):INDEX(WingXFLR5!$C$8:$C$150,MATCH(I66,WingXFLR5!$C$8:$C$150,1)+1))</f>
        <v>3.0374346031330789E-2</v>
      </c>
      <c r="K66">
        <f>FORECAST(I66,
INDEX(WingXFLR5!$D$8:$D$150,MATCH(I66,WingXFLR5!$C$8:$C$150,1)):INDEX(WingXFLR5!$D$8:$D$150,MATCH(I66,WingXFLR5!$C$8:$C$150,1)+1),
INDEX(WingXFLR5!$C$8:$C$150,MATCH(I66,WingXFLR5!$C$8:$C$150,1)):INDEX(WingXFLR5!$C$8:$C$150,MATCH(I66,WingXFLR5!$C$8:$C$150,1)+1))</f>
        <v>1.3674147260299084E-2</v>
      </c>
      <c r="L66">
        <f>FORECAST(I66,
INDEX(WingXFLR5!$E$8:$E$150,MATCH(I66,WingXFLR5!$C$8:$C$150,1)):INDEX(WingXFLR5!$E$8:$E$150,MATCH(I66,WingXFLR5!$C$8:$C$150,1)+1),
INDEX(WingXFLR5!$C$8:$C$150,MATCH(I66,WingXFLR5!$C$8:$C$150,1)):INDEX(WingXFLR5!$C$8:$C$150,MATCH(I66,WingXFLR5!$C$8:$C$150,1)+1))</f>
        <v>1.670019877103171E-2</v>
      </c>
      <c r="M66">
        <f>FORECAST(I66,
INDEX(WingXFLR5!$I$8:$I$150,MATCH(I66,WingXFLR5!$C$8:$C$150,1)):INDEX(WingXFLR5!$I$8:$I$150,MATCH(I66,WingXFLR5!$C$8:$C$150,1)+1),
INDEX(WingXFLR5!$C$8:$C$150,MATCH(I66,WingXFLR5!$C$8:$C$150,1)):INDEX(WingXFLR5!$C$8:$C$150,MATCH(I66,WingXFLR5!$C$8:$C$150,1)+1))</f>
        <v>-6.1845520840499296E-2</v>
      </c>
      <c r="N66">
        <f>(((M66*'AC Param'!$B$6)+(I66*('AC Param'!$B$3-'AC Param'!$B$4)))/('AC Param'!$B$5-'AC Param'!$B$3)) * ('AC Param'!$B$8/'AC Param'!$B$9)</f>
        <v>-7.381466577858993E-3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1.0958278933799895E-2</v>
      </c>
      <c r="P66">
        <f>N66*B66*'AC Param'!$B$9</f>
        <v>-0.11374987327402176</v>
      </c>
      <c r="Q66">
        <f>(B66*'AC Param'!$B$8*TrimCalc!I66)+TrimCalc!P66</f>
        <v>123.6115915586503</v>
      </c>
      <c r="R66">
        <f>('AC Param'!$B$2*9.807)-TrimCalc!Q66</f>
        <v>-4.3391558650299089E-2</v>
      </c>
      <c r="S66">
        <f>O66*B66*'AC Param'!$B$9</f>
        <v>0.16886926559554657</v>
      </c>
      <c r="T66">
        <f>(J66*B66*'AC Param'!$B$8)</f>
        <v>4.7392089284644792</v>
      </c>
      <c r="U66">
        <f>(K66*B66*'AC Param'!$B$8)</f>
        <v>2.1335320509716413</v>
      </c>
      <c r="V66">
        <f>(L66*B66*'AC Param'!$B$8)</f>
        <v>2.6056768774928383</v>
      </c>
    </row>
    <row r="67" spans="1:22" x14ac:dyDescent="0.2">
      <c r="A67" s="1">
        <f>WingXFLR5!L73</f>
        <v>10.075799999999999</v>
      </c>
      <c r="B67" s="1">
        <f t="shared" ref="B67:B130" si="2">0.5*1.225*A67^2</f>
        <v>62.182069204499989</v>
      </c>
      <c r="C67">
        <f>WingXFLR5!C73</f>
        <v>0.80136099999999999</v>
      </c>
      <c r="D67">
        <f>WingXFLR5!I73</f>
        <v>-6.1164000000000003E-2</v>
      </c>
      <c r="E67">
        <f>(((D67*'AC Param'!$B$6)+(C67*('AC Param'!$B$3-'AC Param'!$B$4)))/('AC Param'!$B$5-'AC Param'!$B$3)) * ('AC Param'!$B$8/'AC Param'!$B$9)</f>
        <v>-4.3051116948749305E-3</v>
      </c>
      <c r="F67">
        <f>E67*B67*'AC Param'!$B$9</f>
        <v>-6.5586684569234707E-2</v>
      </c>
      <c r="G67">
        <f>'AC Param'!$B$2*9.807 + F67</f>
        <v>123.50261331543076</v>
      </c>
      <c r="H67">
        <f t="shared" ref="H67:H130" si="3">-F67</f>
        <v>6.5586684569234707E-2</v>
      </c>
      <c r="I67">
        <f>C67+(H67/(B67*'AC Param'!$B$8))</f>
        <v>0.80178620050199323</v>
      </c>
      <c r="J67">
        <f>FORECAST(I67,
INDEX(WingXFLR5!$F$8:$F$150,MATCH(I67,WingXFLR5!$C$8:$C$150,1)):INDEX(WingXFLR5!$F$8:$F$150,MATCH(I67,WingXFLR5!$C$8:$C$150,1)+1),
INDEX(WingXFLR5!$C$8:$C$150,MATCH(I67,WingXFLR5!$C$8:$C$150,1)):INDEX(WingXFLR5!$C$8:$C$150,MATCH(I67,WingXFLR5!$C$8:$C$150,1)+1))</f>
        <v>3.0762936054744637E-2</v>
      </c>
      <c r="K67">
        <f>FORECAST(I67,
INDEX(WingXFLR5!$D$8:$D$150,MATCH(I67,WingXFLR5!$C$8:$C$150,1)):INDEX(WingXFLR5!$D$8:$D$150,MATCH(I67,WingXFLR5!$C$8:$C$150,1)+1),
INDEX(WingXFLR5!$C$8:$C$150,MATCH(I67,WingXFLR5!$C$8:$C$150,1)):INDEX(WingXFLR5!$C$8:$C$150,MATCH(I67,WingXFLR5!$C$8:$C$150,1)+1))</f>
        <v>1.3978841772637689E-2</v>
      </c>
      <c r="L67">
        <f>FORECAST(I67,
INDEX(WingXFLR5!$E$8:$E$150,MATCH(I67,WingXFLR5!$C$8:$C$150,1)):INDEX(WingXFLR5!$E$8:$E$150,MATCH(I67,WingXFLR5!$C$8:$C$150,1)+1),
INDEX(WingXFLR5!$C$8:$C$150,MATCH(I67,WingXFLR5!$C$8:$C$150,1)):INDEX(WingXFLR5!$C$8:$C$150,MATCH(I67,WingXFLR5!$C$8:$C$150,1)+1))</f>
        <v>1.6784140808039982E-2</v>
      </c>
      <c r="M67">
        <f>FORECAST(I67,
INDEX(WingXFLR5!$I$8:$I$150,MATCH(I67,WingXFLR5!$C$8:$C$150,1)):INDEX(WingXFLR5!$I$8:$I$150,MATCH(I67,WingXFLR5!$C$8:$C$150,1)+1),
INDEX(WingXFLR5!$C$8:$C$150,MATCH(I67,WingXFLR5!$C$8:$C$150,1)):INDEX(WingXFLR5!$C$8:$C$150,MATCH(I67,WingXFLR5!$C$8:$C$150,1)+1))</f>
        <v>-6.1129384705823075E-2</v>
      </c>
      <c r="N67">
        <f>(((M67*'AC Param'!$B$6)+(I67*('AC Param'!$B$3-'AC Param'!$B$4)))/('AC Param'!$B$5-'AC Param'!$B$3)) * ('AC Param'!$B$8/'AC Param'!$B$9)</f>
        <v>-4.1489843279677073E-3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1.0959438107855532E-2</v>
      </c>
      <c r="P67">
        <f>N67*B67*'AC Param'!$B$9</f>
        <v>-6.3208145499468099E-2</v>
      </c>
      <c r="Q67">
        <f>(B67*'AC Param'!$B$8*TrimCalc!I67)+TrimCalc!P67</f>
        <v>123.61138390643819</v>
      </c>
      <c r="R67">
        <f>('AC Param'!$B$2*9.807)-TrimCalc!Q67</f>
        <v>-4.3183906438187591E-2</v>
      </c>
      <c r="S67">
        <f>O67*B67*'AC Param'!$B$9</f>
        <v>0.16696273202195122</v>
      </c>
      <c r="T67">
        <f>(J67*B67*'AC Param'!$B$8)</f>
        <v>4.745147228161767</v>
      </c>
      <c r="U67">
        <f>(K67*B67*'AC Param'!$B$8)</f>
        <v>2.1562201401160852</v>
      </c>
      <c r="V67">
        <f>(L67*B67*'AC Param'!$B$8)</f>
        <v>2.5889342646169227</v>
      </c>
    </row>
    <row r="68" spans="1:22" x14ac:dyDescent="0.2">
      <c r="A68" s="1">
        <f>WingXFLR5!L74</f>
        <v>10.018800000000001</v>
      </c>
      <c r="B68" s="1">
        <f t="shared" si="2"/>
        <v>61.480516482000013</v>
      </c>
      <c r="C68">
        <f>WingXFLR5!C74</f>
        <v>0.8105</v>
      </c>
      <c r="D68">
        <f>WingXFLR5!I74</f>
        <v>-6.0420000000000001E-2</v>
      </c>
      <c r="E68">
        <f>(((D68*'AC Param'!$B$6)+(C68*('AC Param'!$B$3-'AC Param'!$B$4)))/('AC Param'!$B$5-'AC Param'!$B$3)) * ('AC Param'!$B$8/'AC Param'!$B$9)</f>
        <v>-9.4940538814080743E-4</v>
      </c>
      <c r="F68">
        <f>E68*B68*'AC Param'!$B$9</f>
        <v>-1.4300633735354179E-2</v>
      </c>
      <c r="G68">
        <f>'AC Param'!$B$2*9.807 + F68</f>
        <v>123.55389936626464</v>
      </c>
      <c r="H68">
        <f t="shared" si="3"/>
        <v>1.4300633735354179E-2</v>
      </c>
      <c r="I68">
        <f>C68+(H68/(B68*'AC Param'!$B$8))</f>
        <v>0.81059376937841432</v>
      </c>
      <c r="J68">
        <f>FORECAST(I68,
INDEX(WingXFLR5!$F$8:$F$150,MATCH(I68,WingXFLR5!$C$8:$C$150,1)):INDEX(WingXFLR5!$F$8:$F$150,MATCH(I68,WingXFLR5!$C$8:$C$150,1)+1),
INDEX(WingXFLR5!$C$8:$C$150,MATCH(I68,WingXFLR5!$C$8:$C$150,1)):INDEX(WingXFLR5!$C$8:$C$150,MATCH(I68,WingXFLR5!$C$8:$C$150,1)+1))</f>
        <v>3.1155229117012226E-2</v>
      </c>
      <c r="K68">
        <f>FORECAST(I68,
INDEX(WingXFLR5!$D$8:$D$150,MATCH(I68,WingXFLR5!$C$8:$C$150,1)):INDEX(WingXFLR5!$D$8:$D$150,MATCH(I68,WingXFLR5!$C$8:$C$150,1)+1),
INDEX(WingXFLR5!$C$8:$C$150,MATCH(I68,WingXFLR5!$C$8:$C$150,1)):INDEX(WingXFLR5!$C$8:$C$150,MATCH(I68,WingXFLR5!$C$8:$C$150,1)+1))</f>
        <v>1.4286305280771691E-2</v>
      </c>
      <c r="L68">
        <f>FORECAST(I68,
INDEX(WingXFLR5!$E$8:$E$150,MATCH(I68,WingXFLR5!$C$8:$C$150,1)):INDEX(WingXFLR5!$E$8:$E$150,MATCH(I68,WingXFLR5!$C$8:$C$150,1)+1),
INDEX(WingXFLR5!$C$8:$C$150,MATCH(I68,WingXFLR5!$C$8:$C$150,1)):INDEX(WingXFLR5!$C$8:$C$150,MATCH(I68,WingXFLR5!$C$8:$C$150,1)+1))</f>
        <v>1.6869913571393412E-2</v>
      </c>
      <c r="M68">
        <f>FORECAST(I68,
INDEX(WingXFLR5!$I$8:$I$150,MATCH(I68,WingXFLR5!$C$8:$C$150,1)):INDEX(WingXFLR5!$I$8:$I$150,MATCH(I68,WingXFLR5!$C$8:$C$150,1)+1),
INDEX(WingXFLR5!$C$8:$C$150,MATCH(I68,WingXFLR5!$C$8:$C$150,1)):INDEX(WingXFLR5!$C$8:$C$150,MATCH(I68,WingXFLR5!$C$8:$C$150,1)+1))</f>
        <v>-6.0412362953744914E-2</v>
      </c>
      <c r="N68">
        <f>(((M68*'AC Param'!$B$6)+(I68*('AC Param'!$B$3-'AC Param'!$B$4)))/('AC Param'!$B$5-'AC Param'!$B$3)) * ('AC Param'!$B$8/'AC Param'!$B$9)</f>
        <v>-9.1496675731261076E-4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1.0961435031332317E-2</v>
      </c>
      <c r="P68">
        <f>N68*B68*'AC Param'!$B$9</f>
        <v>-1.3781894056842816E-2</v>
      </c>
      <c r="Q68">
        <f>(B68*'AC Param'!$B$8*TrimCalc!I68)+TrimCalc!P68</f>
        <v>123.60871406432304</v>
      </c>
      <c r="R68">
        <f>('AC Param'!$B$2*9.807)-TrimCalc!Q68</f>
        <v>-4.0514064323033949E-2</v>
      </c>
      <c r="S68">
        <f>O68*B68*'AC Param'!$B$9</f>
        <v>0.16510909834199872</v>
      </c>
      <c r="T68">
        <f>(J68*B68*'AC Param'!$B$8)</f>
        <v>4.7514394152741515</v>
      </c>
      <c r="U68">
        <f>(K68*B68*'AC Param'!$B$8)</f>
        <v>2.1787839773141613</v>
      </c>
      <c r="V68">
        <f>(L68*B68*'AC Param'!$B$8)</f>
        <v>2.5728063810520276</v>
      </c>
    </row>
    <row r="69" spans="1:22" x14ac:dyDescent="0.2">
      <c r="A69" s="1">
        <f>WingXFLR5!L75</f>
        <v>9.9627999999999997</v>
      </c>
      <c r="B69" s="1">
        <f t="shared" si="2"/>
        <v>60.795147602</v>
      </c>
      <c r="C69">
        <f>WingXFLR5!C75</f>
        <v>0.819635</v>
      </c>
      <c r="D69">
        <f>WingXFLR5!I75</f>
        <v>-5.9676E-2</v>
      </c>
      <c r="E69">
        <f>(((D69*'AC Param'!$B$6)+(C69*('AC Param'!$B$3-'AC Param'!$B$4)))/('AC Param'!$B$5-'AC Param'!$B$3)) * ('AC Param'!$B$8/'AC Param'!$B$9)</f>
        <v>2.4056013095212743E-3</v>
      </c>
      <c r="F69">
        <f>E69*B69*'AC Param'!$B$9</f>
        <v>3.5830977237558043E-2</v>
      </c>
      <c r="G69">
        <f>'AC Param'!$B$2*9.807 + F69</f>
        <v>123.60403097723756</v>
      </c>
      <c r="H69">
        <f t="shared" si="3"/>
        <v>-3.5830977237558043E-2</v>
      </c>
      <c r="I69">
        <f>C69+(H69/(B69*'AC Param'!$B$8))</f>
        <v>0.81939740735272404</v>
      </c>
      <c r="J69">
        <f>FORECAST(I69,
INDEX(WingXFLR5!$F$8:$F$150,MATCH(I69,WingXFLR5!$C$8:$C$150,1)):INDEX(WingXFLR5!$F$8:$F$150,MATCH(I69,WingXFLR5!$C$8:$C$150,1)+1),
INDEX(WingXFLR5!$C$8:$C$150,MATCH(I69,WingXFLR5!$C$8:$C$150,1)):INDEX(WingXFLR5!$C$8:$C$150,MATCH(I69,WingXFLR5!$C$8:$C$150,1)+1))</f>
        <v>3.1552284272503804E-2</v>
      </c>
      <c r="K69">
        <f>FORECAST(I69,
INDEX(WingXFLR5!$D$8:$D$150,MATCH(I69,WingXFLR5!$C$8:$C$150,1)):INDEX(WingXFLR5!$D$8:$D$150,MATCH(I69,WingXFLR5!$C$8:$C$150,1)+1),
INDEX(WingXFLR5!$C$8:$C$150,MATCH(I69,WingXFLR5!$C$8:$C$150,1)):INDEX(WingXFLR5!$C$8:$C$150,MATCH(I69,WingXFLR5!$C$8:$C$150,1)+1))</f>
        <v>1.4596625086762688E-2</v>
      </c>
      <c r="L69">
        <f>FORECAST(I69,
INDEX(WingXFLR5!$E$8:$E$150,MATCH(I69,WingXFLR5!$C$8:$C$150,1)):INDEX(WingXFLR5!$E$8:$E$150,MATCH(I69,WingXFLR5!$C$8:$C$150,1)+1),
INDEX(WingXFLR5!$C$8:$C$150,MATCH(I69,WingXFLR5!$C$8:$C$150,1)):INDEX(WingXFLR5!$C$8:$C$150,MATCH(I69,WingXFLR5!$C$8:$C$150,1)+1))</f>
        <v>1.695568519478844E-2</v>
      </c>
      <c r="M69">
        <f>FORECAST(I69,
INDEX(WingXFLR5!$I$8:$I$150,MATCH(I69,WingXFLR5!$C$8:$C$150,1)):INDEX(WingXFLR5!$I$8:$I$150,MATCH(I69,WingXFLR5!$C$8:$C$150,1)+1),
INDEX(WingXFLR5!$C$8:$C$150,MATCH(I69,WingXFLR5!$C$8:$C$150,1)):INDEX(WingXFLR5!$C$8:$C$150,MATCH(I69,WingXFLR5!$C$8:$C$150,1)+1))</f>
        <v>-5.9695350731206714E-2</v>
      </c>
      <c r="N69">
        <f>(((M69*'AC Param'!$B$6)+(I69*('AC Param'!$B$3-'AC Param'!$B$4)))/('AC Param'!$B$5-'AC Param'!$B$3)) * ('AC Param'!$B$8/'AC Param'!$B$9)</f>
        <v>2.3183407815600223E-3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1.0960568483617438E-2</v>
      </c>
      <c r="P69">
        <f>N69*B69*'AC Param'!$B$9</f>
        <v>3.453124815163601E-2</v>
      </c>
      <c r="Q69">
        <f>(B69*'AC Param'!$B$8*TrimCalc!I69)+TrimCalc!P69</f>
        <v>123.60657856521483</v>
      </c>
      <c r="R69">
        <f>('AC Param'!$B$2*9.807)-TrimCalc!Q69</f>
        <v>-3.8378565214827631E-2</v>
      </c>
      <c r="S69">
        <f>O69*B69*'AC Param'!$B$9</f>
        <v>0.16325559779702109</v>
      </c>
      <c r="T69">
        <f>(J69*B69*'AC Param'!$B$8)</f>
        <v>4.758350868695004</v>
      </c>
      <c r="U69">
        <f>(K69*B69*'AC Param'!$B$8)</f>
        <v>2.201294304455153</v>
      </c>
      <c r="V69">
        <f>(L69*B69*'AC Param'!$B$8)</f>
        <v>2.557060486623786</v>
      </c>
    </row>
    <row r="70" spans="1:22" x14ac:dyDescent="0.2">
      <c r="A70" s="1">
        <f>WingXFLR5!L76</f>
        <v>9.9077999999999999</v>
      </c>
      <c r="B70" s="1">
        <f t="shared" si="2"/>
        <v>60.125756764500004</v>
      </c>
      <c r="C70">
        <f>WingXFLR5!C76</f>
        <v>0.828766</v>
      </c>
      <c r="D70">
        <f>WingXFLR5!I76</f>
        <v>-5.8930999999999997E-2</v>
      </c>
      <c r="E70">
        <f>(((D70*'AC Param'!$B$6)+(C70*('AC Param'!$B$3-'AC Param'!$B$4)))/('AC Param'!$B$5-'AC Param'!$B$3)) * ('AC Param'!$B$8/'AC Param'!$B$9)</f>
        <v>5.7622703261750678E-3</v>
      </c>
      <c r="F70">
        <f>E70*B70*'AC Param'!$B$9</f>
        <v>8.4882911690510057E-2</v>
      </c>
      <c r="G70">
        <f>'AC Param'!$B$2*9.807 + F70</f>
        <v>123.65308291169052</v>
      </c>
      <c r="H70">
        <f t="shared" si="3"/>
        <v>-8.4882911690510057E-2</v>
      </c>
      <c r="I70">
        <f>C70+(H70/(B70*'AC Param'!$B$8))</f>
        <v>0.82819688114572565</v>
      </c>
      <c r="J70">
        <f>FORECAST(I70,
INDEX(WingXFLR5!$F$8:$F$150,MATCH(I70,WingXFLR5!$C$8:$C$150,1)):INDEX(WingXFLR5!$F$8:$F$150,MATCH(I70,WingXFLR5!$C$8:$C$150,1)+1),
INDEX(WingXFLR5!$C$8:$C$150,MATCH(I70,WingXFLR5!$C$8:$C$150,1)):INDEX(WingXFLR5!$C$8:$C$150,MATCH(I70,WingXFLR5!$C$8:$C$150,1)+1))</f>
        <v>3.1952133794269644E-2</v>
      </c>
      <c r="K70">
        <f>FORECAST(I70,
INDEX(WingXFLR5!$D$8:$D$150,MATCH(I70,WingXFLR5!$C$8:$C$150,1)):INDEX(WingXFLR5!$D$8:$D$150,MATCH(I70,WingXFLR5!$C$8:$C$150,1)+1),
INDEX(WingXFLR5!$C$8:$C$150,MATCH(I70,WingXFLR5!$C$8:$C$150,1)):INDEX(WingXFLR5!$C$8:$C$150,MATCH(I70,WingXFLR5!$C$8:$C$150,1)+1))</f>
        <v>1.4910681004655191E-2</v>
      </c>
      <c r="L70">
        <f>FORECAST(I70,
INDEX(WingXFLR5!$E$8:$E$150,MATCH(I70,WingXFLR5!$C$8:$C$150,1)):INDEX(WingXFLR5!$E$8:$E$150,MATCH(I70,WingXFLR5!$C$8:$C$150,1)+1),
INDEX(WingXFLR5!$C$8:$C$150,MATCH(I70,WingXFLR5!$C$8:$C$150,1)):INDEX(WingXFLR5!$C$8:$C$150,MATCH(I70,WingXFLR5!$C$8:$C$150,1)+1))</f>
        <v>1.7041452789614456E-2</v>
      </c>
      <c r="M70">
        <f>FORECAST(I70,
INDEX(WingXFLR5!$I$8:$I$150,MATCH(I70,WingXFLR5!$C$8:$C$150,1)):INDEX(WingXFLR5!$I$8:$I$150,MATCH(I70,WingXFLR5!$C$8:$C$150,1)+1),
INDEX(WingXFLR5!$C$8:$C$150,MATCH(I70,WingXFLR5!$C$8:$C$150,1)):INDEX(WingXFLR5!$C$8:$C$150,MATCH(I70,WingXFLR5!$C$8:$C$150,1)+1))</f>
        <v>-5.8977434513901472E-2</v>
      </c>
      <c r="N70">
        <f>(((M70*'AC Param'!$B$6)+(I70*('AC Param'!$B$3-'AC Param'!$B$4)))/('AC Param'!$B$5-'AC Param'!$B$3)) * ('AC Param'!$B$8/'AC Param'!$B$9)</f>
        <v>5.5530551662871831E-3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1.0958571129875711E-2</v>
      </c>
      <c r="P70">
        <f>N70*B70*'AC Param'!$B$9</f>
        <v>8.180100283586815E-2</v>
      </c>
      <c r="Q70">
        <f>(B70*'AC Param'!$B$8*TrimCalc!I70)+TrimCalc!P70</f>
        <v>123.60566986900905</v>
      </c>
      <c r="R70">
        <f>('AC Param'!$B$2*9.807)-TrimCalc!Q70</f>
        <v>-3.7469869009044032E-2</v>
      </c>
      <c r="S70">
        <f>O70*B70*'AC Param'!$B$9</f>
        <v>0.16142863364913787</v>
      </c>
      <c r="T70">
        <f>(J70*B70*'AC Param'!$B$8)</f>
        <v>4.7655953247948961</v>
      </c>
      <c r="U70">
        <f>(K70*B70*'AC Param'!$B$8)</f>
        <v>2.2238975381993602</v>
      </c>
      <c r="V70">
        <f>(L70*B70*'AC Param'!$B$8)</f>
        <v>2.5416977865955364</v>
      </c>
    </row>
    <row r="71" spans="1:22" x14ac:dyDescent="0.2">
      <c r="A71" s="1">
        <f>WingXFLR5!L77</f>
        <v>9.8536999999999999</v>
      </c>
      <c r="B71" s="1">
        <f t="shared" si="2"/>
        <v>59.470934760125004</v>
      </c>
      <c r="C71">
        <f>WingXFLR5!C77</f>
        <v>0.83789400000000003</v>
      </c>
      <c r="D71">
        <f>WingXFLR5!I77</f>
        <v>-5.8186000000000002E-2</v>
      </c>
      <c r="E71">
        <f>(((D71*'AC Param'!$B$6)+(C71*('AC Param'!$B$3-'AC Param'!$B$4)))/('AC Param'!$B$5-'AC Param'!$B$3)) * ('AC Param'!$B$8/'AC Param'!$B$9)</f>
        <v>9.1184146360247798E-3</v>
      </c>
      <c r="F71">
        <f>E71*B71*'AC Param'!$B$9</f>
        <v>0.13285875727402566</v>
      </c>
      <c r="G71">
        <f>'AC Param'!$B$2*9.807 + F71</f>
        <v>123.70105875727403</v>
      </c>
      <c r="H71">
        <f t="shared" si="3"/>
        <v>-0.13285875727402566</v>
      </c>
      <c r="I71">
        <f>C71+(H71/(B71*'AC Param'!$B$8))</f>
        <v>0.83699340676214384</v>
      </c>
      <c r="J71">
        <f>FORECAST(I71,
INDEX(WingXFLR5!$F$8:$F$150,MATCH(I71,WingXFLR5!$C$8:$C$150,1)):INDEX(WingXFLR5!$F$8:$F$150,MATCH(I71,WingXFLR5!$C$8:$C$150,1)+1),
INDEX(WingXFLR5!$C$8:$C$150,MATCH(I71,WingXFLR5!$C$8:$C$150,1)):INDEX(WingXFLR5!$C$8:$C$150,MATCH(I71,WingXFLR5!$C$8:$C$150,1)+1))</f>
        <v>3.2357462998122533E-2</v>
      </c>
      <c r="K71">
        <f>FORECAST(I71,
INDEX(WingXFLR5!$D$8:$D$150,MATCH(I71,WingXFLR5!$C$8:$C$150,1)):INDEX(WingXFLR5!$D$8:$D$150,MATCH(I71,WingXFLR5!$C$8:$C$150,1)+1),
INDEX(WingXFLR5!$C$8:$C$150,MATCH(I71,WingXFLR5!$C$8:$C$150,1)):INDEX(WingXFLR5!$C$8:$C$150,MATCH(I71,WingXFLR5!$C$8:$C$150,1)+1))</f>
        <v>1.5227539967653957E-2</v>
      </c>
      <c r="L71">
        <f>FORECAST(I71,
INDEX(WingXFLR5!$E$8:$E$150,MATCH(I71,WingXFLR5!$C$8:$C$150,1)):INDEX(WingXFLR5!$E$8:$E$150,MATCH(I71,WingXFLR5!$C$8:$C$150,1)+1),
INDEX(WingXFLR5!$C$8:$C$150,MATCH(I71,WingXFLR5!$C$8:$C$150,1)):INDEX(WingXFLR5!$C$8:$C$150,MATCH(I71,WingXFLR5!$C$8:$C$150,1)+1))</f>
        <v>1.7129923030468584E-2</v>
      </c>
      <c r="M71">
        <f>FORECAST(I71,
INDEX(WingXFLR5!$I$8:$I$150,MATCH(I71,WingXFLR5!$C$8:$C$150,1)):INDEX(WingXFLR5!$I$8:$I$150,MATCH(I71,WingXFLR5!$C$8:$C$150,1)+1),
INDEX(WingXFLR5!$C$8:$C$150,MATCH(I71,WingXFLR5!$C$8:$C$150,1)):INDEX(WingXFLR5!$C$8:$C$150,MATCH(I71,WingXFLR5!$C$8:$C$150,1)+1))</f>
        <v>-5.8259503720662006E-2</v>
      </c>
      <c r="N71">
        <f>(((M71*'AC Param'!$B$6)+(I71*('AC Param'!$B$3-'AC Param'!$B$4)))/('AC Param'!$B$5-'AC Param'!$B$3)) * ('AC Param'!$B$8/'AC Param'!$B$9)</f>
        <v>8.7872883355515161E-3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1.0958712963363863E-2</v>
      </c>
      <c r="P71">
        <f>N71*B71*'AC Param'!$B$9</f>
        <v>0.12803412157388794</v>
      </c>
      <c r="Q71">
        <f>(B71*'AC Param'!$B$8*TrimCalc!I71)+TrimCalc!P71</f>
        <v>123.60431530449827</v>
      </c>
      <c r="R71">
        <f>('AC Param'!$B$2*9.807)-TrimCalc!Q71</f>
        <v>-3.6115304498267164E-2</v>
      </c>
      <c r="S71">
        <f>O71*B71*'AC Param'!$B$9</f>
        <v>0.15967260140629139</v>
      </c>
      <c r="T71">
        <f>(J71*B71*'AC Param'!$B$8)</f>
        <v>4.7734894531345491</v>
      </c>
      <c r="U71">
        <f>(K71*B71*'AC Param'!$B$8)</f>
        <v>2.2464215268359751</v>
      </c>
      <c r="V71">
        <f>(L71*B71*'AC Param'!$B$8)</f>
        <v>2.5270679262985758</v>
      </c>
    </row>
    <row r="72" spans="1:22" x14ac:dyDescent="0.2">
      <c r="A72" s="1">
        <f>WingXFLR5!L78</f>
        <v>9.8003999999999998</v>
      </c>
      <c r="B72" s="1">
        <f t="shared" si="2"/>
        <v>58.829302097999999</v>
      </c>
      <c r="C72">
        <f>WingXFLR5!C78</f>
        <v>0.84701800000000005</v>
      </c>
      <c r="D72">
        <f>WingXFLR5!I78</f>
        <v>-5.7439999999999998E-2</v>
      </c>
      <c r="E72">
        <f>(((D72*'AC Param'!$B$6)+(C72*('AC Param'!$B$3-'AC Param'!$B$4)))/('AC Param'!$B$5-'AC Param'!$B$3)) * ('AC Param'!$B$8/'AC Param'!$B$9)</f>
        <v>1.2476221264866203E-2</v>
      </c>
      <c r="F72">
        <f>E72*B72*'AC Param'!$B$9</f>
        <v>0.17982201050891483</v>
      </c>
      <c r="G72">
        <f>'AC Param'!$B$2*9.807 + F72</f>
        <v>123.74802201050892</v>
      </c>
      <c r="H72">
        <f t="shared" si="3"/>
        <v>-0.17982201050891483</v>
      </c>
      <c r="I72">
        <f>C72+(H72/(B72*'AC Param'!$B$8))</f>
        <v>0.84578576819725382</v>
      </c>
      <c r="J72">
        <f>FORECAST(I72,
INDEX(WingXFLR5!$F$8:$F$150,MATCH(I72,WingXFLR5!$C$8:$C$150,1)):INDEX(WingXFLR5!$F$8:$F$150,MATCH(I72,WingXFLR5!$C$8:$C$150,1)+1),
INDEX(WingXFLR5!$C$8:$C$150,MATCH(I72,WingXFLR5!$C$8:$C$150,1)):INDEX(WingXFLR5!$C$8:$C$150,MATCH(I72,WingXFLR5!$C$8:$C$150,1)+1))</f>
        <v>3.276573714551026E-2</v>
      </c>
      <c r="K72">
        <f>FORECAST(I72,
INDEX(WingXFLR5!$D$8:$D$150,MATCH(I72,WingXFLR5!$C$8:$C$150,1)):INDEX(WingXFLR5!$D$8:$D$150,MATCH(I72,WingXFLR5!$C$8:$C$150,1)+1),
INDEX(WingXFLR5!$C$8:$C$150,MATCH(I72,WingXFLR5!$C$8:$C$150,1)):INDEX(WingXFLR5!$C$8:$C$150,MATCH(I72,WingXFLR5!$C$8:$C$150,1)+1))</f>
        <v>1.5548027050601217E-2</v>
      </c>
      <c r="L72">
        <f>FORECAST(I72,
INDEX(WingXFLR5!$E$8:$E$150,MATCH(I72,WingXFLR5!$C$8:$C$150,1)):INDEX(WingXFLR5!$E$8:$E$150,MATCH(I72,WingXFLR5!$C$8:$C$150,1)+1),
INDEX(WingXFLR5!$C$8:$C$150,MATCH(I72,WingXFLR5!$C$8:$C$150,1)):INDEX(WingXFLR5!$C$8:$C$150,MATCH(I72,WingXFLR5!$C$8:$C$150,1)+1))</f>
        <v>1.7217710094909036E-2</v>
      </c>
      <c r="M72">
        <f>FORECAST(I72,
INDEX(WingXFLR5!$I$8:$I$150,MATCH(I72,WingXFLR5!$C$8:$C$150,1)):INDEX(WingXFLR5!$I$8:$I$150,MATCH(I72,WingXFLR5!$C$8:$C$150,1)+1),
INDEX(WingXFLR5!$C$8:$C$150,MATCH(I72,WingXFLR5!$C$8:$C$150,1)):INDEX(WingXFLR5!$C$8:$C$150,MATCH(I72,WingXFLR5!$C$8:$C$150,1)+1))</f>
        <v>-5.7540750210965441E-2</v>
      </c>
      <c r="N72">
        <f>(((M72*'AC Param'!$B$6)+(I72*('AC Param'!$B$3-'AC Param'!$B$4)))/('AC Param'!$B$5-'AC Param'!$B$3)) * ('AC Param'!$B$8/'AC Param'!$B$9)</f>
        <v>1.2022736377149148E-2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1.0959711866741941E-2</v>
      </c>
      <c r="P72">
        <f>N72*B72*'AC Param'!$B$9</f>
        <v>0.17328585164210072</v>
      </c>
      <c r="Q72">
        <f>(B72*'AC Param'!$B$8*TrimCalc!I72)+TrimCalc!P72</f>
        <v>123.60046648283641</v>
      </c>
      <c r="R72">
        <f>('AC Param'!$B$2*9.807)-TrimCalc!Q72</f>
        <v>-3.226648283640543E-2</v>
      </c>
      <c r="S72">
        <f>O72*B72*'AC Param'!$B$9</f>
        <v>0.1579642890773213</v>
      </c>
      <c r="T72">
        <f>(J72*B72*'AC Param'!$B$8)</f>
        <v>4.7815684647816692</v>
      </c>
      <c r="U72">
        <f>(K72*B72*'AC Param'!$B$8)</f>
        <v>2.2689541671097162</v>
      </c>
      <c r="V72">
        <f>(L72*B72*'AC Param'!$B$8)</f>
        <v>2.5126142976719517</v>
      </c>
    </row>
    <row r="73" spans="1:22" x14ac:dyDescent="0.2">
      <c r="A73" s="1">
        <f>WingXFLR5!L79</f>
        <v>9.7481000000000009</v>
      </c>
      <c r="B73" s="1">
        <f t="shared" si="2"/>
        <v>58.203090336125015</v>
      </c>
      <c r="C73">
        <f>WingXFLR5!C79</f>
        <v>0.85613899999999998</v>
      </c>
      <c r="D73">
        <f>WingXFLR5!I79</f>
        <v>-5.6693E-2</v>
      </c>
      <c r="E73">
        <f>(((D73*'AC Param'!$B$6)+(C73*('AC Param'!$B$3-'AC Param'!$B$4)))/('AC Param'!$B$5-'AC Param'!$B$3)) * ('AC Param'!$B$8/'AC Param'!$B$9)</f>
        <v>1.5835865114967276E-2</v>
      </c>
      <c r="F73">
        <f>E73*B73*'AC Param'!$B$9</f>
        <v>0.22581559052009711</v>
      </c>
      <c r="G73">
        <f>'AC Param'!$B$2*9.807 + F73</f>
        <v>123.7940155905201</v>
      </c>
      <c r="H73">
        <f t="shared" si="3"/>
        <v>-0.22581559052009711</v>
      </c>
      <c r="I73">
        <f>C73+(H73/(B73*'AC Param'!$B$8))</f>
        <v>0.85457494817658353</v>
      </c>
      <c r="J73">
        <f>FORECAST(I73,
INDEX(WingXFLR5!$F$8:$F$150,MATCH(I73,WingXFLR5!$C$8:$C$150,1)):INDEX(WingXFLR5!$F$8:$F$150,MATCH(I73,WingXFLR5!$C$8:$C$150,1)+1),
INDEX(WingXFLR5!$C$8:$C$150,MATCH(I73,WingXFLR5!$C$8:$C$150,1)):INDEX(WingXFLR5!$C$8:$C$150,MATCH(I73,WingXFLR5!$C$8:$C$150,1)+1))</f>
        <v>3.3178435891651606E-2</v>
      </c>
      <c r="K73">
        <f>FORECAST(I73,
INDEX(WingXFLR5!$D$8:$D$150,MATCH(I73,WingXFLR5!$C$8:$C$150,1)):INDEX(WingXFLR5!$D$8:$D$150,MATCH(I73,WingXFLR5!$C$8:$C$150,1)+1),
INDEX(WingXFLR5!$C$8:$C$150,MATCH(I73,WingXFLR5!$C$8:$C$150,1)):INDEX(WingXFLR5!$C$8:$C$150,MATCH(I73,WingXFLR5!$C$8:$C$150,1)+1))</f>
        <v>1.5872211877591122E-2</v>
      </c>
      <c r="L73">
        <f>FORECAST(I73,
INDEX(WingXFLR5!$E$8:$E$150,MATCH(I73,WingXFLR5!$C$8:$C$150,1)):INDEX(WingXFLR5!$E$8:$E$150,MATCH(I73,WingXFLR5!$C$8:$C$150,1)+1),
INDEX(WingXFLR5!$C$8:$C$150,MATCH(I73,WingXFLR5!$C$8:$C$150,1)):INDEX(WingXFLR5!$C$8:$C$150,MATCH(I73,WingXFLR5!$C$8:$C$150,1)+1))</f>
        <v>1.7307052535952445E-2</v>
      </c>
      <c r="M73">
        <f>FORECAST(I73,
INDEX(WingXFLR5!$I$8:$I$150,MATCH(I73,WingXFLR5!$C$8:$C$150,1)):INDEX(WingXFLR5!$I$8:$I$150,MATCH(I73,WingXFLR5!$C$8:$C$150,1)+1),
INDEX(WingXFLR5!$C$8:$C$150,MATCH(I73,WingXFLR5!$C$8:$C$150,1)):INDEX(WingXFLR5!$C$8:$C$150,MATCH(I73,WingXFLR5!$C$8:$C$150,1)+1))</f>
        <v>-5.6821094146704526E-2</v>
      </c>
      <c r="N73">
        <f>(((M73*'AC Param'!$B$6)+(I73*('AC Param'!$B$3-'AC Param'!$B$4)))/('AC Param'!$B$5-'AC Param'!$B$3)) * ('AC Param'!$B$8/'AC Param'!$B$9)</f>
        <v>1.5259759743869778E-2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1.0963200654167152E-2</v>
      </c>
      <c r="P73">
        <f>N73*B73*'AC Param'!$B$9</f>
        <v>0.21760046784560405</v>
      </c>
      <c r="Q73">
        <f>(B73*'AC Param'!$B$8*TrimCalc!I73)+TrimCalc!P73</f>
        <v>123.59992302071363</v>
      </c>
      <c r="R73">
        <f>('AC Param'!$B$2*9.807)-TrimCalc!Q73</f>
        <v>-3.1723020713627648E-2</v>
      </c>
      <c r="S73">
        <f>O73*B73*'AC Param'!$B$9</f>
        <v>0.15633257872165113</v>
      </c>
      <c r="T73">
        <f>(J73*B73*'AC Param'!$B$8)</f>
        <v>4.7902556560054137</v>
      </c>
      <c r="U73">
        <f>(K73*B73*'AC Param'!$B$8)</f>
        <v>2.2916075057980181</v>
      </c>
      <c r="V73">
        <f>(L73*B73*'AC Param'!$B$8)</f>
        <v>2.4987677710265337</v>
      </c>
    </row>
    <row r="74" spans="1:22" x14ac:dyDescent="0.2">
      <c r="A74" s="1">
        <f>WingXFLR5!L80</f>
        <v>9.6966000000000001</v>
      </c>
      <c r="B74" s="1">
        <f t="shared" si="2"/>
        <v>57.589731580500008</v>
      </c>
      <c r="C74">
        <f>WingXFLR5!C80</f>
        <v>0.865255</v>
      </c>
      <c r="D74">
        <f>WingXFLR5!I80</f>
        <v>-5.5946000000000003E-2</v>
      </c>
      <c r="E74">
        <f>(((D74*'AC Param'!$B$6)+(C74*('AC Param'!$B$3-'AC Param'!$B$4)))/('AC Param'!$B$5-'AC Param'!$B$3)) * ('AC Param'!$B$8/'AC Param'!$B$9)</f>
        <v>1.9194634453728331E-2</v>
      </c>
      <c r="F74">
        <f>E74*B74*'AC Param'!$B$9</f>
        <v>0.27082639226412786</v>
      </c>
      <c r="G74">
        <f>'AC Param'!$B$2*9.807 + F74</f>
        <v>123.83902639226413</v>
      </c>
      <c r="H74">
        <f t="shared" si="3"/>
        <v>-0.27082639226412786</v>
      </c>
      <c r="I74">
        <f>C74+(H74/(B74*'AC Param'!$B$8))</f>
        <v>0.86335921452827402</v>
      </c>
      <c r="J74">
        <f>FORECAST(I74,
INDEX(WingXFLR5!$F$8:$F$150,MATCH(I74,WingXFLR5!$C$8:$C$150,1)):INDEX(WingXFLR5!$F$8:$F$150,MATCH(I74,WingXFLR5!$C$8:$C$150,1)+1),
INDEX(WingXFLR5!$C$8:$C$150,MATCH(I74,WingXFLR5!$C$8:$C$150,1)):INDEX(WingXFLR5!$C$8:$C$150,MATCH(I74,WingXFLR5!$C$8:$C$150,1)+1))</f>
        <v>3.3594952269717267E-2</v>
      </c>
      <c r="K74">
        <f>FORECAST(I74,
INDEX(WingXFLR5!$D$8:$D$150,MATCH(I74,WingXFLR5!$C$8:$C$150,1)):INDEX(WingXFLR5!$D$8:$D$150,MATCH(I74,WingXFLR5!$C$8:$C$150,1)+1),
INDEX(WingXFLR5!$C$8:$C$150,MATCH(I74,WingXFLR5!$C$8:$C$150,1)):INDEX(WingXFLR5!$C$8:$C$150,MATCH(I74,WingXFLR5!$C$8:$C$150,1)+1))</f>
        <v>1.6198500737723217E-2</v>
      </c>
      <c r="L74">
        <f>FORECAST(I74,
INDEX(WingXFLR5!$E$8:$E$150,MATCH(I74,WingXFLR5!$C$8:$C$150,1)):INDEX(WingXFLR5!$E$8:$E$150,MATCH(I74,WingXFLR5!$C$8:$C$150,1)+1),
INDEX(WingXFLR5!$C$8:$C$150,MATCH(I74,WingXFLR5!$C$8:$C$150,1)):INDEX(WingXFLR5!$C$8:$C$150,MATCH(I74,WingXFLR5!$C$8:$C$150,1)+1))</f>
        <v>1.7395867456845245E-2</v>
      </c>
      <c r="M74">
        <f>FORECAST(I74,
INDEX(WingXFLR5!$I$8:$I$150,MATCH(I74,WingXFLR5!$C$8:$C$150,1)):INDEX(WingXFLR5!$I$8:$I$150,MATCH(I74,WingXFLR5!$C$8:$C$150,1)+1),
INDEX(WingXFLR5!$C$8:$C$150,MATCH(I74,WingXFLR5!$C$8:$C$150,1)):INDEX(WingXFLR5!$C$8:$C$150,MATCH(I74,WingXFLR5!$C$8:$C$150,1)+1))</f>
        <v>-5.6101347931919635E-2</v>
      </c>
      <c r="N74">
        <f>(((M74*'AC Param'!$B$6)+(I74*('AC Param'!$B$3-'AC Param'!$B$4)))/('AC Param'!$B$5-'AC Param'!$B$3)) * ('AC Param'!$B$8/'AC Param'!$B$9)</f>
        <v>1.8496136635024724E-2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1.0967697009835629E-2</v>
      </c>
      <c r="P74">
        <f>N74*B74*'AC Param'!$B$9</f>
        <v>0.26097094830139494</v>
      </c>
      <c r="Q74">
        <f>(B74*'AC Param'!$B$8*TrimCalc!I74)+TrimCalc!P74</f>
        <v>123.59795437069661</v>
      </c>
      <c r="R74">
        <f>('AC Param'!$B$2*9.807)-TrimCalc!Q74</f>
        <v>-2.9754370696608134E-2</v>
      </c>
      <c r="S74">
        <f>O74*B74*'AC Param'!$B$9</f>
        <v>0.15474854807890817</v>
      </c>
      <c r="T74">
        <f>(J74*B74*'AC Param'!$B$8)</f>
        <v>4.7992770580785669</v>
      </c>
      <c r="U74">
        <f>(K74*B74*'AC Param'!$B$8)</f>
        <v>2.3140706479258841</v>
      </c>
      <c r="V74">
        <f>(L74*B74*'AC Param'!$B$8)</f>
        <v>2.4851229708776592</v>
      </c>
    </row>
    <row r="75" spans="1:22" x14ac:dyDescent="0.2">
      <c r="A75" s="1">
        <f>WingXFLR5!L81</f>
        <v>9.6458999999999993</v>
      </c>
      <c r="B75" s="1">
        <f t="shared" si="2"/>
        <v>56.989074421124997</v>
      </c>
      <c r="C75">
        <f>WingXFLR5!C81</f>
        <v>0.87436800000000003</v>
      </c>
      <c r="D75">
        <f>WingXFLR5!I81</f>
        <v>-5.5197999999999997E-2</v>
      </c>
      <c r="E75">
        <f>(((D75*'AC Param'!$B$6)+(C75*('AC Param'!$B$3-'AC Param'!$B$4)))/('AC Param'!$B$5-'AC Param'!$B$3)) * ('AC Param'!$B$8/'AC Param'!$B$9)</f>
        <v>2.2555241013749078E-2</v>
      </c>
      <c r="F75">
        <f>E75*B75*'AC Param'!$B$9</f>
        <v>0.31492356563614443</v>
      </c>
      <c r="G75">
        <f>'AC Param'!$B$2*9.807 + F75</f>
        <v>123.88312356563615</v>
      </c>
      <c r="H75">
        <f t="shared" si="3"/>
        <v>-0.31492356563614443</v>
      </c>
      <c r="I75">
        <f>C75+(H75/(B75*'AC Param'!$B$8))</f>
        <v>0.87214029942418425</v>
      </c>
      <c r="J75">
        <f>FORECAST(I75,
INDEX(WingXFLR5!$F$8:$F$150,MATCH(I75,WingXFLR5!$C$8:$C$150,1)):INDEX(WingXFLR5!$F$8:$F$150,MATCH(I75,WingXFLR5!$C$8:$C$150,1)+1),
INDEX(WingXFLR5!$C$8:$C$150,MATCH(I75,WingXFLR5!$C$8:$C$150,1)):INDEX(WingXFLR5!$C$8:$C$150,MATCH(I75,WingXFLR5!$C$8:$C$150,1)+1))</f>
        <v>3.401215183262063E-2</v>
      </c>
      <c r="K75">
        <f>FORECAST(I75,
INDEX(WingXFLR5!$D$8:$D$150,MATCH(I75,WingXFLR5!$C$8:$C$150,1)):INDEX(WingXFLR5!$D$8:$D$150,MATCH(I75,WingXFLR5!$C$8:$C$150,1)+1),
INDEX(WingXFLR5!$C$8:$C$150,MATCH(I75,WingXFLR5!$C$8:$C$150,1)):INDEX(WingXFLR5!$C$8:$C$150,MATCH(I75,WingXFLR5!$C$8:$C$150,1)+1))</f>
        <v>1.6528908153398372E-2</v>
      </c>
      <c r="L75">
        <f>FORECAST(I75,
INDEX(WingXFLR5!$E$8:$E$150,MATCH(I75,WingXFLR5!$C$8:$C$150,1)):INDEX(WingXFLR5!$E$8:$E$150,MATCH(I75,WingXFLR5!$C$8:$C$150,1)+1),
INDEX(WingXFLR5!$C$8:$C$150,MATCH(I75,WingXFLR5!$C$8:$C$150,1)):INDEX(WingXFLR5!$C$8:$C$150,MATCH(I75,WingXFLR5!$C$8:$C$150,1)+1))</f>
        <v>1.7482999226179807E-2</v>
      </c>
      <c r="M75">
        <f>FORECAST(I75,
INDEX(WingXFLR5!$I$8:$I$150,MATCH(I75,WingXFLR5!$C$8:$C$150,1)):INDEX(WingXFLR5!$I$8:$I$150,MATCH(I75,WingXFLR5!$C$8:$C$150,1)+1),
INDEX(WingXFLR5!$C$8:$C$150,MATCH(I75,WingXFLR5!$C$8:$C$150,1)):INDEX(WingXFLR5!$C$8:$C$150,MATCH(I75,WingXFLR5!$C$8:$C$150,1)+1))</f>
        <v>-5.5380850875750051E-2</v>
      </c>
      <c r="N75">
        <f>(((M75*'AC Param'!$B$6)+(I75*('AC Param'!$B$3-'AC Param'!$B$4)))/('AC Param'!$B$5-'AC Param'!$B$3)) * ('AC Param'!$B$8/'AC Param'!$B$9)</f>
        <v>2.1733730515686011E-2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1.097432591596963E-2</v>
      </c>
      <c r="P75">
        <f>N75*B75*'AC Param'!$B$9</f>
        <v>0.30345337052274085</v>
      </c>
      <c r="Q75">
        <f>(B75*'AC Param'!$B$8*TrimCalc!I75)+TrimCalc!P75</f>
        <v>123.59539655685722</v>
      </c>
      <c r="R75">
        <f>('AC Param'!$B$2*9.807)-TrimCalc!Q75</f>
        <v>-2.7196556857219889E-2</v>
      </c>
      <c r="S75">
        <f>O75*B75*'AC Param'!$B$9</f>
        <v>0.15322708570498414</v>
      </c>
      <c r="T75">
        <f>(J75*B75*'AC Param'!$B$8)</f>
        <v>4.8081992016205213</v>
      </c>
      <c r="U75">
        <f>(K75*B75*'AC Param'!$B$8)</f>
        <v>2.3366437789039325</v>
      </c>
      <c r="V75">
        <f>(L75*B75*'AC Param'!$B$8)</f>
        <v>2.4715208650993783</v>
      </c>
    </row>
    <row r="76" spans="1:22" x14ac:dyDescent="0.2">
      <c r="A76" s="1">
        <f>WingXFLR5!L82</f>
        <v>9.5960999999999999</v>
      </c>
      <c r="B76" s="1">
        <f t="shared" si="2"/>
        <v>56.402145316125008</v>
      </c>
      <c r="C76">
        <f>WingXFLR5!C82</f>
        <v>0.88347699999999996</v>
      </c>
      <c r="D76">
        <f>WingXFLR5!I82</f>
        <v>-5.4449999999999998E-2</v>
      </c>
      <c r="E76">
        <f>(((D76*'AC Param'!$B$6)+(C76*('AC Param'!$B$3-'AC Param'!$B$4)))/('AC Param'!$B$5-'AC Param'!$B$3)) * ('AC Param'!$B$8/'AC Param'!$B$9)</f>
        <v>2.5915147964697762E-2</v>
      </c>
      <c r="F76">
        <f>E76*B76*'AC Param'!$B$9</f>
        <v>0.35810913564147229</v>
      </c>
      <c r="G76">
        <f>'AC Param'!$B$2*9.807 + F76</f>
        <v>123.92630913564147</v>
      </c>
      <c r="H76">
        <f t="shared" si="3"/>
        <v>-0.35810913564147229</v>
      </c>
      <c r="I76">
        <f>C76+(H76/(B76*'AC Param'!$B$8))</f>
        <v>0.88091745341798311</v>
      </c>
      <c r="J76">
        <f>FORECAST(I76,
INDEX(WingXFLR5!$F$8:$F$150,MATCH(I76,WingXFLR5!$C$8:$C$150,1)):INDEX(WingXFLR5!$F$8:$F$150,MATCH(I76,WingXFLR5!$C$8:$C$150,1)+1),
INDEX(WingXFLR5!$C$8:$C$150,MATCH(I76,WingXFLR5!$C$8:$C$150,1)):INDEX(WingXFLR5!$C$8:$C$150,MATCH(I76,WingXFLR5!$C$8:$C$150,1)+1))</f>
        <v>3.4429330917772165E-2</v>
      </c>
      <c r="K76">
        <f>FORECAST(I76,
INDEX(WingXFLR5!$D$8:$D$150,MATCH(I76,WingXFLR5!$C$8:$C$150,1)):INDEX(WingXFLR5!$D$8:$D$150,MATCH(I76,WingXFLR5!$C$8:$C$150,1)+1),
INDEX(WingXFLR5!$C$8:$C$150,MATCH(I76,WingXFLR5!$C$8:$C$150,1)):INDEX(WingXFLR5!$C$8:$C$150,MATCH(I76,WingXFLR5!$C$8:$C$150,1)+1))</f>
        <v>1.6861777130598544E-2</v>
      </c>
      <c r="L76">
        <f>FORECAST(I76,
INDEX(WingXFLR5!$E$8:$E$150,MATCH(I76,WingXFLR5!$C$8:$C$150,1)):INDEX(WingXFLR5!$E$8:$E$150,MATCH(I76,WingXFLR5!$C$8:$C$150,1)+1),
INDEX(WingXFLR5!$C$8:$C$150,MATCH(I76,WingXFLR5!$C$8:$C$150,1)):INDEX(WingXFLR5!$C$8:$C$150,MATCH(I76,WingXFLR5!$C$8:$C$150,1)+1))</f>
        <v>1.7567553787173625E-2</v>
      </c>
      <c r="M76">
        <f>FORECAST(I76,
INDEX(WingXFLR5!$I$8:$I$150,MATCH(I76,WingXFLR5!$C$8:$C$150,1)):INDEX(WingXFLR5!$I$8:$I$150,MATCH(I76,WingXFLR5!$C$8:$C$150,1)+1),
INDEX(WingXFLR5!$C$8:$C$150,MATCH(I76,WingXFLR5!$C$8:$C$150,1)):INDEX(WingXFLR5!$C$8:$C$150,MATCH(I76,WingXFLR5!$C$8:$C$150,1)+1))</f>
        <v>-5.4660181232116439E-2</v>
      </c>
      <c r="N76">
        <f>(((M76*'AC Param'!$B$6)+(I76*('AC Param'!$B$3-'AC Param'!$B$4)))/('AC Param'!$B$5-'AC Param'!$B$3)) * ('AC Param'!$B$8/'AC Param'!$B$9)</f>
        <v>2.4971044511827464E-2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1.0981823169318731E-2</v>
      </c>
      <c r="P76">
        <f>N76*B76*'AC Param'!$B$9</f>
        <v>0.34506301790662203</v>
      </c>
      <c r="Q76">
        <f>(B76*'AC Param'!$B$8*TrimCalc!I76)+TrimCalc!P76</f>
        <v>123.59524726203398</v>
      </c>
      <c r="R76">
        <f>('AC Param'!$B$2*9.807)-TrimCalc!Q76</f>
        <v>-2.7047262033974562E-2</v>
      </c>
      <c r="S76">
        <f>O76*B76*'AC Param'!$B$9</f>
        <v>0.15175260462681636</v>
      </c>
      <c r="T76">
        <f>(J76*B76*'AC Param'!$B$8)</f>
        <v>4.8170476842669681</v>
      </c>
      <c r="U76">
        <f>(K76*B76*'AC Param'!$B$8)</f>
        <v>2.3591508261825735</v>
      </c>
      <c r="V76">
        <f>(L76*B76*'AC Param'!$B$8)</f>
        <v>2.4578968580843945</v>
      </c>
    </row>
    <row r="77" spans="1:22" x14ac:dyDescent="0.2">
      <c r="A77" s="1">
        <f>WingXFLR5!L83</f>
        <v>9.5470000000000006</v>
      </c>
      <c r="B77" s="1">
        <f t="shared" si="2"/>
        <v>55.826440512500007</v>
      </c>
      <c r="C77">
        <f>WingXFLR5!C83</f>
        <v>0.89258300000000002</v>
      </c>
      <c r="D77">
        <f>WingXFLR5!I83</f>
        <v>-5.3700999999999999E-2</v>
      </c>
      <c r="E77">
        <f>(((D77*'AC Param'!$B$6)+(C77*('AC Param'!$B$3-'AC Param'!$B$4)))/('AC Param'!$B$5-'AC Param'!$B$3)) * ('AC Param'!$B$8/'AC Param'!$B$9)</f>
        <v>2.9276892136906135E-2</v>
      </c>
      <c r="F77">
        <f>E77*B77*'AC Param'!$B$9</f>
        <v>0.40043404593160803</v>
      </c>
      <c r="G77">
        <f>'AC Param'!$B$2*9.807 + F77</f>
        <v>123.96863404593161</v>
      </c>
      <c r="H77">
        <f t="shared" si="3"/>
        <v>-0.40043404593160803</v>
      </c>
      <c r="I77">
        <f>C77+(H77/(B77*'AC Param'!$B$8))</f>
        <v>0.88969142595600181</v>
      </c>
      <c r="J77">
        <f>FORECAST(I77,
INDEX(WingXFLR5!$F$8:$F$150,MATCH(I77,WingXFLR5!$C$8:$C$150,1)):INDEX(WingXFLR5!$F$8:$F$150,MATCH(I77,WingXFLR5!$C$8:$C$150,1)+1),
INDEX(WingXFLR5!$C$8:$C$150,MATCH(I77,WingXFLR5!$C$8:$C$150,1)):INDEX(WingXFLR5!$C$8:$C$150,MATCH(I77,WingXFLR5!$C$8:$C$150,1)+1))</f>
        <v>3.4851962205863909E-2</v>
      </c>
      <c r="K77">
        <f>FORECAST(I77,
INDEX(WingXFLR5!$D$8:$D$150,MATCH(I77,WingXFLR5!$C$8:$C$150,1)):INDEX(WingXFLR5!$D$8:$D$150,MATCH(I77,WingXFLR5!$C$8:$C$150,1)+1),
INDEX(WingXFLR5!$C$8:$C$150,MATCH(I77,WingXFLR5!$C$8:$C$150,1)):INDEX(WingXFLR5!$C$8:$C$150,MATCH(I77,WingXFLR5!$C$8:$C$150,1)+1))</f>
        <v>1.7197858893542795E-2</v>
      </c>
      <c r="L77">
        <f>FORECAST(I77,
INDEX(WingXFLR5!$E$8:$E$150,MATCH(I77,WingXFLR5!$C$8:$C$150,1)):INDEX(WingXFLR5!$E$8:$E$150,MATCH(I77,WingXFLR5!$C$8:$C$150,1)+1),
INDEX(WingXFLR5!$C$8:$C$150,MATCH(I77,WingXFLR5!$C$8:$C$150,1)):INDEX(WingXFLR5!$C$8:$C$150,MATCH(I77,WingXFLR5!$C$8:$C$150,1)+1))</f>
        <v>1.7654103312321125E-2</v>
      </c>
      <c r="M77">
        <f>FORECAST(I77,
INDEX(WingXFLR5!$I$8:$I$150,MATCH(I77,WingXFLR5!$C$8:$C$150,1)):INDEX(WingXFLR5!$I$8:$I$150,MATCH(I77,WingXFLR5!$C$8:$C$150,1)+1),
INDEX(WingXFLR5!$C$8:$C$150,MATCH(I77,WingXFLR5!$C$8:$C$150,1)):INDEX(WingXFLR5!$C$8:$C$150,MATCH(I77,WingXFLR5!$C$8:$C$150,1)+1))</f>
        <v>-5.3938841967818424E-2</v>
      </c>
      <c r="N77">
        <f>(((M77*'AC Param'!$B$6)+(I77*('AC Param'!$B$3-'AC Param'!$B$4)))/('AC Param'!$B$5-'AC Param'!$B$3)) * ('AC Param'!$B$8/'AC Param'!$B$9)</f>
        <v>2.8209383659976665E-2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1.0991450765183623E-2</v>
      </c>
      <c r="P77">
        <f>N77*B77*'AC Param'!$B$9</f>
        <v>0.38583322230305439</v>
      </c>
      <c r="Q77">
        <f>(B77*'AC Param'!$B$8*TrimCalc!I77)+TrimCalc!P77</f>
        <v>123.59303176030525</v>
      </c>
      <c r="R77">
        <f>('AC Param'!$B$2*9.807)-TrimCalc!Q77</f>
        <v>-2.483176030524703E-2</v>
      </c>
      <c r="S77">
        <f>O77*B77*'AC Param'!$B$9</f>
        <v>0.15033532521070608</v>
      </c>
      <c r="T77">
        <f>(J77*B77*'AC Param'!$B$8)</f>
        <v>4.8264066637742076</v>
      </c>
      <c r="U77">
        <f>(K77*B77*'AC Param'!$B$8)</f>
        <v>2.3816122683754632</v>
      </c>
      <c r="V77">
        <f>(L77*B77*'AC Param'!$B$8)</f>
        <v>2.4447943953987457</v>
      </c>
    </row>
    <row r="78" spans="1:22" x14ac:dyDescent="0.2">
      <c r="A78" s="1">
        <f>WingXFLR5!L84</f>
        <v>9.4986999999999995</v>
      </c>
      <c r="B78" s="1">
        <f t="shared" si="2"/>
        <v>55.262997285125003</v>
      </c>
      <c r="C78">
        <f>WingXFLR5!C84</f>
        <v>0.90168400000000004</v>
      </c>
      <c r="D78">
        <f>WingXFLR5!I84</f>
        <v>-5.2950999999999998E-2</v>
      </c>
      <c r="E78">
        <f>(((D78*'AC Param'!$B$6)+(C78*('AC Param'!$B$3-'AC Param'!$B$4)))/('AC Param'!$B$5-'AC Param'!$B$3)) * ('AC Param'!$B$8/'AC Param'!$B$9)</f>
        <v>3.2640123725838188E-2</v>
      </c>
      <c r="F78">
        <f>E78*B78*'AC Param'!$B$9</f>
        <v>0.44192881186754929</v>
      </c>
      <c r="G78">
        <f>'AC Param'!$B$2*9.807 + F78</f>
        <v>124.01012881186756</v>
      </c>
      <c r="H78">
        <f t="shared" si="3"/>
        <v>-0.44192881186754929</v>
      </c>
      <c r="I78">
        <f>C78+(H78/(B78*'AC Param'!$B$8))</f>
        <v>0.89846025158718446</v>
      </c>
      <c r="J78">
        <f>FORECAST(I78,
INDEX(WingXFLR5!$F$8:$F$150,MATCH(I78,WingXFLR5!$C$8:$C$150,1)):INDEX(WingXFLR5!$F$8:$F$150,MATCH(I78,WingXFLR5!$C$8:$C$150,1)+1),
INDEX(WingXFLR5!$C$8:$C$150,MATCH(I78,WingXFLR5!$C$8:$C$150,1)):INDEX(WingXFLR5!$C$8:$C$150,MATCH(I78,WingXFLR5!$C$8:$C$150,1)+1))</f>
        <v>3.5277435139164433E-2</v>
      </c>
      <c r="K78">
        <f>FORECAST(I78,
INDEX(WingXFLR5!$D$8:$D$150,MATCH(I78,WingXFLR5!$C$8:$C$150,1)):INDEX(WingXFLR5!$D$8:$D$150,MATCH(I78,WingXFLR5!$C$8:$C$150,1)+1),
INDEX(WingXFLR5!$C$8:$C$150,MATCH(I78,WingXFLR5!$C$8:$C$150,1)):INDEX(WingXFLR5!$C$8:$C$150,MATCH(I78,WingXFLR5!$C$8:$C$150,1)+1))</f>
        <v>1.7537606423674683E-2</v>
      </c>
      <c r="L78">
        <f>FORECAST(I78,
INDEX(WingXFLR5!$E$8:$E$150,MATCH(I78,WingXFLR5!$C$8:$C$150,1)):INDEX(WingXFLR5!$E$8:$E$150,MATCH(I78,WingXFLR5!$C$8:$C$150,1)+1),
INDEX(WingXFLR5!$C$8:$C$150,MATCH(I78,WingXFLR5!$C$8:$C$150,1)):INDEX(WingXFLR5!$C$8:$C$150,MATCH(I78,WingXFLR5!$C$8:$C$150,1)+1))</f>
        <v>1.773982871548975E-2</v>
      </c>
      <c r="M78">
        <f>FORECAST(I78,
INDEX(WingXFLR5!$I$8:$I$150,MATCH(I78,WingXFLR5!$C$8:$C$150,1)):INDEX(WingXFLR5!$I$8:$I$150,MATCH(I78,WingXFLR5!$C$8:$C$150,1)+1),
INDEX(WingXFLR5!$C$8:$C$150,MATCH(I78,WingXFLR5!$C$8:$C$150,1)):INDEX(WingXFLR5!$C$8:$C$150,MATCH(I78,WingXFLR5!$C$8:$C$150,1)+1))</f>
        <v>-5.3216664356621451E-2</v>
      </c>
      <c r="N78">
        <f>(((M78*'AC Param'!$B$6)+(I78*('AC Param'!$B$3-'AC Param'!$B$4)))/('AC Param'!$B$5-'AC Param'!$B$3)) * ('AC Param'!$B$8/'AC Param'!$B$9)</f>
        <v>3.1448802717514789E-2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1.1001952123659741E-2</v>
      </c>
      <c r="P78">
        <f>N78*B78*'AC Param'!$B$9</f>
        <v>0.42579899930362064</v>
      </c>
      <c r="Q78">
        <f>(B78*'AC Param'!$B$8*TrimCalc!I78)+TrimCalc!P78</f>
        <v>123.59157394492334</v>
      </c>
      <c r="R78">
        <f>('AC Param'!$B$2*9.807)-TrimCalc!Q78</f>
        <v>-2.3373944923335443E-2</v>
      </c>
      <c r="S78">
        <f>O78*B78*'AC Param'!$B$9</f>
        <v>0.14896020833351648</v>
      </c>
      <c r="T78">
        <f>(J78*B78*'AC Param'!$B$8)</f>
        <v>4.8360209918395007</v>
      </c>
      <c r="U78">
        <f>(K78*B78*'AC Param'!$B$8)</f>
        <v>2.4041496349419376</v>
      </c>
      <c r="V78">
        <f>(L78*B78*'AC Param'!$B$8)</f>
        <v>2.4318713568975636</v>
      </c>
    </row>
    <row r="79" spans="1:22" x14ac:dyDescent="0.2">
      <c r="A79" s="1">
        <f>WingXFLR5!L85</f>
        <v>9.4512</v>
      </c>
      <c r="B79" s="1">
        <f t="shared" si="2"/>
        <v>54.711673632</v>
      </c>
      <c r="C79">
        <f>WingXFLR5!C85</f>
        <v>0.91078099999999995</v>
      </c>
      <c r="D79">
        <f>WingXFLR5!I85</f>
        <v>-5.2200999999999997E-2</v>
      </c>
      <c r="E79">
        <f>(((D79*'AC Param'!$B$6)+(C79*('AC Param'!$B$3-'AC Param'!$B$4)))/('AC Param'!$B$5-'AC Param'!$B$3)) * ('AC Param'!$B$8/'AC Param'!$B$9)</f>
        <v>3.6002655705698189E-2</v>
      </c>
      <c r="F79">
        <f>E79*B79*'AC Param'!$B$9</f>
        <v>0.48259255946957835</v>
      </c>
      <c r="G79">
        <f>'AC Param'!$B$2*9.807 + F79</f>
        <v>124.05079255946958</v>
      </c>
      <c r="H79">
        <f t="shared" si="3"/>
        <v>-0.48259255946957835</v>
      </c>
      <c r="I79">
        <f>C79+(H79/(B79*'AC Param'!$B$8))</f>
        <v>0.90722514631625573</v>
      </c>
      <c r="J79">
        <f>FORECAST(I79,
INDEX(WingXFLR5!$F$8:$F$150,MATCH(I79,WingXFLR5!$C$8:$C$150,1)):INDEX(WingXFLR5!$F$8:$F$150,MATCH(I79,WingXFLR5!$C$8:$C$150,1)+1),
INDEX(WingXFLR5!$C$8:$C$150,MATCH(I79,WingXFLR5!$C$8:$C$150,1)):INDEX(WingXFLR5!$C$8:$C$150,MATCH(I79,WingXFLR5!$C$8:$C$150,1)+1))</f>
        <v>3.570505750365327E-2</v>
      </c>
      <c r="K79">
        <f>FORECAST(I79,
INDEX(WingXFLR5!$D$8:$D$150,MATCH(I79,WingXFLR5!$C$8:$C$150,1)):INDEX(WingXFLR5!$D$8:$D$150,MATCH(I79,WingXFLR5!$C$8:$C$150,1)+1),
INDEX(WingXFLR5!$C$8:$C$150,MATCH(I79,WingXFLR5!$C$8:$C$150,1)):INDEX(WingXFLR5!$C$8:$C$150,MATCH(I79,WingXFLR5!$C$8:$C$150,1)+1))</f>
        <v>1.7880455120908363E-2</v>
      </c>
      <c r="L79">
        <f>FORECAST(I79,
INDEX(WingXFLR5!$E$8:$E$150,MATCH(I79,WingXFLR5!$C$8:$C$150,1)):INDEX(WingXFLR5!$E$8:$E$150,MATCH(I79,WingXFLR5!$C$8:$C$150,1)+1),
INDEX(WingXFLR5!$C$8:$C$150,MATCH(I79,WingXFLR5!$C$8:$C$150,1)):INDEX(WingXFLR5!$C$8:$C$150,MATCH(I79,WingXFLR5!$C$8:$C$150,1)+1))</f>
        <v>1.7824602382744914E-2</v>
      </c>
      <c r="M79">
        <f>FORECAST(I79,
INDEX(WingXFLR5!$I$8:$I$150,MATCH(I79,WingXFLR5!$C$8:$C$150,1)):INDEX(WingXFLR5!$I$8:$I$150,MATCH(I79,WingXFLR5!$C$8:$C$150,1)+1),
INDEX(WingXFLR5!$C$8:$C$150,MATCH(I79,WingXFLR5!$C$8:$C$150,1)):INDEX(WingXFLR5!$C$8:$C$150,MATCH(I79,WingXFLR5!$C$8:$C$150,1)+1))</f>
        <v>-5.2494161510696732E-2</v>
      </c>
      <c r="N79">
        <f>(((M79*'AC Param'!$B$6)+(I79*('AC Param'!$B$3-'AC Param'!$B$4)))/('AC Param'!$B$5-'AC Param'!$B$3)) * ('AC Param'!$B$8/'AC Param'!$B$9)</f>
        <v>3.4688302432389066E-2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1.1014939859210574E-2</v>
      </c>
      <c r="P79">
        <f>N79*B79*'AC Param'!$B$9</f>
        <v>0.46497449497460064</v>
      </c>
      <c r="Q79">
        <f>(B79*'AC Param'!$B$8*TrimCalc!I79)+TrimCalc!P79</f>
        <v>123.59155514632032</v>
      </c>
      <c r="R79">
        <f>('AC Param'!$B$2*9.807)-TrimCalc!Q79</f>
        <v>-2.335514632031277E-2</v>
      </c>
      <c r="S79">
        <f>O79*B79*'AC Param'!$B$9</f>
        <v>0.14764821969004305</v>
      </c>
      <c r="T79">
        <f>(J79*B79*'AC Param'!$B$8)</f>
        <v>4.8458110538880339</v>
      </c>
      <c r="U79">
        <f>(K79*B79*'AC Param'!$B$8)</f>
        <v>2.426695631692549</v>
      </c>
      <c r="V79">
        <f>(L79*B79*'AC Param'!$B$8)</f>
        <v>2.4191154221954863</v>
      </c>
    </row>
    <row r="80" spans="1:22" x14ac:dyDescent="0.2">
      <c r="A80" s="1">
        <f>WingXFLR5!L86</f>
        <v>9.4042999999999992</v>
      </c>
      <c r="B80" s="1">
        <f t="shared" si="2"/>
        <v>54.170025825124995</v>
      </c>
      <c r="C80">
        <f>WingXFLR5!C86</f>
        <v>0.91987399999999997</v>
      </c>
      <c r="D80">
        <f>WingXFLR5!I86</f>
        <v>-5.1450999999999997E-2</v>
      </c>
      <c r="E80">
        <f>(((D80*'AC Param'!$B$6)+(C80*('AC Param'!$B$3-'AC Param'!$B$4)))/('AC Param'!$B$5-'AC Param'!$B$3)) * ('AC Param'!$B$8/'AC Param'!$B$9)</f>
        <v>3.9364488076486154E-2</v>
      </c>
      <c r="F80">
        <f>E80*B80*'AC Param'!$B$9</f>
        <v>0.52243195724553959</v>
      </c>
      <c r="G80">
        <f>'AC Param'!$B$2*9.807 + F80</f>
        <v>124.09063195724555</v>
      </c>
      <c r="H80">
        <f t="shared" si="3"/>
        <v>-0.52243195724553959</v>
      </c>
      <c r="I80">
        <f>C80+(H80/(B80*'AC Param'!$B$8))</f>
        <v>0.91598611014321563</v>
      </c>
      <c r="J80">
        <f>FORECAST(I80,
INDEX(WingXFLR5!$F$8:$F$150,MATCH(I80,WingXFLR5!$C$8:$C$150,1)):INDEX(WingXFLR5!$F$8:$F$150,MATCH(I80,WingXFLR5!$C$8:$C$150,1)+1),
INDEX(WingXFLR5!$C$8:$C$150,MATCH(I80,WingXFLR5!$C$8:$C$150,1)):INDEX(WingXFLR5!$C$8:$C$150,MATCH(I80,WingXFLR5!$C$8:$C$150,1)+1))</f>
        <v>3.613602127508015E-2</v>
      </c>
      <c r="K80">
        <f>FORECAST(I80,
INDEX(WingXFLR5!$D$8:$D$150,MATCH(I80,WingXFLR5!$C$8:$C$150,1)):INDEX(WingXFLR5!$D$8:$D$150,MATCH(I80,WingXFLR5!$C$8:$C$150,1)+1),
INDEX(WingXFLR5!$C$8:$C$150,MATCH(I80,WingXFLR5!$C$8:$C$150,1)):INDEX(WingXFLR5!$C$8:$C$150,MATCH(I80,WingXFLR5!$C$8:$C$150,1)+1))</f>
        <v>1.8226074964429517E-2</v>
      </c>
      <c r="L80">
        <f>FORECAST(I80,
INDEX(WingXFLR5!$E$8:$E$150,MATCH(I80,WingXFLR5!$C$8:$C$150,1)):INDEX(WingXFLR5!$E$8:$E$150,MATCH(I80,WingXFLR5!$C$8:$C$150,1)+1),
INDEX(WingXFLR5!$C$8:$C$150,MATCH(I80,WingXFLR5!$C$8:$C$150,1)):INDEX(WingXFLR5!$C$8:$C$150,MATCH(I80,WingXFLR5!$C$8:$C$150,1)+1))</f>
        <v>1.790994631065063E-2</v>
      </c>
      <c r="M80">
        <f>FORECAST(I80,
INDEX(WingXFLR5!$I$8:$I$150,MATCH(I80,WingXFLR5!$C$8:$C$150,1)):INDEX(WingXFLR5!$I$8:$I$150,MATCH(I80,WingXFLR5!$C$8:$C$150,1)+1),
INDEX(WingXFLR5!$C$8:$C$150,MATCH(I80,WingXFLR5!$C$8:$C$150,1)):INDEX(WingXFLR5!$C$8:$C$150,MATCH(I80,WingXFLR5!$C$8:$C$150,1)+1))</f>
        <v>-5.1771677157438495E-2</v>
      </c>
      <c r="N80">
        <f>(((M80*'AC Param'!$B$6)+(I80*('AC Param'!$B$3-'AC Param'!$B$4)))/('AC Param'!$B$5-'AC Param'!$B$3)) * ('AC Param'!$B$8/'AC Param'!$B$9)</f>
        <v>3.7927070945220812E-2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1.1028941019988601E-2</v>
      </c>
      <c r="P80">
        <f>N80*B80*'AC Param'!$B$9</f>
        <v>0.50335505108061995</v>
      </c>
      <c r="Q80">
        <f>(B80*'AC Param'!$B$8*TrimCalc!I80)+TrimCalc!P80</f>
        <v>123.58822472577195</v>
      </c>
      <c r="R80">
        <f>('AC Param'!$B$2*9.807)-TrimCalc!Q80</f>
        <v>-2.0024725771946805E-2</v>
      </c>
      <c r="S80">
        <f>O80*B80*'AC Param'!$B$9</f>
        <v>0.14637231486975794</v>
      </c>
      <c r="T80">
        <f>(J80*B80*'AC Param'!$B$8)</f>
        <v>4.8557477236305413</v>
      </c>
      <c r="U80">
        <f>(K80*B80*'AC Param'!$B$8)</f>
        <v>2.4491136239251601</v>
      </c>
      <c r="V80">
        <f>(L80*B80*'AC Param'!$B$8)</f>
        <v>2.4066340997053808</v>
      </c>
    </row>
    <row r="81" spans="1:22" x14ac:dyDescent="0.2">
      <c r="A81" s="1">
        <f>WingXFLR5!L87</f>
        <v>9.3582000000000001</v>
      </c>
      <c r="B81" s="1">
        <f t="shared" si="2"/>
        <v>53.640243184500008</v>
      </c>
      <c r="C81">
        <f>WingXFLR5!C87</f>
        <v>0.92896299999999998</v>
      </c>
      <c r="D81">
        <f>WingXFLR5!I87</f>
        <v>-5.0700000000000002E-2</v>
      </c>
      <c r="E81">
        <f>(((D81*'AC Param'!$B$6)+(C81*('AC Param'!$B$3-'AC Param'!$B$4)))/('AC Param'!$B$5-'AC Param'!$B$3)) * ('AC Param'!$B$8/'AC Param'!$B$9)</f>
        <v>4.2727982766265792E-2</v>
      </c>
      <c r="F81">
        <f>E81*B81*'AC Param'!$B$9</f>
        <v>0.56152514965957745</v>
      </c>
      <c r="G81">
        <f>'AC Param'!$B$2*9.807 + F81</f>
        <v>124.12972514965958</v>
      </c>
      <c r="H81">
        <f t="shared" si="3"/>
        <v>-0.56152514965957745</v>
      </c>
      <c r="I81">
        <f>C81+(H81/(B81*'AC Param'!$B$8))</f>
        <v>0.92474290978886753</v>
      </c>
      <c r="J81">
        <f>FORECAST(I81,
INDEX(WingXFLR5!$F$8:$F$150,MATCH(I81,WingXFLR5!$C$8:$C$150,1)):INDEX(WingXFLR5!$F$8:$F$150,MATCH(I81,WingXFLR5!$C$8:$C$150,1)+1),
INDEX(WingXFLR5!$C$8:$C$150,MATCH(I81,WingXFLR5!$C$8:$C$150,1)):INDEX(WingXFLR5!$C$8:$C$150,MATCH(I81,WingXFLR5!$C$8:$C$150,1)+1))</f>
        <v>3.6570668735213668E-2</v>
      </c>
      <c r="K81">
        <f>FORECAST(I81,
INDEX(WingXFLR5!$D$8:$D$150,MATCH(I81,WingXFLR5!$C$8:$C$150,1)):INDEX(WingXFLR5!$D$8:$D$150,MATCH(I81,WingXFLR5!$C$8:$C$150,1)+1),
INDEX(WingXFLR5!$C$8:$C$150,MATCH(I81,WingXFLR5!$C$8:$C$150,1)):INDEX(WingXFLR5!$C$8:$C$150,MATCH(I81,WingXFLR5!$C$8:$C$150,1)+1))</f>
        <v>1.8574992096286477E-2</v>
      </c>
      <c r="L81">
        <f>FORECAST(I81,
INDEX(WingXFLR5!$E$8:$E$150,MATCH(I81,WingXFLR5!$C$8:$C$150,1)):INDEX(WingXFLR5!$E$8:$E$150,MATCH(I81,WingXFLR5!$C$8:$C$150,1)+1),
INDEX(WingXFLR5!$C$8:$C$150,MATCH(I81,WingXFLR5!$C$8:$C$150,1)):INDEX(WingXFLR5!$C$8:$C$150,MATCH(I81,WingXFLR5!$C$8:$C$150,1)+1))</f>
        <v>1.7995676638927191E-2</v>
      </c>
      <c r="M81">
        <f>FORECAST(I81,
INDEX(WingXFLR5!$I$8:$I$150,MATCH(I81,WingXFLR5!$C$8:$C$150,1)):INDEX(WingXFLR5!$I$8:$I$150,MATCH(I81,WingXFLR5!$C$8:$C$150,1)+1),
INDEX(WingXFLR5!$C$8:$C$150,MATCH(I81,WingXFLR5!$C$8:$C$150,1)):INDEX(WingXFLR5!$C$8:$C$150,MATCH(I81,WingXFLR5!$C$8:$C$150,1)+1))</f>
        <v>-5.104869487826609E-2</v>
      </c>
      <c r="N81">
        <f>(((M81*'AC Param'!$B$6)+(I81*('AC Param'!$B$3-'AC Param'!$B$4)))/('AC Param'!$B$5-'AC Param'!$B$3)) * ('AC Param'!$B$8/'AC Param'!$B$9)</f>
        <v>4.1166287198487701E-2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1.1045074998417261E-2</v>
      </c>
      <c r="P81">
        <f>N81*B81*'AC Param'!$B$9</f>
        <v>0.54100156580081316</v>
      </c>
      <c r="Q81">
        <f>(B81*'AC Param'!$B$8*TrimCalc!I81)+TrimCalc!P81</f>
        <v>123.58728134579754</v>
      </c>
      <c r="R81">
        <f>('AC Param'!$B$2*9.807)-TrimCalc!Q81</f>
        <v>-1.9081345797530957E-2</v>
      </c>
      <c r="S81">
        <f>O81*B81*'AC Param'!$B$9</f>
        <v>0.14515282468200499</v>
      </c>
      <c r="T81">
        <f>(J81*B81*'AC Param'!$B$8)</f>
        <v>4.8660927153927247</v>
      </c>
      <c r="U81">
        <f>(K81*B81*'AC Param'!$B$8)</f>
        <v>2.4715882113794483</v>
      </c>
      <c r="V81">
        <f>(L81*B81*'AC Param'!$B$8)</f>
        <v>2.3945045040132764</v>
      </c>
    </row>
    <row r="82" spans="1:22" x14ac:dyDescent="0.2">
      <c r="A82" s="1">
        <f>WingXFLR5!L88</f>
        <v>9.3127999999999993</v>
      </c>
      <c r="B82" s="1">
        <f t="shared" si="2"/>
        <v>53.121049352</v>
      </c>
      <c r="C82">
        <f>WingXFLR5!C88</f>
        <v>0.93804799999999999</v>
      </c>
      <c r="D82">
        <f>WingXFLR5!I88</f>
        <v>-4.9947999999999999E-2</v>
      </c>
      <c r="E82">
        <f>(((D82*'AC Param'!$B$6)+(C82*('AC Param'!$B$3-'AC Param'!$B$4)))/('AC Param'!$B$5-'AC Param'!$B$3)) * ('AC Param'!$B$8/'AC Param'!$B$9)</f>
        <v>4.6093139775037144E-2</v>
      </c>
      <c r="F82">
        <f>E82*B82*'AC Param'!$B$9</f>
        <v>0.59988640843070373</v>
      </c>
      <c r="G82">
        <f>'AC Param'!$B$2*9.807 + F82</f>
        <v>124.16808640843071</v>
      </c>
      <c r="H82">
        <f t="shared" si="3"/>
        <v>-0.59988640843070373</v>
      </c>
      <c r="I82">
        <f>C82+(H82/(B82*'AC Param'!$B$8))</f>
        <v>0.93349554525321132</v>
      </c>
      <c r="J82">
        <f>FORECAST(I82,
INDEX(WingXFLR5!$F$8:$F$150,MATCH(I82,WingXFLR5!$C$8:$C$150,1)):INDEX(WingXFLR5!$F$8:$F$150,MATCH(I82,WingXFLR5!$C$8:$C$150,1)+1),
INDEX(WingXFLR5!$C$8:$C$150,MATCH(I82,WingXFLR5!$C$8:$C$150,1)):INDEX(WingXFLR5!$C$8:$C$150,MATCH(I82,WingXFLR5!$C$8:$C$150,1)+1))</f>
        <v>3.7008999249391043E-2</v>
      </c>
      <c r="K82">
        <f>FORECAST(I82,
INDEX(WingXFLR5!$D$8:$D$150,MATCH(I82,WingXFLR5!$C$8:$C$150,1)):INDEX(WingXFLR5!$D$8:$D$150,MATCH(I82,WingXFLR5!$C$8:$C$150,1)+1),
INDEX(WingXFLR5!$C$8:$C$150,MATCH(I82,WingXFLR5!$C$8:$C$150,1)):INDEX(WingXFLR5!$C$8:$C$150,MATCH(I82,WingXFLR5!$C$8:$C$150,1)+1))</f>
        <v>1.8927097865484709E-2</v>
      </c>
      <c r="L82">
        <f>FORECAST(I82,
INDEX(WingXFLR5!$E$8:$E$150,MATCH(I82,WingXFLR5!$C$8:$C$150,1)):INDEX(WingXFLR5!$E$8:$E$150,MATCH(I82,WingXFLR5!$C$8:$C$150,1)+1),
INDEX(WingXFLR5!$C$8:$C$150,MATCH(I82,WingXFLR5!$C$8:$C$150,1)):INDEX(WingXFLR5!$C$8:$C$150,MATCH(I82,WingXFLR5!$C$8:$C$150,1)+1))</f>
        <v>1.8081901383906335E-2</v>
      </c>
      <c r="M82">
        <f>FORECAST(I82,
INDEX(WingXFLR5!$I$8:$I$150,MATCH(I82,WingXFLR5!$C$8:$C$150,1)):INDEX(WingXFLR5!$I$8:$I$150,MATCH(I82,WingXFLR5!$C$8:$C$150,1)+1),
INDEX(WingXFLR5!$C$8:$C$150,MATCH(I82,WingXFLR5!$C$8:$C$150,1)):INDEX(WingXFLR5!$C$8:$C$150,MATCH(I82,WingXFLR5!$C$8:$C$150,1)+1))</f>
        <v>-5.0324823992249315E-2</v>
      </c>
      <c r="N82">
        <f>(((M82*'AC Param'!$B$6)+(I82*('AC Param'!$B$3-'AC Param'!$B$4)))/('AC Param'!$B$5-'AC Param'!$B$3)) * ('AC Param'!$B$8/'AC Param'!$B$9)</f>
        <v>4.4406873952442742E-2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1.1062085952506262E-2</v>
      </c>
      <c r="P82">
        <f>N82*B82*'AC Param'!$B$9</f>
        <v>0.57794023698495978</v>
      </c>
      <c r="Q82">
        <f>(B82*'AC Param'!$B$8*TrimCalc!I82)+TrimCalc!P82</f>
        <v>123.58658525932714</v>
      </c>
      <c r="R82">
        <f>('AC Param'!$B$2*9.807)-TrimCalc!Q82</f>
        <v>-1.838525932713253E-2</v>
      </c>
      <c r="S82">
        <f>O82*B82*'AC Param'!$B$9</f>
        <v>0.14396925538569202</v>
      </c>
      <c r="T82">
        <f>(J82*B82*'AC Param'!$B$8)</f>
        <v>4.8767526256010383</v>
      </c>
      <c r="U82">
        <f>(K82*B82*'AC Param'!$B$8)</f>
        <v>2.4940629598901984</v>
      </c>
      <c r="V82">
        <f>(L82*B82*'AC Param'!$B$8)</f>
        <v>2.3826896657108398</v>
      </c>
    </row>
    <row r="83" spans="1:22" x14ac:dyDescent="0.2">
      <c r="A83" s="1">
        <f>WingXFLR5!L89</f>
        <v>9.2680000000000007</v>
      </c>
      <c r="B83" s="1">
        <f t="shared" si="2"/>
        <v>52.611192200000012</v>
      </c>
      <c r="C83">
        <f>WingXFLR5!C89</f>
        <v>0.947129</v>
      </c>
      <c r="D83">
        <f>WingXFLR5!I89</f>
        <v>-4.9195999999999997E-2</v>
      </c>
      <c r="E83">
        <f>(((D83*'AC Param'!$B$6)+(C83*('AC Param'!$B$3-'AC Param'!$B$4)))/('AC Param'!$B$5-'AC Param'!$B$3)) * ('AC Param'!$B$8/'AC Param'!$B$9)</f>
        <v>4.9457597174736426E-2</v>
      </c>
      <c r="F83">
        <f>E83*B83*'AC Param'!$B$9</f>
        <v>0.6374956719240078</v>
      </c>
      <c r="G83">
        <f>'AC Param'!$B$2*9.807 + F83</f>
        <v>124.20569567192402</v>
      </c>
      <c r="H83">
        <f t="shared" si="3"/>
        <v>-0.6374956719240078</v>
      </c>
      <c r="I83">
        <f>C83+(H83/(B83*'AC Param'!$B$8))</f>
        <v>0.94224424981544364</v>
      </c>
      <c r="J83">
        <f>FORECAST(I83,
INDEX(WingXFLR5!$F$8:$F$150,MATCH(I83,WingXFLR5!$C$8:$C$150,1)):INDEX(WingXFLR5!$F$8:$F$150,MATCH(I83,WingXFLR5!$C$8:$C$150,1)+1),
INDEX(WingXFLR5!$C$8:$C$150,MATCH(I83,WingXFLR5!$C$8:$C$150,1)):INDEX(WingXFLR5!$C$8:$C$150,MATCH(I83,WingXFLR5!$C$8:$C$150,1)+1))</f>
        <v>3.7451024024327664E-2</v>
      </c>
      <c r="K83">
        <f>FORECAST(I83,
INDEX(WingXFLR5!$D$8:$D$150,MATCH(I83,WingXFLR5!$C$8:$C$150,1)):INDEX(WingXFLR5!$D$8:$D$150,MATCH(I83,WingXFLR5!$C$8:$C$150,1)+1),
INDEX(WingXFLR5!$C$8:$C$150,MATCH(I83,WingXFLR5!$C$8:$C$150,1)):INDEX(WingXFLR5!$C$8:$C$150,MATCH(I83,WingXFLR5!$C$8:$C$150,1)+1))</f>
        <v>1.9281973728853007E-2</v>
      </c>
      <c r="L83">
        <f>FORECAST(I83,
INDEX(WingXFLR5!$E$8:$E$150,MATCH(I83,WingXFLR5!$C$8:$C$150,1)):INDEX(WingXFLR5!$E$8:$E$150,MATCH(I83,WingXFLR5!$C$8:$C$150,1)+1),
INDEX(WingXFLR5!$C$8:$C$150,MATCH(I83,WingXFLR5!$C$8:$C$150,1)):INDEX(WingXFLR5!$C$8:$C$150,MATCH(I83,WingXFLR5!$C$8:$C$150,1)+1))</f>
        <v>1.8168588204315599E-2</v>
      </c>
      <c r="M83">
        <f>FORECAST(I83,
INDEX(WingXFLR5!$I$8:$I$150,MATCH(I83,WingXFLR5!$C$8:$C$150,1)):INDEX(WingXFLR5!$I$8:$I$150,MATCH(I83,WingXFLR5!$C$8:$C$150,1)+1),
INDEX(WingXFLR5!$C$8:$C$150,MATCH(I83,WingXFLR5!$C$8:$C$150,1)):INDEX(WingXFLR5!$C$8:$C$150,MATCH(I83,WingXFLR5!$C$8:$C$150,1)+1))</f>
        <v>-4.9600507448385234E-2</v>
      </c>
      <c r="N83">
        <f>(((M83*'AC Param'!$B$6)+(I83*('AC Param'!$B$3-'AC Param'!$B$4)))/('AC Param'!$B$5-'AC Param'!$B$3)) * ('AC Param'!$B$8/'AC Param'!$B$9)</f>
        <v>4.7647825794479529E-2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1.1081592010125643E-2</v>
      </c>
      <c r="P83">
        <f>N83*B83*'AC Param'!$B$9</f>
        <v>0.61416818559244279</v>
      </c>
      <c r="Q83">
        <f>(B83*'AC Param'!$B$8*TrimCalc!I83)+TrimCalc!P83</f>
        <v>123.58394319102341</v>
      </c>
      <c r="R83">
        <f>('AC Param'!$B$2*9.807)-TrimCalc!Q83</f>
        <v>-1.5743191023403824E-2</v>
      </c>
      <c r="S83">
        <f>O83*B83*'AC Param'!$B$9</f>
        <v>0.14283886294604264</v>
      </c>
      <c r="T83">
        <f>(J83*B83*'AC Param'!$B$8)</f>
        <v>4.8876329029300063</v>
      </c>
      <c r="U83">
        <f>(K83*B83*'AC Param'!$B$8)</f>
        <v>2.5164387806687172</v>
      </c>
      <c r="V83">
        <f>(L83*B83*'AC Param'!$B$8)</f>
        <v>2.3711338159809667</v>
      </c>
    </row>
    <row r="84" spans="1:22" x14ac:dyDescent="0.2">
      <c r="A84" s="1">
        <f>WingXFLR5!L90</f>
        <v>9.2239000000000004</v>
      </c>
      <c r="B84" s="1">
        <f t="shared" si="2"/>
        <v>52.111702866125007</v>
      </c>
      <c r="C84">
        <f>WingXFLR5!C90</f>
        <v>0.956206</v>
      </c>
      <c r="D84">
        <f>WingXFLR5!I90</f>
        <v>-4.8444000000000001E-2</v>
      </c>
      <c r="E84">
        <f>(((D84*'AC Param'!$B$6)+(C84*('AC Param'!$B$3-'AC Param'!$B$4)))/('AC Param'!$B$5-'AC Param'!$B$3)) * ('AC Param'!$B$8/'AC Param'!$B$9)</f>
        <v>5.2821354965363672E-2</v>
      </c>
      <c r="F84">
        <f>E84*B84*'AC Param'!$B$9</f>
        <v>0.67438963496058135</v>
      </c>
      <c r="G84">
        <f>'AC Param'!$B$2*9.807 + F84</f>
        <v>124.24258963496058</v>
      </c>
      <c r="H84">
        <f t="shared" si="3"/>
        <v>-0.67438963496058135</v>
      </c>
      <c r="I84">
        <f>C84+(H84/(B84*'AC Param'!$B$8))</f>
        <v>0.9509890234755648</v>
      </c>
      <c r="J84">
        <f>FORECAST(I84,
INDEX(WingXFLR5!$F$8:$F$150,MATCH(I84,WingXFLR5!$C$8:$C$150,1)):INDEX(WingXFLR5!$F$8:$F$150,MATCH(I84,WingXFLR5!$C$8:$C$150,1)+1),
INDEX(WingXFLR5!$C$8:$C$150,MATCH(I84,WingXFLR5!$C$8:$C$150,1)):INDEX(WingXFLR5!$C$8:$C$150,MATCH(I84,WingXFLR5!$C$8:$C$150,1)+1))</f>
        <v>3.7896317493958588E-2</v>
      </c>
      <c r="K84">
        <f>FORECAST(I84,
INDEX(WingXFLR5!$D$8:$D$150,MATCH(I84,WingXFLR5!$C$8:$C$150,1)):INDEX(WingXFLR5!$D$8:$D$150,MATCH(I84,WingXFLR5!$C$8:$C$150,1)+1),
INDEX(WingXFLR5!$C$8:$C$150,MATCH(I84,WingXFLR5!$C$8:$C$150,1)):INDEX(WingXFLR5!$C$8:$C$150,MATCH(I84,WingXFLR5!$C$8:$C$150,1)+1))</f>
        <v>1.9640044704182132E-2</v>
      </c>
      <c r="L84">
        <f>FORECAST(I84,
INDEX(WingXFLR5!$E$8:$E$150,MATCH(I84,WingXFLR5!$C$8:$C$150,1)):INDEX(WingXFLR5!$E$8:$E$150,MATCH(I84,WingXFLR5!$C$8:$C$150,1)+1),
INDEX(WingXFLR5!$C$8:$C$150,MATCH(I84,WingXFLR5!$C$8:$C$150,1)):INDEX(WingXFLR5!$C$8:$C$150,MATCH(I84,WingXFLR5!$C$8:$C$150,1)+1))</f>
        <v>1.8255698042996187E-2</v>
      </c>
      <c r="M84">
        <f>FORECAST(I84,
INDEX(WingXFLR5!$I$8:$I$150,MATCH(I84,WingXFLR5!$C$8:$C$150,1)):INDEX(WingXFLR5!$I$8:$I$150,MATCH(I84,WingXFLR5!$C$8:$C$150,1)+1),
INDEX(WingXFLR5!$C$8:$C$150,MATCH(I84,WingXFLR5!$C$8:$C$150,1)):INDEX(WingXFLR5!$C$8:$C$150,MATCH(I84,WingXFLR5!$C$8:$C$150,1)+1))</f>
        <v>-4.8876209578756769E-2</v>
      </c>
      <c r="N84">
        <f>(((M84*'AC Param'!$B$6)+(I84*('AC Param'!$B$3-'AC Param'!$B$4)))/('AC Param'!$B$5-'AC Param'!$B$3)) * ('AC Param'!$B$8/'AC Param'!$B$9)</f>
        <v>5.0888046005620566E-2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1.1102106066434596E-2</v>
      </c>
      <c r="P84">
        <f>N84*B84*'AC Param'!$B$9</f>
        <v>0.64970636955623662</v>
      </c>
      <c r="Q84">
        <f>(B84*'AC Param'!$B$8*TrimCalc!I84)+TrimCalc!P84</f>
        <v>123.58243136636489</v>
      </c>
      <c r="R84">
        <f>('AC Param'!$B$2*9.807)-TrimCalc!Q84</f>
        <v>-1.4231366364882092E-2</v>
      </c>
      <c r="S84">
        <f>O84*B84*'AC Param'!$B$9</f>
        <v>0.14174466486794968</v>
      </c>
      <c r="T84">
        <f>(J84*B84*'AC Param'!$B$8)</f>
        <v>4.8987921646566326</v>
      </c>
      <c r="U84">
        <f>(K84*B84*'AC Param'!$B$8)</f>
        <v>2.5388349969806847</v>
      </c>
      <c r="V84">
        <f>(L84*B84*'AC Param'!$B$8)</f>
        <v>2.3598828711424047</v>
      </c>
    </row>
    <row r="85" spans="1:22" x14ac:dyDescent="0.2">
      <c r="A85" s="1">
        <f>WingXFLR5!L91</f>
        <v>9.1805000000000003</v>
      </c>
      <c r="B85" s="1">
        <f t="shared" si="2"/>
        <v>51.622467903125006</v>
      </c>
      <c r="C85">
        <f>WingXFLR5!C91</f>
        <v>0.96527799999999997</v>
      </c>
      <c r="D85">
        <f>WingXFLR5!I91</f>
        <v>-4.7690999999999997E-2</v>
      </c>
      <c r="E85">
        <f>(((D85*'AC Param'!$B$6)+(C85*('AC Param'!$B$3-'AC Param'!$B$4)))/('AC Param'!$B$5-'AC Param'!$B$3)) * ('AC Param'!$B$8/'AC Param'!$B$9)</f>
        <v>5.618660017271461E-2</v>
      </c>
      <c r="F85">
        <f>E85*B85*'AC Param'!$B$9</f>
        <v>0.71062028618041106</v>
      </c>
      <c r="G85">
        <f>'AC Param'!$B$2*9.807 + F85</f>
        <v>124.27882028618042</v>
      </c>
      <c r="H85">
        <f t="shared" si="3"/>
        <v>-0.71062028618041106</v>
      </c>
      <c r="I85">
        <f>C85+(H85/(B85*'AC Param'!$B$8))</f>
        <v>0.95972865022884979</v>
      </c>
      <c r="J85">
        <f>FORECAST(I85,
INDEX(WingXFLR5!$F$8:$F$150,MATCH(I85,WingXFLR5!$C$8:$C$150,1)):INDEX(WingXFLR5!$F$8:$F$150,MATCH(I85,WingXFLR5!$C$8:$C$150,1)+1),
INDEX(WingXFLR5!$C$8:$C$150,MATCH(I85,WingXFLR5!$C$8:$C$150,1)):INDEX(WingXFLR5!$C$8:$C$150,MATCH(I85,WingXFLR5!$C$8:$C$150,1)+1))</f>
        <v>3.8344335720554769E-2</v>
      </c>
      <c r="K85">
        <f>FORECAST(I85,
INDEX(WingXFLR5!$D$8:$D$150,MATCH(I85,WingXFLR5!$C$8:$C$150,1)):INDEX(WingXFLR5!$D$8:$D$150,MATCH(I85,WingXFLR5!$C$8:$C$150,1)+1),
INDEX(WingXFLR5!$C$8:$C$150,MATCH(I85,WingXFLR5!$C$8:$C$150,1)):INDEX(WingXFLR5!$C$8:$C$150,MATCH(I85,WingXFLR5!$C$8:$C$150,1)+1))</f>
        <v>2.0001388793681255E-2</v>
      </c>
      <c r="L85">
        <f>FORECAST(I85,
INDEX(WingXFLR5!$E$8:$E$150,MATCH(I85,WingXFLR5!$C$8:$C$150,1)):INDEX(WingXFLR5!$E$8:$E$150,MATCH(I85,WingXFLR5!$C$8:$C$150,1)+1),
INDEX(WingXFLR5!$C$8:$C$150,MATCH(I85,WingXFLR5!$C$8:$C$150,1)):INDEX(WingXFLR5!$C$8:$C$150,MATCH(I85,WingXFLR5!$C$8:$C$150,1)+1))</f>
        <v>1.8342946926873511E-2</v>
      </c>
      <c r="M85">
        <f>FORECAST(I85,
INDEX(WingXFLR5!$I$8:$I$150,MATCH(I85,WingXFLR5!$C$8:$C$150,1)):INDEX(WingXFLR5!$I$8:$I$150,MATCH(I85,WingXFLR5!$C$8:$C$150,1)+1),
INDEX(WingXFLR5!$C$8:$C$150,MATCH(I85,WingXFLR5!$C$8:$C$150,1)):INDEX(WingXFLR5!$C$8:$C$150,MATCH(I85,WingXFLR5!$C$8:$C$150,1)+1))</f>
        <v>-4.8151610711824971E-2</v>
      </c>
      <c r="N85">
        <f>(((M85*'AC Param'!$B$6)+(I85*('AC Param'!$B$3-'AC Param'!$B$4)))/('AC Param'!$B$5-'AC Param'!$B$3)) * ('AC Param'!$B$8/'AC Param'!$B$9)</f>
        <v>5.4128076945060583E-2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1.1124755691897151E-2</v>
      </c>
      <c r="P85">
        <f>N85*B85*'AC Param'!$B$9</f>
        <v>0.68458510411479623</v>
      </c>
      <c r="Q85">
        <f>(B85*'AC Param'!$B$8*TrimCalc!I85)+TrimCalc!P85</f>
        <v>123.58234361750785</v>
      </c>
      <c r="R85">
        <f>('AC Param'!$B$2*9.807)-TrimCalc!Q85</f>
        <v>-1.41436175078411E-2</v>
      </c>
      <c r="S85">
        <f>O85*B85*'AC Param'!$B$9</f>
        <v>0.14070039919059163</v>
      </c>
      <c r="T85">
        <f>(J85*B85*'AC Param'!$B$8)</f>
        <v>4.910172172746452</v>
      </c>
      <c r="U85">
        <f>(K85*B85*'AC Param'!$B$8)</f>
        <v>2.5612717191595542</v>
      </c>
      <c r="V85">
        <f>(L85*B85*'AC Param'!$B$8)</f>
        <v>2.3489004535868974</v>
      </c>
    </row>
    <row r="86" spans="1:22" x14ac:dyDescent="0.2">
      <c r="A86" s="1">
        <f>WingXFLR5!L92</f>
        <v>9.1377000000000006</v>
      </c>
      <c r="B86" s="1">
        <f t="shared" si="2"/>
        <v>51.142256290125005</v>
      </c>
      <c r="C86">
        <f>WingXFLR5!C92</f>
        <v>0.97434699999999996</v>
      </c>
      <c r="D86">
        <f>WingXFLR5!I92</f>
        <v>-4.6937E-2</v>
      </c>
      <c r="E86">
        <f>(((D86*'AC Param'!$B$6)+(C86*('AC Param'!$B$3-'AC Param'!$B$4)))/('AC Param'!$B$5-'AC Param'!$B$3)) * ('AC Param'!$B$8/'AC Param'!$B$9)</f>
        <v>5.9553682601325195E-2</v>
      </c>
      <c r="F86">
        <f>E86*B86*'AC Param'!$B$9</f>
        <v>0.74619887616134428</v>
      </c>
      <c r="G86">
        <f>'AC Param'!$B$2*9.807 + F86</f>
        <v>124.31439887616135</v>
      </c>
      <c r="H86">
        <f t="shared" si="3"/>
        <v>-0.74619887616134428</v>
      </c>
      <c r="I86">
        <f>C86+(H86/(B86*'AC Param'!$B$8))</f>
        <v>0.96846509552635462</v>
      </c>
      <c r="J86">
        <f>FORECAST(I86,
INDEX(WingXFLR5!$F$8:$F$150,MATCH(I86,WingXFLR5!$C$8:$C$150,1)):INDEX(WingXFLR5!$F$8:$F$150,MATCH(I86,WingXFLR5!$C$8:$C$150,1)+1),
INDEX(WingXFLR5!$C$8:$C$150,MATCH(I86,WingXFLR5!$C$8:$C$150,1)):INDEX(WingXFLR5!$C$8:$C$150,MATCH(I86,WingXFLR5!$C$8:$C$150,1)+1))</f>
        <v>3.8794819473134887E-2</v>
      </c>
      <c r="K86">
        <f>FORECAST(I86,
INDEX(WingXFLR5!$D$8:$D$150,MATCH(I86,WingXFLR5!$C$8:$C$150,1)):INDEX(WingXFLR5!$D$8:$D$150,MATCH(I86,WingXFLR5!$C$8:$C$150,1)+1),
INDEX(WingXFLR5!$C$8:$C$150,MATCH(I86,WingXFLR5!$C$8:$C$150,1)):INDEX(WingXFLR5!$C$8:$C$150,MATCH(I86,WingXFLR5!$C$8:$C$150,1)+1))</f>
        <v>2.03658938577066E-2</v>
      </c>
      <c r="L86">
        <f>FORECAST(I86,
INDEX(WingXFLR5!$E$8:$E$150,MATCH(I86,WingXFLR5!$C$8:$C$150,1)):INDEX(WingXFLR5!$E$8:$E$150,MATCH(I86,WingXFLR5!$C$8:$C$150,1)+1),
INDEX(WingXFLR5!$C$8:$C$150,MATCH(I86,WingXFLR5!$C$8:$C$150,1)):INDEX(WingXFLR5!$C$8:$C$150,MATCH(I86,WingXFLR5!$C$8:$C$150,1)+1))</f>
        <v>1.8429277042876342E-2</v>
      </c>
      <c r="M86">
        <f>FORECAST(I86,
INDEX(WingXFLR5!$I$8:$I$150,MATCH(I86,WingXFLR5!$C$8:$C$150,1)):INDEX(WingXFLR5!$I$8:$I$150,MATCH(I86,WingXFLR5!$C$8:$C$150,1)+1),
INDEX(WingXFLR5!$C$8:$C$150,MATCH(I86,WingXFLR5!$C$8:$C$150,1)):INDEX(WingXFLR5!$C$8:$C$150,MATCH(I86,WingXFLR5!$C$8:$C$150,1)+1))</f>
        <v>-4.7426023704171191E-2</v>
      </c>
      <c r="N86">
        <f>(((M86*'AC Param'!$B$6)+(I86*('AC Param'!$B$3-'AC Param'!$B$4)))/('AC Param'!$B$5-'AC Param'!$B$3)) * ('AC Param'!$B$8/'AC Param'!$B$9)</f>
        <v>5.7369885357971204E-2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1.1148279699216402E-2</v>
      </c>
      <c r="P86">
        <f>N86*B86*'AC Param'!$B$9</f>
        <v>0.71883621817655097</v>
      </c>
      <c r="Q86">
        <f>(B86*'AC Param'!$B$8*TrimCalc!I86)+TrimCalc!P86</f>
        <v>123.58168941840472</v>
      </c>
      <c r="R86">
        <f>('AC Param'!$B$2*9.807)-TrimCalc!Q86</f>
        <v>-1.3489418404716957E-2</v>
      </c>
      <c r="S86">
        <f>O86*B86*'AC Param'!$B$9</f>
        <v>0.13968630350497413</v>
      </c>
      <c r="T86">
        <f>(J86*B86*'AC Param'!$B$8)</f>
        <v>4.9216458413161428</v>
      </c>
      <c r="U86">
        <f>(K86*B86*'AC Param'!$B$8)</f>
        <v>2.5836881875137667</v>
      </c>
      <c r="V86">
        <f>(L86*B86*'AC Param'!$B$8)</f>
        <v>2.338002237111739</v>
      </c>
    </row>
    <row r="87" spans="1:22" x14ac:dyDescent="0.2">
      <c r="A87" s="1">
        <f>WingXFLR5!L93</f>
        <v>9.0954999999999995</v>
      </c>
      <c r="B87" s="1">
        <f t="shared" si="2"/>
        <v>50.670973653124996</v>
      </c>
      <c r="C87">
        <f>WingXFLR5!C93</f>
        <v>0.98341000000000001</v>
      </c>
      <c r="D87">
        <f>WingXFLR5!I93</f>
        <v>-4.6183000000000002E-2</v>
      </c>
      <c r="E87">
        <f>(((D87*'AC Param'!$B$6)+(C87*('AC Param'!$B$3-'AC Param'!$B$4)))/('AC Param'!$B$5-'AC Param'!$B$3)) * ('AC Param'!$B$8/'AC Param'!$B$9)</f>
        <v>6.291971561632774E-2</v>
      </c>
      <c r="F87">
        <f>E87*B87*'AC Param'!$B$9</f>
        <v>0.78110979680297976</v>
      </c>
      <c r="G87">
        <f>'AC Param'!$B$2*9.807 + F87</f>
        <v>124.34930979680298</v>
      </c>
      <c r="H87">
        <f t="shared" si="3"/>
        <v>-0.78110979680297976</v>
      </c>
      <c r="I87">
        <f>C87+(H87/(B87*'AC Param'!$B$8))</f>
        <v>0.97719564447069251</v>
      </c>
      <c r="J87">
        <f>FORECAST(I87,
INDEX(WingXFLR5!$F$8:$F$150,MATCH(I87,WingXFLR5!$C$8:$C$150,1)):INDEX(WingXFLR5!$F$8:$F$150,MATCH(I87,WingXFLR5!$C$8:$C$150,1)+1),
INDEX(WingXFLR5!$C$8:$C$150,MATCH(I87,WingXFLR5!$C$8:$C$150,1)):INDEX(WingXFLR5!$C$8:$C$150,MATCH(I87,WingXFLR5!$C$8:$C$150,1)+1))</f>
        <v>3.924704276130378E-2</v>
      </c>
      <c r="K87">
        <f>FORECAST(I87,
INDEX(WingXFLR5!$D$8:$D$150,MATCH(I87,WingXFLR5!$C$8:$C$150,1)):INDEX(WingXFLR5!$D$8:$D$150,MATCH(I87,WingXFLR5!$C$8:$C$150,1)+1),
INDEX(WingXFLR5!$C$8:$C$150,MATCH(I87,WingXFLR5!$C$8:$C$150,1)):INDEX(WingXFLR5!$C$8:$C$150,MATCH(I87,WingXFLR5!$C$8:$C$150,1)+1))</f>
        <v>2.0733697283101177E-2</v>
      </c>
      <c r="L87">
        <f>FORECAST(I87,
INDEX(WingXFLR5!$E$8:$E$150,MATCH(I87,WingXFLR5!$C$8:$C$150,1)):INDEX(WingXFLR5!$E$8:$E$150,MATCH(I87,WingXFLR5!$C$8:$C$150,1)+1),
INDEX(WingXFLR5!$C$8:$C$150,MATCH(I87,WingXFLR5!$C$8:$C$150,1)):INDEX(WingXFLR5!$C$8:$C$150,MATCH(I87,WingXFLR5!$C$8:$C$150,1)+1))</f>
        <v>1.8514345478202611E-2</v>
      </c>
      <c r="M87">
        <f>FORECAST(I87,
INDEX(WingXFLR5!$I$8:$I$150,MATCH(I87,WingXFLR5!$C$8:$C$150,1)):INDEX(WingXFLR5!$I$8:$I$150,MATCH(I87,WingXFLR5!$C$8:$C$150,1)+1),
INDEX(WingXFLR5!$C$8:$C$150,MATCH(I87,WingXFLR5!$C$8:$C$150,1)):INDEX(WingXFLR5!$C$8:$C$150,MATCH(I87,WingXFLR5!$C$8:$C$150,1)+1))</f>
        <v>-4.6700005855577389E-2</v>
      </c>
      <c r="N87">
        <f>(((M87*'AC Param'!$B$6)+(I87*('AC Param'!$B$3-'AC Param'!$B$4)))/('AC Param'!$B$5-'AC Param'!$B$3)) * ('AC Param'!$B$8/'AC Param'!$B$9)</f>
        <v>6.0611680100647186E-2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1.1173954601596032E-2</v>
      </c>
      <c r="P87">
        <f>N87*B87*'AC Param'!$B$9</f>
        <v>0.75245694713562583</v>
      </c>
      <c r="Q87">
        <f>(B87*'AC Param'!$B$8*TrimCalc!I87)+TrimCalc!P87</f>
        <v>123.58049401219755</v>
      </c>
      <c r="R87">
        <f>('AC Param'!$B$2*9.807)-TrimCalc!Q87</f>
        <v>-1.2294012197543225E-2</v>
      </c>
      <c r="S87">
        <f>O87*B87*'AC Param'!$B$9</f>
        <v>0.13871781400857841</v>
      </c>
      <c r="T87">
        <f>(J87*B87*'AC Param'!$B$8)</f>
        <v>4.9331341684301462</v>
      </c>
      <c r="U87">
        <f>(K87*B87*'AC Param'!$B$8)</f>
        <v>2.6061099973117035</v>
      </c>
      <c r="V87">
        <f>(L87*B87*'AC Param'!$B$8)</f>
        <v>2.3271498655356879</v>
      </c>
    </row>
    <row r="88" spans="1:22" x14ac:dyDescent="0.2">
      <c r="A88" s="1">
        <f>WingXFLR5!L94</f>
        <v>9.0539000000000005</v>
      </c>
      <c r="B88" s="1">
        <f t="shared" si="2"/>
        <v>50.208526941125015</v>
      </c>
      <c r="C88">
        <f>WingXFLR5!C94</f>
        <v>0.99246999999999996</v>
      </c>
      <c r="D88">
        <f>WingXFLR5!I94</f>
        <v>-4.5428000000000003E-2</v>
      </c>
      <c r="E88">
        <f>(((D88*'AC Param'!$B$6)+(C88*('AC Param'!$B$3-'AC Param'!$B$4)))/('AC Param'!$B$5-'AC Param'!$B$3)) * ('AC Param'!$B$8/'AC Param'!$B$9)</f>
        <v>6.6287585852589967E-2</v>
      </c>
      <c r="F88">
        <f>E88*B88*'AC Param'!$B$9</f>
        <v>0.81540949983476563</v>
      </c>
      <c r="G88">
        <f>'AC Param'!$B$2*9.807 + F88</f>
        <v>124.38360949983478</v>
      </c>
      <c r="H88">
        <f t="shared" si="3"/>
        <v>-0.81540949983476563</v>
      </c>
      <c r="I88">
        <f>C88+(H88/(B88*'AC Param'!$B$8))</f>
        <v>0.98592301195924992</v>
      </c>
      <c r="J88">
        <f>FORECAST(I88,
INDEX(WingXFLR5!$F$8:$F$150,MATCH(I88,WingXFLR5!$C$8:$C$150,1)):INDEX(WingXFLR5!$F$8:$F$150,MATCH(I88,WingXFLR5!$C$8:$C$150,1)+1),
INDEX(WingXFLR5!$C$8:$C$150,MATCH(I88,WingXFLR5!$C$8:$C$150,1)):INDEX(WingXFLR5!$C$8:$C$150,MATCH(I88,WingXFLR5!$C$8:$C$150,1)+1))</f>
        <v>3.9701198085731255E-2</v>
      </c>
      <c r="K88">
        <f>FORECAST(I88,
INDEX(WingXFLR5!$D$8:$D$150,MATCH(I88,WingXFLR5!$C$8:$C$150,1)):INDEX(WingXFLR5!$D$8:$D$150,MATCH(I88,WingXFLR5!$C$8:$C$150,1)+1),
INDEX(WingXFLR5!$C$8:$C$150,MATCH(I88,WingXFLR5!$C$8:$C$150,1)):INDEX(WingXFLR5!$C$8:$C$150,MATCH(I88,WingXFLR5!$C$8:$C$150,1)+1))</f>
        <v>2.110434388832557E-2</v>
      </c>
      <c r="L88">
        <f>FORECAST(I88,
INDEX(WingXFLR5!$E$8:$E$150,MATCH(I88,WingXFLR5!$C$8:$C$150,1)):INDEX(WingXFLR5!$E$8:$E$150,MATCH(I88,WingXFLR5!$C$8:$C$150,1)+1),
INDEX(WingXFLR5!$C$8:$C$150,MATCH(I88,WingXFLR5!$C$8:$C$150,1)):INDEX(WingXFLR5!$C$8:$C$150,MATCH(I88,WingXFLR5!$C$8:$C$150,1)+1))</f>
        <v>1.8597576823017249E-2</v>
      </c>
      <c r="M88">
        <f>FORECAST(I88,
INDEX(WingXFLR5!$I$8:$I$150,MATCH(I88,WingXFLR5!$C$8:$C$150,1)):INDEX(WingXFLR5!$I$8:$I$150,MATCH(I88,WingXFLR5!$C$8:$C$150,1)+1),
INDEX(WingXFLR5!$C$8:$C$150,MATCH(I88,WingXFLR5!$C$8:$C$150,1)):INDEX(WingXFLR5!$C$8:$C$150,MATCH(I88,WingXFLR5!$C$8:$C$150,1)+1))</f>
        <v>-4.5973582336729157E-2</v>
      </c>
      <c r="N88">
        <f>(((M88*'AC Param'!$B$6)+(I88*('AC Param'!$B$3-'AC Param'!$B$4)))/('AC Param'!$B$5-'AC Param'!$B$3)) * ('AC Param'!$B$8/'AC Param'!$B$9)</f>
        <v>6.3853876563450152E-2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1.1200493043685382E-2</v>
      </c>
      <c r="P88">
        <f>N88*B88*'AC Param'!$B$9</f>
        <v>0.78547222502415825</v>
      </c>
      <c r="Q88">
        <f>(B88*'AC Param'!$B$8*TrimCalc!I88)+TrimCalc!P88</f>
        <v>123.57949369771006</v>
      </c>
      <c r="R88">
        <f>('AC Param'!$B$2*9.807)-TrimCalc!Q88</f>
        <v>-1.1293697710058836E-2</v>
      </c>
      <c r="S88">
        <f>O88*B88*'AC Param'!$B$9</f>
        <v>0.1377782629007514</v>
      </c>
      <c r="T88">
        <f>(J88*B88*'AC Param'!$B$8)</f>
        <v>4.9446759139365088</v>
      </c>
      <c r="U88">
        <f>(K88*B88*'AC Param'!$B$8)</f>
        <v>2.6284884571667839</v>
      </c>
      <c r="V88">
        <f>(L88*B88*'AC Param'!$B$8)</f>
        <v>2.3162774578182725</v>
      </c>
    </row>
    <row r="89" spans="1:22" x14ac:dyDescent="0.2">
      <c r="A89" s="1">
        <f>WingXFLR5!L95</f>
        <v>9.0128000000000004</v>
      </c>
      <c r="B89" s="1">
        <f t="shared" si="2"/>
        <v>49.753720352000002</v>
      </c>
      <c r="C89">
        <f>WingXFLR5!C95</f>
        <v>1.001525</v>
      </c>
      <c r="D89">
        <f>WingXFLR5!I95</f>
        <v>-4.4672999999999997E-2</v>
      </c>
      <c r="E89">
        <f>(((D89*'AC Param'!$B$6)+(C89*('AC Param'!$B$3-'AC Param'!$B$4)))/('AC Param'!$B$5-'AC Param'!$B$3)) * ('AC Param'!$B$8/'AC Param'!$B$9)</f>
        <v>6.9654581577512156E-2</v>
      </c>
      <c r="F89">
        <f>E89*B89*'AC Param'!$B$9</f>
        <v>0.84906577039556219</v>
      </c>
      <c r="G89">
        <f>'AC Param'!$B$2*9.807 + F89</f>
        <v>124.41726577039557</v>
      </c>
      <c r="H89">
        <f t="shared" si="3"/>
        <v>-0.84906577039556219</v>
      </c>
      <c r="I89">
        <f>C89+(H89/(B89*'AC Param'!$B$8))</f>
        <v>0.99464546582016833</v>
      </c>
      <c r="J89">
        <f>FORECAST(I89,
INDEX(WingXFLR5!$F$8:$F$150,MATCH(I89,WingXFLR5!$C$8:$C$150,1)):INDEX(WingXFLR5!$F$8:$F$150,MATCH(I89,WingXFLR5!$C$8:$C$150,1)+1),
INDEX(WingXFLR5!$C$8:$C$150,MATCH(I89,WingXFLR5!$C$8:$C$150,1)):INDEX(WingXFLR5!$C$8:$C$150,MATCH(I89,WingXFLR5!$C$8:$C$150,1)+1))</f>
        <v>4.0156638358138007E-2</v>
      </c>
      <c r="K89">
        <f>FORECAST(I89,
INDEX(WingXFLR5!$D$8:$D$150,MATCH(I89,WingXFLR5!$C$8:$C$150,1)):INDEX(WingXFLR5!$D$8:$D$150,MATCH(I89,WingXFLR5!$C$8:$C$150,1)+1),
INDEX(WingXFLR5!$C$8:$C$150,MATCH(I89,WingXFLR5!$C$8:$C$150,1)):INDEX(WingXFLR5!$C$8:$C$150,MATCH(I89,WingXFLR5!$C$8:$C$150,1)+1))</f>
        <v>2.1477937839391038E-2</v>
      </c>
      <c r="L89">
        <f>FORECAST(I89,
INDEX(WingXFLR5!$E$8:$E$150,MATCH(I89,WingXFLR5!$C$8:$C$150,1)):INDEX(WingXFLR5!$E$8:$E$150,MATCH(I89,WingXFLR5!$C$8:$C$150,1)+1),
INDEX(WingXFLR5!$C$8:$C$150,MATCH(I89,WingXFLR5!$C$8:$C$150,1)):INDEX(WingXFLR5!$C$8:$C$150,MATCH(I89,WingXFLR5!$C$8:$C$150,1)+1))</f>
        <v>1.867894076897559E-2</v>
      </c>
      <c r="M89">
        <f>FORECAST(I89,
INDEX(WingXFLR5!$I$8:$I$150,MATCH(I89,WingXFLR5!$C$8:$C$150,1)):INDEX(WingXFLR5!$I$8:$I$150,MATCH(I89,WingXFLR5!$C$8:$C$150,1)+1),
INDEX(WingXFLR5!$C$8:$C$150,MATCH(I89,WingXFLR5!$C$8:$C$150,1)):INDEX(WingXFLR5!$C$8:$C$150,MATCH(I89,WingXFLR5!$C$8:$C$150,1)+1))</f>
        <v>-4.5246611077390711E-2</v>
      </c>
      <c r="N89">
        <f>(((M89*'AC Param'!$B$6)+(I89*('AC Param'!$B$3-'AC Param'!$B$4)))/('AC Param'!$B$5-'AC Param'!$B$3)) * ('AC Param'!$B$8/'AC Param'!$B$9)</f>
        <v>6.7096507345270381E-2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1.1229549102813315E-2</v>
      </c>
      <c r="P89">
        <f>N89*B89*'AC Param'!$B$9</f>
        <v>0.81788371144786165</v>
      </c>
      <c r="Q89">
        <f>(B89*'AC Param'!$B$8*TrimCalc!I89)+TrimCalc!P89</f>
        <v>123.57611074124891</v>
      </c>
      <c r="R89">
        <f>('AC Param'!$B$2*9.807)-TrimCalc!Q89</f>
        <v>-7.9107412489065609E-3</v>
      </c>
      <c r="S89">
        <f>O89*B89*'AC Param'!$B$9</f>
        <v>0.13688440220640441</v>
      </c>
      <c r="T89">
        <f>(J89*B89*'AC Param'!$B$8)</f>
        <v>4.9560953100581324</v>
      </c>
      <c r="U89">
        <f>(K89*B89*'AC Param'!$B$8)</f>
        <v>2.6507873006245775</v>
      </c>
      <c r="V89">
        <f>(L89*B89*'AC Param'!$B$8)</f>
        <v>2.3053376608954297</v>
      </c>
    </row>
    <row r="90" spans="1:22" x14ac:dyDescent="0.2">
      <c r="A90" s="1">
        <f>WingXFLR5!L96</f>
        <v>8.9724000000000004</v>
      </c>
      <c r="B90" s="1">
        <f t="shared" si="2"/>
        <v>49.308676578000011</v>
      </c>
      <c r="C90">
        <f>WingXFLR5!C96</f>
        <v>1.010575</v>
      </c>
      <c r="D90">
        <f>WingXFLR5!I96</f>
        <v>-4.3917999999999999E-2</v>
      </c>
      <c r="E90">
        <f>(((D90*'AC Param'!$B$6)+(C90*('AC Param'!$B$3-'AC Param'!$B$4)))/('AC Param'!$B$5-'AC Param'!$B$3)) * ('AC Param'!$B$8/'AC Param'!$B$9)</f>
        <v>7.3020702791094294E-2</v>
      </c>
      <c r="F90">
        <f>E90*B90*'AC Param'!$B$9</f>
        <v>0.88213578326896114</v>
      </c>
      <c r="G90">
        <f>'AC Param'!$B$2*9.807 + F90</f>
        <v>124.45033578326897</v>
      </c>
      <c r="H90">
        <f t="shared" si="3"/>
        <v>-0.88213578326896114</v>
      </c>
      <c r="I90">
        <f>C90+(H90/(B90*'AC Param'!$B$8))</f>
        <v>1.0033630060534475</v>
      </c>
      <c r="J90">
        <f>FORECAST(I90,
INDEX(WingXFLR5!$F$8:$F$150,MATCH(I90,WingXFLR5!$C$8:$C$150,1)):INDEX(WingXFLR5!$F$8:$F$150,MATCH(I90,WingXFLR5!$C$8:$C$150,1)+1),
INDEX(WingXFLR5!$C$8:$C$150,MATCH(I90,WingXFLR5!$C$8:$C$150,1)):INDEX(WingXFLR5!$C$8:$C$150,MATCH(I90,WingXFLR5!$C$8:$C$150,1)+1))</f>
        <v>4.0612469930982047E-2</v>
      </c>
      <c r="K90">
        <f>FORECAST(I90,
INDEX(WingXFLR5!$D$8:$D$150,MATCH(I90,WingXFLR5!$C$8:$C$150,1)):INDEX(WingXFLR5!$D$8:$D$150,MATCH(I90,WingXFLR5!$C$8:$C$150,1)+1),
INDEX(WingXFLR5!$C$8:$C$150,MATCH(I90,WingXFLR5!$C$8:$C$150,1)):INDEX(WingXFLR5!$C$8:$C$150,MATCH(I90,WingXFLR5!$C$8:$C$150,1)+1))</f>
        <v>2.1855019269067209E-2</v>
      </c>
      <c r="L90">
        <f>FORECAST(I90,
INDEX(WingXFLR5!$E$8:$E$150,MATCH(I90,WingXFLR5!$C$8:$C$150,1)):INDEX(WingXFLR5!$E$8:$E$150,MATCH(I90,WingXFLR5!$C$8:$C$150,1)+1),
INDEX(WingXFLR5!$C$8:$C$150,MATCH(I90,WingXFLR5!$C$8:$C$150,1)):INDEX(WingXFLR5!$C$8:$C$150,MATCH(I90,WingXFLR5!$C$8:$C$150,1)+1))</f>
        <v>1.8758450661914835E-2</v>
      </c>
      <c r="M90">
        <f>FORECAST(I90,
INDEX(WingXFLR5!$I$8:$I$150,MATCH(I90,WingXFLR5!$C$8:$C$150,1)):INDEX(WingXFLR5!$I$8:$I$150,MATCH(I90,WingXFLR5!$C$8:$C$150,1)+1),
INDEX(WingXFLR5!$C$8:$C$150,MATCH(I90,WingXFLR5!$C$8:$C$150,1)):INDEX(WingXFLR5!$C$8:$C$150,MATCH(I90,WingXFLR5!$C$8:$C$150,1)+1))</f>
        <v>-4.4519663583386437E-2</v>
      </c>
      <c r="N90">
        <f>(((M90*'AC Param'!$B$6)+(I90*('AC Param'!$B$3-'AC Param'!$B$4)))/('AC Param'!$B$5-'AC Param'!$B$3)) * ('AC Param'!$B$8/'AC Param'!$B$9)</f>
        <v>7.0338222590462629E-2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1.1259588163000425E-2</v>
      </c>
      <c r="P90">
        <f>N90*B90*'AC Param'!$B$9</f>
        <v>0.84972974385220146</v>
      </c>
      <c r="Q90">
        <f>(B90*'AC Param'!$B$8*TrimCalc!I90)+TrimCalc!P90</f>
        <v>123.57617929545761</v>
      </c>
      <c r="R90">
        <f>('AC Param'!$B$2*9.807)-TrimCalc!Q90</f>
        <v>-7.9792954576021202E-3</v>
      </c>
      <c r="S90">
        <f>O90*B90*'AC Param'!$B$9</f>
        <v>0.13602287082706199</v>
      </c>
      <c r="T90">
        <f>(J90*B90*'AC Param'!$B$8)</f>
        <v>4.9675184475410665</v>
      </c>
      <c r="U90">
        <f>(K90*B90*'AC Param'!$B$8)</f>
        <v>2.6731989355721422</v>
      </c>
      <c r="V90">
        <f>(L90*B90*'AC Param'!$B$8)</f>
        <v>2.2944418270720437</v>
      </c>
    </row>
    <row r="91" spans="1:22" x14ac:dyDescent="0.2">
      <c r="A91" s="1">
        <f>WingXFLR5!L97</f>
        <v>8.9324999999999992</v>
      </c>
      <c r="B91" s="1">
        <f t="shared" si="2"/>
        <v>48.871103203124996</v>
      </c>
      <c r="C91">
        <f>WingXFLR5!C97</f>
        <v>1.0196210000000001</v>
      </c>
      <c r="D91">
        <f>WingXFLR5!I97</f>
        <v>-4.3161999999999999E-2</v>
      </c>
      <c r="E91">
        <f>(((D91*'AC Param'!$B$6)+(C91*('AC Param'!$B$3-'AC Param'!$B$4)))/('AC Param'!$B$5-'AC Param'!$B$3)) * ('AC Param'!$B$8/'AC Param'!$B$9)</f>
        <v>7.6388486323668126E-2</v>
      </c>
      <c r="F91">
        <f>E91*B91*'AC Param'!$B$9</f>
        <v>0.91463145167034932</v>
      </c>
      <c r="G91">
        <f>'AC Param'!$B$2*9.807 + F91</f>
        <v>124.48283145167035</v>
      </c>
      <c r="H91">
        <f t="shared" si="3"/>
        <v>-0.91463145167034932</v>
      </c>
      <c r="I91">
        <f>C91+(H91/(B91*'AC Param'!$B$8))</f>
        <v>1.0120763821054186</v>
      </c>
      <c r="J91">
        <f>FORECAST(I91,
INDEX(WingXFLR5!$F$8:$F$150,MATCH(I91,WingXFLR5!$C$8:$C$150,1)):INDEX(WingXFLR5!$F$8:$F$150,MATCH(I91,WingXFLR5!$C$8:$C$150,1)+1),
INDEX(WingXFLR5!$C$8:$C$150,MATCH(I91,WingXFLR5!$C$8:$C$150,1)):INDEX(WingXFLR5!$C$8:$C$150,MATCH(I91,WingXFLR5!$C$8:$C$150,1)+1))</f>
        <v>4.1070334583947619E-2</v>
      </c>
      <c r="K91">
        <f>FORECAST(I91,
INDEX(WingXFLR5!$D$8:$D$150,MATCH(I91,WingXFLR5!$C$8:$C$150,1)):INDEX(WingXFLR5!$D$8:$D$150,MATCH(I91,WingXFLR5!$C$8:$C$150,1)+1),
INDEX(WingXFLR5!$C$8:$C$150,MATCH(I91,WingXFLR5!$C$8:$C$150,1)):INDEX(WingXFLR5!$C$8:$C$150,MATCH(I91,WingXFLR5!$C$8:$C$150,1)+1))</f>
        <v>2.2234890857379078E-2</v>
      </c>
      <c r="L91">
        <f>FORECAST(I91,
INDEX(WingXFLR5!$E$8:$E$150,MATCH(I91,WingXFLR5!$C$8:$C$150,1)):INDEX(WingXFLR5!$E$8:$E$150,MATCH(I91,WingXFLR5!$C$8:$C$150,1)+1),
INDEX(WingXFLR5!$C$8:$C$150,MATCH(I91,WingXFLR5!$C$8:$C$150,1)):INDEX(WingXFLR5!$C$8:$C$150,MATCH(I91,WingXFLR5!$C$8:$C$150,1)+1))</f>
        <v>1.8836277754635582E-2</v>
      </c>
      <c r="M91">
        <f>FORECAST(I91,
INDEX(WingXFLR5!$I$8:$I$150,MATCH(I91,WingXFLR5!$C$8:$C$150,1)):INDEX(WingXFLR5!$I$8:$I$150,MATCH(I91,WingXFLR5!$C$8:$C$150,1)+1),
INDEX(WingXFLR5!$C$8:$C$150,MATCH(I91,WingXFLR5!$C$8:$C$150,1)):INDEX(WingXFLR5!$C$8:$C$150,MATCH(I91,WingXFLR5!$C$8:$C$150,1)+1))</f>
        <v>-4.3792525218693729E-2</v>
      </c>
      <c r="N91">
        <f>(((M91*'AC Param'!$B$6)+(I91*('AC Param'!$B$3-'AC Param'!$B$4)))/('AC Param'!$B$5-'AC Param'!$B$3)) * ('AC Param'!$B$8/'AC Param'!$B$9)</f>
        <v>7.3579660333735239E-2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1.1291787116915294E-2</v>
      </c>
      <c r="P91">
        <f>N91*B91*'AC Param'!$B$9</f>
        <v>0.88100019758611003</v>
      </c>
      <c r="Q91">
        <f>(B91*'AC Param'!$B$8*TrimCalc!I91)+TrimCalc!P91</f>
        <v>123.57467448308954</v>
      </c>
      <c r="R91">
        <f>('AC Param'!$B$2*9.807)-TrimCalc!Q91</f>
        <v>-6.4744830895335781E-3</v>
      </c>
      <c r="S91">
        <f>O91*B91*'AC Param'!$B$9</f>
        <v>0.13520131291692872</v>
      </c>
      <c r="T91">
        <f>(J91*B91*'AC Param'!$B$8)</f>
        <v>4.9789426404326891</v>
      </c>
      <c r="U91">
        <f>(K91*B91*'AC Param'!$B$8)</f>
        <v>2.6955282277744401</v>
      </c>
      <c r="V91">
        <f>(L91*B91*'AC Param'!$B$8)</f>
        <v>2.2835155215960832</v>
      </c>
    </row>
    <row r="92" spans="1:22" x14ac:dyDescent="0.2">
      <c r="A92" s="1">
        <f>WingXFLR5!L98</f>
        <v>8.8932000000000002</v>
      </c>
      <c r="B92" s="1">
        <f t="shared" si="2"/>
        <v>48.442016322000008</v>
      </c>
      <c r="C92">
        <f>WingXFLR5!C98</f>
        <v>1.028662</v>
      </c>
      <c r="D92">
        <f>WingXFLR5!I98</f>
        <v>-4.2404999999999998E-2</v>
      </c>
      <c r="E92">
        <f>(((D92*'AC Param'!$B$6)+(C92*('AC Param'!$B$3-'AC Param'!$B$4)))/('AC Param'!$B$5-'AC Param'!$B$3)) * ('AC Param'!$B$8/'AC Param'!$B$9)</f>
        <v>7.9757757272965579E-2</v>
      </c>
      <c r="F92">
        <f>E92*B92*'AC Param'!$B$9</f>
        <v>0.94658851200766281</v>
      </c>
      <c r="G92">
        <f>'AC Param'!$B$2*9.807 + F92</f>
        <v>124.51478851200767</v>
      </c>
      <c r="H92">
        <f t="shared" si="3"/>
        <v>-0.94658851200766281</v>
      </c>
      <c r="I92">
        <f>C92+(H92/(B92*'AC Param'!$B$8))</f>
        <v>1.0207846112505536</v>
      </c>
      <c r="J92">
        <f>FORECAST(I92,
INDEX(WingXFLR5!$F$8:$F$150,MATCH(I92,WingXFLR5!$C$8:$C$150,1)):INDEX(WingXFLR5!$F$8:$F$150,MATCH(I92,WingXFLR5!$C$8:$C$150,1)+1),
INDEX(WingXFLR5!$C$8:$C$150,MATCH(I92,WingXFLR5!$C$8:$C$150,1)):INDEX(WingXFLR5!$C$8:$C$150,MATCH(I92,WingXFLR5!$C$8:$C$150,1)+1))</f>
        <v>4.1530906538161293E-2</v>
      </c>
      <c r="K92">
        <f>FORECAST(I92,
INDEX(WingXFLR5!$D$8:$D$150,MATCH(I92,WingXFLR5!$C$8:$C$150,1)):INDEX(WingXFLR5!$D$8:$D$150,MATCH(I92,WingXFLR5!$C$8:$C$150,1)+1),
INDEX(WingXFLR5!$C$8:$C$150,MATCH(I92,WingXFLR5!$C$8:$C$150,1)):INDEX(WingXFLR5!$C$8:$C$150,MATCH(I92,WingXFLR5!$C$8:$C$150,1)+1))</f>
        <v>2.2617481528616458E-2</v>
      </c>
      <c r="L92">
        <f>FORECAST(I92,
INDEX(WingXFLR5!$E$8:$E$150,MATCH(I92,WingXFLR5!$C$8:$C$150,1)):INDEX(WingXFLR5!$E$8:$E$150,MATCH(I92,WingXFLR5!$C$8:$C$150,1)+1),
INDEX(WingXFLR5!$C$8:$C$150,MATCH(I92,WingXFLR5!$C$8:$C$150,1)):INDEX(WingXFLR5!$C$8:$C$150,MATCH(I92,WingXFLR5!$C$8:$C$150,1)+1))</f>
        <v>1.8913296305723293E-2</v>
      </c>
      <c r="M92">
        <f>FORECAST(I92,
INDEX(WingXFLR5!$I$8:$I$150,MATCH(I92,WingXFLR5!$C$8:$C$150,1)):INDEX(WingXFLR5!$I$8:$I$150,MATCH(I92,WingXFLR5!$C$8:$C$150,1)+1),
INDEX(WingXFLR5!$C$8:$C$150,MATCH(I92,WingXFLR5!$C$8:$C$150,1)):INDEX(WingXFLR5!$C$8:$C$150,MATCH(I92,WingXFLR5!$C$8:$C$150,1)+1))</f>
        <v>-4.3064571207093352E-2</v>
      </c>
      <c r="N92">
        <f>(((M92*'AC Param'!$B$6)+(I92*('AC Param'!$B$3-'AC Param'!$B$4)))/('AC Param'!$B$5-'AC Param'!$B$3)) * ('AC Param'!$B$8/'AC Param'!$B$9)</f>
        <v>7.682212437065028E-2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1.1324837715592728E-2</v>
      </c>
      <c r="P92">
        <f>N92*B92*'AC Param'!$B$9</f>
        <v>0.91174755765017002</v>
      </c>
      <c r="Q92">
        <f>(B92*'AC Param'!$B$8*TrimCalc!I92)+TrimCalc!P92</f>
        <v>123.57460157915531</v>
      </c>
      <c r="R92">
        <f>('AC Param'!$B$2*9.807)-TrimCalc!Q92</f>
        <v>-6.401579155308923E-3</v>
      </c>
      <c r="S92">
        <f>O92*B92*'AC Param'!$B$9</f>
        <v>0.13440650349837233</v>
      </c>
      <c r="T92">
        <f>(J92*B92*'AC Param'!$B$8)</f>
        <v>4.9905724184363187</v>
      </c>
      <c r="U92">
        <f>(K92*B92*'AC Param'!$B$8)</f>
        <v>2.7178356770876184</v>
      </c>
      <c r="V92">
        <f>(L92*B92*'AC Param'!$B$8)</f>
        <v>2.2727212756197894</v>
      </c>
    </row>
    <row r="93" spans="1:22" x14ac:dyDescent="0.2">
      <c r="A93" s="1">
        <f>WingXFLR5!L99</f>
        <v>8.8543000000000003</v>
      </c>
      <c r="B93" s="1">
        <f t="shared" si="2"/>
        <v>48.019159950125008</v>
      </c>
      <c r="C93">
        <f>WingXFLR5!C99</f>
        <v>1.0376989999999999</v>
      </c>
      <c r="D93">
        <f>WingXFLR5!I99</f>
        <v>-4.1648999999999999E-2</v>
      </c>
      <c r="E93">
        <f>(((D93*'AC Param'!$B$6)+(C93*('AC Param'!$B$3-'AC Param'!$B$4)))/('AC Param'!$B$5-'AC Param'!$B$3)) * ('AC Param'!$B$8/'AC Param'!$B$9)</f>
        <v>8.312396668512731E-2</v>
      </c>
      <c r="F93">
        <f>E93*B93*'AC Param'!$B$9</f>
        <v>0.97792804772578767</v>
      </c>
      <c r="G93">
        <f>'AC Param'!$B$2*9.807 + F93</f>
        <v>124.54612804772579</v>
      </c>
      <c r="H93">
        <f t="shared" si="3"/>
        <v>-0.97792804772578767</v>
      </c>
      <c r="I93">
        <f>C93+(H93/(B93*'AC Param'!$B$8))</f>
        <v>1.0294891427727741</v>
      </c>
      <c r="J93">
        <f>FORECAST(I93,
INDEX(WingXFLR5!$F$8:$F$150,MATCH(I93,WingXFLR5!$C$8:$C$150,1)):INDEX(WingXFLR5!$F$8:$F$150,MATCH(I93,WingXFLR5!$C$8:$C$150,1)+1),
INDEX(WingXFLR5!$C$8:$C$150,MATCH(I93,WingXFLR5!$C$8:$C$150,1)):INDEX(WingXFLR5!$C$8:$C$150,MATCH(I93,WingXFLR5!$C$8:$C$150,1)+1))</f>
        <v>4.1994574364317923E-2</v>
      </c>
      <c r="K93">
        <f>FORECAST(I93,
INDEX(WingXFLR5!$D$8:$D$150,MATCH(I93,WingXFLR5!$C$8:$C$150,1)):INDEX(WingXFLR5!$D$8:$D$150,MATCH(I93,WingXFLR5!$C$8:$C$150,1)+1),
INDEX(WingXFLR5!$C$8:$C$150,MATCH(I93,WingXFLR5!$C$8:$C$150,1)):INDEX(WingXFLR5!$C$8:$C$150,MATCH(I93,WingXFLR5!$C$8:$C$150,1)+1))</f>
        <v>2.3002977501405425E-2</v>
      </c>
      <c r="L93">
        <f>FORECAST(I93,
INDEX(WingXFLR5!$E$8:$E$150,MATCH(I93,WingXFLR5!$C$8:$C$150,1)):INDEX(WingXFLR5!$E$8:$E$150,MATCH(I93,WingXFLR5!$C$8:$C$150,1)+1),
INDEX(WingXFLR5!$C$8:$C$150,MATCH(I93,WingXFLR5!$C$8:$C$150,1)):INDEX(WingXFLR5!$C$8:$C$150,MATCH(I93,WingXFLR5!$C$8:$C$150,1)+1))</f>
        <v>1.89905968629125E-2</v>
      </c>
      <c r="M93">
        <f>FORECAST(I93,
INDEX(WingXFLR5!$I$8:$I$150,MATCH(I93,WingXFLR5!$C$8:$C$150,1)):INDEX(WingXFLR5!$I$8:$I$150,MATCH(I93,WingXFLR5!$C$8:$C$150,1)+1),
INDEX(WingXFLR5!$C$8:$C$150,MATCH(I93,WingXFLR5!$C$8:$C$150,1)):INDEX(WingXFLR5!$C$8:$C$150,MATCH(I93,WingXFLR5!$C$8:$C$150,1)+1))</f>
        <v>-4.2335804477568073E-2</v>
      </c>
      <c r="N93">
        <f>(((M93*'AC Param'!$B$6)+(I93*('AC Param'!$B$3-'AC Param'!$B$4)))/('AC Param'!$B$5-'AC Param'!$B$3)) * ('AC Param'!$B$8/'AC Param'!$B$9)</f>
        <v>8.0065861266206059E-2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1.1359719936644622E-2</v>
      </c>
      <c r="P93">
        <f>N93*B93*'AC Param'!$B$9</f>
        <v>0.94195037267818449</v>
      </c>
      <c r="Q93">
        <f>(B93*'AC Param'!$B$8*TrimCalc!I93)+TrimCalc!P93</f>
        <v>123.57091695299927</v>
      </c>
      <c r="R93">
        <f>('AC Param'!$B$2*9.807)-TrimCalc!Q93</f>
        <v>-2.7169529992647767E-3</v>
      </c>
      <c r="S93">
        <f>O93*B93*'AC Param'!$B$9</f>
        <v>0.1336436311134587</v>
      </c>
      <c r="T93">
        <f>(J93*B93*'AC Param'!$B$8)</f>
        <v>5.0022395014353158</v>
      </c>
      <c r="U93">
        <f>(K93*B93*'AC Param'!$B$8)</f>
        <v>2.7400302169969848</v>
      </c>
      <c r="V93">
        <f>(L93*B93*'AC Param'!$B$8)</f>
        <v>2.2620901681101584</v>
      </c>
    </row>
    <row r="94" spans="1:22" x14ac:dyDescent="0.2">
      <c r="A94" s="1">
        <f>WingXFLR5!L100</f>
        <v>8.8161000000000005</v>
      </c>
      <c r="B94" s="1">
        <f t="shared" si="2"/>
        <v>47.605716766125006</v>
      </c>
      <c r="C94">
        <f>WingXFLR5!C100</f>
        <v>1.0467310000000001</v>
      </c>
      <c r="D94">
        <f>WingXFLR5!I100</f>
        <v>-4.0890999999999997E-2</v>
      </c>
      <c r="E94">
        <f>(((D94*'AC Param'!$B$6)+(C94*('AC Param'!$B$3-'AC Param'!$B$4)))/('AC Param'!$B$5-'AC Param'!$B$3)) * ('AC Param'!$B$8/'AC Param'!$B$9)</f>
        <v>8.6494025442076461E-2</v>
      </c>
      <c r="F94">
        <f>E94*B94*'AC Param'!$B$9</f>
        <v>1.0088144689035881</v>
      </c>
      <c r="G94">
        <f>'AC Param'!$B$2*9.807 + F94</f>
        <v>124.5770144689036</v>
      </c>
      <c r="H94">
        <f t="shared" si="3"/>
        <v>-1.0088144689035881</v>
      </c>
      <c r="I94">
        <f>C94+(H94/(B94*'AC Param'!$B$8))</f>
        <v>1.0381882941089622</v>
      </c>
      <c r="J94">
        <f>FORECAST(I94,
INDEX(WingXFLR5!$F$8:$F$150,MATCH(I94,WingXFLR5!$C$8:$C$150,1)):INDEX(WingXFLR5!$F$8:$F$150,MATCH(I94,WingXFLR5!$C$8:$C$150,1)+1),
INDEX(WingXFLR5!$C$8:$C$150,MATCH(I94,WingXFLR5!$C$8:$C$150,1)):INDEX(WingXFLR5!$C$8:$C$150,MATCH(I94,WingXFLR5!$C$8:$C$150,1)+1))</f>
        <v>4.2463653310629908E-2</v>
      </c>
      <c r="K94">
        <f>FORECAST(I94,
INDEX(WingXFLR5!$D$8:$D$150,MATCH(I94,WingXFLR5!$C$8:$C$150,1)):INDEX(WingXFLR5!$D$8:$D$150,MATCH(I94,WingXFLR5!$C$8:$C$150,1)+1),
INDEX(WingXFLR5!$C$8:$C$150,MATCH(I94,WingXFLR5!$C$8:$C$150,1)):INDEX(WingXFLR5!$C$8:$C$150,MATCH(I94,WingXFLR5!$C$8:$C$150,1)+1))</f>
        <v>2.3392048572004824E-2</v>
      </c>
      <c r="L94">
        <f>FORECAST(I94,
INDEX(WingXFLR5!$E$8:$E$150,MATCH(I94,WingXFLR5!$C$8:$C$150,1)):INDEX(WingXFLR5!$E$8:$E$150,MATCH(I94,WingXFLR5!$C$8:$C$150,1)+1),
INDEX(WingXFLR5!$C$8:$C$150,MATCH(I94,WingXFLR5!$C$8:$C$150,1)):INDEX(WingXFLR5!$C$8:$C$150,MATCH(I94,WingXFLR5!$C$8:$C$150,1)+1))</f>
        <v>1.9070658912020678E-2</v>
      </c>
      <c r="M94">
        <f>FORECAST(I94,
INDEX(WingXFLR5!$I$8:$I$150,MATCH(I94,WingXFLR5!$C$8:$C$150,1)):INDEX(WingXFLR5!$I$8:$I$150,MATCH(I94,WingXFLR5!$C$8:$C$150,1)+1),
INDEX(WingXFLR5!$C$8:$C$150,MATCH(I94,WingXFLR5!$C$8:$C$150,1)):INDEX(WingXFLR5!$C$8:$C$150,MATCH(I94,WingXFLR5!$C$8:$C$150,1)+1))</f>
        <v>-4.1607936566143339E-2</v>
      </c>
      <c r="N94">
        <f>(((M94*'AC Param'!$B$6)+(I94*('AC Param'!$B$3-'AC Param'!$B$4)))/('AC Param'!$B$5-'AC Param'!$B$3)) * ('AC Param'!$B$8/'AC Param'!$B$9)</f>
        <v>8.3306534211326597E-2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1.1395265708173057E-2</v>
      </c>
      <c r="P94">
        <f>N94*B94*'AC Param'!$B$9</f>
        <v>0.97163748174581965</v>
      </c>
      <c r="Q94">
        <f>(B94*'AC Param'!$B$8*TrimCalc!I94)+TrimCalc!P94</f>
        <v>123.57206244103259</v>
      </c>
      <c r="R94">
        <f>('AC Param'!$B$2*9.807)-TrimCalc!Q94</f>
        <v>-3.8624410325809322E-3</v>
      </c>
      <c r="S94">
        <f>O94*B94*'AC Param'!$B$9</f>
        <v>0.13290754898561574</v>
      </c>
      <c r="T94">
        <f>(J94*B94*'AC Param'!$B$8)</f>
        <v>5.0145642854461361</v>
      </c>
      <c r="U94">
        <f>(K94*B94*'AC Param'!$B$8)</f>
        <v>2.7623843496111249</v>
      </c>
      <c r="V94">
        <f>(L94*B94*'AC Param'!$B$8)</f>
        <v>2.2520682424704304</v>
      </c>
    </row>
    <row r="95" spans="1:22" x14ac:dyDescent="0.2">
      <c r="A95" s="1">
        <f>WingXFLR5!L101</f>
        <v>8.7782999999999998</v>
      </c>
      <c r="B95" s="1">
        <f t="shared" si="2"/>
        <v>47.198362420125001</v>
      </c>
      <c r="C95">
        <f>WingXFLR5!C101</f>
        <v>1.0557589999999999</v>
      </c>
      <c r="D95">
        <f>WingXFLR5!I101</f>
        <v>-4.0134000000000003E-2</v>
      </c>
      <c r="E95">
        <f>(((D95*'AC Param'!$B$6)+(C95*('AC Param'!$B$3-'AC Param'!$B$4)))/('AC Param'!$B$5-'AC Param'!$B$3)) * ('AC Param'!$B$8/'AC Param'!$B$9)</f>
        <v>8.9861022661889778E-2</v>
      </c>
      <c r="F95">
        <f>E95*B95*'AC Param'!$B$9</f>
        <v>1.0391168131845403</v>
      </c>
      <c r="G95">
        <f>'AC Param'!$B$2*9.807 + F95</f>
        <v>124.60731681318454</v>
      </c>
      <c r="H95">
        <f t="shared" si="3"/>
        <v>-1.0391168131845403</v>
      </c>
      <c r="I95">
        <f>C95+(H95/(B95*'AC Param'!$B$8))</f>
        <v>1.0468837478222353</v>
      </c>
      <c r="J95">
        <f>FORECAST(I95,
INDEX(WingXFLR5!$F$8:$F$150,MATCH(I95,WingXFLR5!$C$8:$C$150,1)):INDEX(WingXFLR5!$F$8:$F$150,MATCH(I95,WingXFLR5!$C$8:$C$150,1)+1),
INDEX(WingXFLR5!$C$8:$C$150,MATCH(I95,WingXFLR5!$C$8:$C$150,1)):INDEX(WingXFLR5!$C$8:$C$150,MATCH(I95,WingXFLR5!$C$8:$C$150,1)+1))</f>
        <v>4.29373919937781E-2</v>
      </c>
      <c r="K95">
        <f>FORECAST(I95,
INDEX(WingXFLR5!$D$8:$D$150,MATCH(I95,WingXFLR5!$C$8:$C$150,1)):INDEX(WingXFLR5!$D$8:$D$150,MATCH(I95,WingXFLR5!$C$8:$C$150,1)+1),
INDEX(WingXFLR5!$C$8:$C$150,MATCH(I95,WingXFLR5!$C$8:$C$150,1)):INDEX(WingXFLR5!$C$8:$C$150,MATCH(I95,WingXFLR5!$C$8:$C$150,1)+1))</f>
        <v>2.378395384968306E-2</v>
      </c>
      <c r="L95">
        <f>FORECAST(I95,
INDEX(WingXFLR5!$E$8:$E$150,MATCH(I95,WingXFLR5!$C$8:$C$150,1)):INDEX(WingXFLR5!$E$8:$E$150,MATCH(I95,WingXFLR5!$C$8:$C$150,1)+1),
INDEX(WingXFLR5!$C$8:$C$150,MATCH(I95,WingXFLR5!$C$8:$C$150,1)):INDEX(WingXFLR5!$C$8:$C$150,MATCH(I95,WingXFLR5!$C$8:$C$150,1)+1))</f>
        <v>1.9153438144095036E-2</v>
      </c>
      <c r="M95">
        <f>FORECAST(I95,
INDEX(WingXFLR5!$I$8:$I$150,MATCH(I95,WingXFLR5!$C$8:$C$150,1)):INDEX(WingXFLR5!$I$8:$I$150,MATCH(I95,WingXFLR5!$C$8:$C$150,1)+1),
INDEX(WingXFLR5!$C$8:$C$150,MATCH(I95,WingXFLR5!$C$8:$C$150,1)):INDEX(WingXFLR5!$C$8:$C$150,MATCH(I95,WingXFLR5!$C$8:$C$150,1)+1))</f>
        <v>-4.0878192057883025E-2</v>
      </c>
      <c r="N95">
        <f>(((M95*'AC Param'!$B$6)+(I95*('AC Param'!$B$3-'AC Param'!$B$4)))/('AC Param'!$B$5-'AC Param'!$B$3)) * ('AC Param'!$B$8/'AC Param'!$B$9)</f>
        <v>8.6550992820543252E-2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1.1431941221612636E-2</v>
      </c>
      <c r="P95">
        <f>N95*B95*'AC Param'!$B$9</f>
        <v>1.0008409561065812</v>
      </c>
      <c r="Q95">
        <f>(B95*'AC Param'!$B$8*TrimCalc!I95)+TrimCalc!P95</f>
        <v>123.57026005803394</v>
      </c>
      <c r="R95">
        <f>('AC Param'!$B$2*9.807)-TrimCalc!Q95</f>
        <v>-2.0600580339333874E-3</v>
      </c>
      <c r="S95">
        <f>O95*B95*'AC Param'!$B$9</f>
        <v>0.13219438171109374</v>
      </c>
      <c r="T95">
        <f>(J95*B95*'AC Param'!$B$8)</f>
        <v>5.0271209247225537</v>
      </c>
      <c r="U95">
        <f>(K95*B95*'AC Param'!$B$8)</f>
        <v>2.7846314486847024</v>
      </c>
      <c r="V95">
        <f>(L95*B95*'AC Param'!$B$8)</f>
        <v>2.2424894760378513</v>
      </c>
    </row>
    <row r="96" spans="1:22" x14ac:dyDescent="0.2">
      <c r="A96" s="1">
        <f>WingXFLR5!L102</f>
        <v>8.7409999999999997</v>
      </c>
      <c r="B96" s="1">
        <f t="shared" si="2"/>
        <v>46.7981121125</v>
      </c>
      <c r="C96">
        <f>WingXFLR5!C102</f>
        <v>1.064781</v>
      </c>
      <c r="D96">
        <f>WingXFLR5!I102</f>
        <v>-3.9376000000000001E-2</v>
      </c>
      <c r="E96">
        <f>(((D96*'AC Param'!$B$6)+(C96*('AC Param'!$B$3-'AC Param'!$B$4)))/('AC Param'!$B$5-'AC Param'!$B$3)) * ('AC Param'!$B$8/'AC Param'!$B$9)</f>
        <v>9.3229332396158812E-2</v>
      </c>
      <c r="F96">
        <f>E96*B96*'AC Param'!$B$9</f>
        <v>1.0689244036639971</v>
      </c>
      <c r="G96">
        <f>'AC Param'!$B$2*9.807 + F96</f>
        <v>124.637124403664</v>
      </c>
      <c r="H96">
        <f t="shared" si="3"/>
        <v>-1.0689244036639971</v>
      </c>
      <c r="I96">
        <f>C96+(H96/(B96*'AC Param'!$B$8))</f>
        <v>1.0555730719031449</v>
      </c>
      <c r="J96">
        <f>FORECAST(I96,
INDEX(WingXFLR5!$F$8:$F$150,MATCH(I96,WingXFLR5!$C$8:$C$150,1)):INDEX(WingXFLR5!$F$8:$F$150,MATCH(I96,WingXFLR5!$C$8:$C$150,1)+1),
INDEX(WingXFLR5!$C$8:$C$150,MATCH(I96,WingXFLR5!$C$8:$C$150,1)):INDEX(WingXFLR5!$C$8:$C$150,MATCH(I96,WingXFLR5!$C$8:$C$150,1)+1))</f>
        <v>4.3414785075759847E-2</v>
      </c>
      <c r="K96">
        <f>FORECAST(I96,
INDEX(WingXFLR5!$D$8:$D$150,MATCH(I96,WingXFLR5!$C$8:$C$150,1)):INDEX(WingXFLR5!$D$8:$D$150,MATCH(I96,WingXFLR5!$C$8:$C$150,1)+1),
INDEX(WingXFLR5!$C$8:$C$150,MATCH(I96,WingXFLR5!$C$8:$C$150,1)):INDEX(WingXFLR5!$C$8:$C$150,MATCH(I96,WingXFLR5!$C$8:$C$150,1)+1))</f>
        <v>2.4179535617212294E-2</v>
      </c>
      <c r="L96">
        <f>FORECAST(I96,
INDEX(WingXFLR5!$E$8:$E$150,MATCH(I96,WingXFLR5!$C$8:$C$150,1)):INDEX(WingXFLR5!$E$8:$E$150,MATCH(I96,WingXFLR5!$C$8:$C$150,1)+1),
INDEX(WingXFLR5!$C$8:$C$150,MATCH(I96,WingXFLR5!$C$8:$C$150,1)):INDEX(WingXFLR5!$C$8:$C$150,MATCH(I96,WingXFLR5!$C$8:$C$150,1)+1))</f>
        <v>1.9235249458547557E-2</v>
      </c>
      <c r="M96">
        <f>FORECAST(I96,
INDEX(WingXFLR5!$I$8:$I$150,MATCH(I96,WingXFLR5!$C$8:$C$150,1)):INDEX(WingXFLR5!$I$8:$I$150,MATCH(I96,WingXFLR5!$C$8:$C$150,1)+1),
INDEX(WingXFLR5!$C$8:$C$150,MATCH(I96,WingXFLR5!$C$8:$C$150,1)):INDEX(WingXFLR5!$C$8:$C$150,MATCH(I96,WingXFLR5!$C$8:$C$150,1)+1))</f>
        <v>-4.0149590116229442E-2</v>
      </c>
      <c r="N96">
        <f>(((M96*'AC Param'!$B$6)+(I96*('AC Param'!$B$3-'AC Param'!$B$4)))/('AC Param'!$B$5-'AC Param'!$B$3)) * ('AC Param'!$B$8/'AC Param'!$B$9)</f>
        <v>8.9791680683024427E-2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1.1468983375122616E-2</v>
      </c>
      <c r="P96">
        <f>N96*B96*'AC Param'!$B$9</f>
        <v>1.0295098791466246</v>
      </c>
      <c r="Q96">
        <f>(B96*'AC Param'!$B$8*TrimCalc!I96)+TrimCalc!P96</f>
        <v>123.56824004073506</v>
      </c>
      <c r="R96">
        <f>('AC Param'!$B$2*9.807)-TrimCalc!Q96</f>
        <v>-4.004073505825545E-5</v>
      </c>
      <c r="S96">
        <f>O96*B96*'AC Param'!$B$9</f>
        <v>0.13149805860231978</v>
      </c>
      <c r="T96">
        <f>(J96*B96*'AC Param'!$B$8)</f>
        <v>5.0399093866900326</v>
      </c>
      <c r="U96">
        <f>(K96*B96*'AC Param'!$B$8)</f>
        <v>2.8069393482045557</v>
      </c>
      <c r="V96">
        <f>(L96*B96*'AC Param'!$B$8)</f>
        <v>2.2329700384854774</v>
      </c>
    </row>
    <row r="97" spans="1:22" x14ac:dyDescent="0.2">
      <c r="A97" s="1">
        <f>WingXFLR5!L103</f>
        <v>8.7042000000000002</v>
      </c>
      <c r="B97" s="1">
        <f t="shared" si="2"/>
        <v>46.404897304500004</v>
      </c>
      <c r="C97">
        <f>WingXFLR5!C103</f>
        <v>1.0737989999999999</v>
      </c>
      <c r="D97">
        <f>WingXFLR5!I103</f>
        <v>-3.8618E-2</v>
      </c>
      <c r="E97">
        <f>(((D97*'AC Param'!$B$6)+(C97*('AC Param'!$B$3-'AC Param'!$B$4)))/('AC Param'!$B$5-'AC Param'!$B$3)) * ('AC Param'!$B$8/'AC Param'!$B$9)</f>
        <v>9.6596942521355811E-2</v>
      </c>
      <c r="F97">
        <f>E97*B97*'AC Param'!$B$9</f>
        <v>1.0982299434198903</v>
      </c>
      <c r="G97">
        <f>'AC Param'!$B$2*9.807 + F97</f>
        <v>124.6664299434199</v>
      </c>
      <c r="H97">
        <f t="shared" si="3"/>
        <v>-1.0982299434198903</v>
      </c>
      <c r="I97">
        <f>C97+(H97/(B97*'AC Param'!$B$8))</f>
        <v>1.0642584650819429</v>
      </c>
      <c r="J97">
        <f>FORECAST(I97,
INDEX(WingXFLR5!$F$8:$F$150,MATCH(I97,WingXFLR5!$C$8:$C$150,1)):INDEX(WingXFLR5!$F$8:$F$150,MATCH(I97,WingXFLR5!$C$8:$C$150,1)+1),
INDEX(WingXFLR5!$C$8:$C$150,MATCH(I97,WingXFLR5!$C$8:$C$150,1)):INDEX(WingXFLR5!$C$8:$C$150,MATCH(I97,WingXFLR5!$C$8:$C$150,1)+1))</f>
        <v>4.3895098988682046E-2</v>
      </c>
      <c r="K97">
        <f>FORECAST(I97,
INDEX(WingXFLR5!$D$8:$D$150,MATCH(I97,WingXFLR5!$C$8:$C$150,1)):INDEX(WingXFLR5!$D$8:$D$150,MATCH(I97,WingXFLR5!$C$8:$C$150,1)+1),
INDEX(WingXFLR5!$C$8:$C$150,MATCH(I97,WingXFLR5!$C$8:$C$150,1)):INDEX(WingXFLR5!$C$8:$C$150,MATCH(I97,WingXFLR5!$C$8:$C$150,1)+1))</f>
        <v>2.4578022006642018E-2</v>
      </c>
      <c r="L97">
        <f>FORECAST(I97,
INDEX(WingXFLR5!$E$8:$E$150,MATCH(I97,WingXFLR5!$C$8:$C$150,1)):INDEX(WingXFLR5!$E$8:$E$150,MATCH(I97,WingXFLR5!$C$8:$C$150,1)+1),
INDEX(WingXFLR5!$C$8:$C$150,MATCH(I97,WingXFLR5!$C$8:$C$150,1)):INDEX(WingXFLR5!$C$8:$C$150,MATCH(I97,WingXFLR5!$C$8:$C$150,1)+1))</f>
        <v>1.9318019064181673E-2</v>
      </c>
      <c r="M97">
        <f>FORECAST(I97,
INDEX(WingXFLR5!$I$8:$I$150,MATCH(I97,WingXFLR5!$C$8:$C$150,1)):INDEX(WingXFLR5!$I$8:$I$150,MATCH(I97,WingXFLR5!$C$8:$C$150,1)+1),
INDEX(WingXFLR5!$C$8:$C$150,MATCH(I97,WingXFLR5!$C$8:$C$150,1)):INDEX(WingXFLR5!$C$8:$C$150,MATCH(I97,WingXFLR5!$C$8:$C$150,1)+1))</f>
        <v>-3.9419901736631263E-2</v>
      </c>
      <c r="N97">
        <f>(((M97*'AC Param'!$B$6)+(I97*('AC Param'!$B$3-'AC Param'!$B$4)))/('AC Param'!$B$5-'AC Param'!$B$3)) * ('AC Param'!$B$8/'AC Param'!$B$9)</f>
        <v>9.3034247110081777E-2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1.1507517811277254E-2</v>
      </c>
      <c r="P97">
        <f>N97*B97*'AC Param'!$B$9</f>
        <v>1.0577249473214811</v>
      </c>
      <c r="Q97">
        <f>(B97*'AC Param'!$B$8*TrimCalc!I97)+TrimCalc!P97</f>
        <v>123.56663287856749</v>
      </c>
      <c r="R97">
        <f>('AC Param'!$B$2*9.807)-TrimCalc!Q97</f>
        <v>1.5671214325152505E-3</v>
      </c>
      <c r="S97">
        <f>O97*B97*'AC Param'!$B$9</f>
        <v>0.13083126965419628</v>
      </c>
      <c r="T97">
        <f>(J97*B97*'AC Param'!$B$8)</f>
        <v>5.0528521191732629</v>
      </c>
      <c r="U97">
        <f>(K97*B97*'AC Param'!$B$8)</f>
        <v>2.8292249805238905</v>
      </c>
      <c r="V97">
        <f>(L97*B97*'AC Param'!$B$8)</f>
        <v>2.2237355835977954</v>
      </c>
    </row>
    <row r="98" spans="1:22" x14ac:dyDescent="0.2">
      <c r="A98" s="1">
        <f>WingXFLR5!L104</f>
        <v>8.6678999999999995</v>
      </c>
      <c r="B98" s="1">
        <f t="shared" si="2"/>
        <v>46.018650376124995</v>
      </c>
      <c r="C98">
        <f>WingXFLR5!C104</f>
        <v>1.0828120000000001</v>
      </c>
      <c r="D98">
        <f>WingXFLR5!I104</f>
        <v>-3.7858999999999997E-2</v>
      </c>
      <c r="E98">
        <f>(((D98*'AC Param'!$B$6)+(C98*('AC Param'!$B$3-'AC Param'!$B$4)))/('AC Param'!$B$5-'AC Param'!$B$3)) * ('AC Param'!$B$8/'AC Param'!$B$9)</f>
        <v>9.996604006327646E-2</v>
      </c>
      <c r="F98">
        <f>E98*B98*'AC Param'!$B$9</f>
        <v>1.1270740505536176</v>
      </c>
      <c r="G98">
        <f>'AC Param'!$B$2*9.807 + F98</f>
        <v>124.69527405055362</v>
      </c>
      <c r="H98">
        <f t="shared" si="3"/>
        <v>-1.1270740505536176</v>
      </c>
      <c r="I98">
        <f>C98+(H98/(B98*'AC Param'!$B$8))</f>
        <v>1.0729387113539053</v>
      </c>
      <c r="J98">
        <f>FORECAST(I98,
INDEX(WingXFLR5!$F$8:$F$150,MATCH(I98,WingXFLR5!$C$8:$C$150,1)):INDEX(WingXFLR5!$F$8:$F$150,MATCH(I98,WingXFLR5!$C$8:$C$150,1)+1),
INDEX(WingXFLR5!$C$8:$C$150,MATCH(I98,WingXFLR5!$C$8:$C$150,1)):INDEX(WingXFLR5!$C$8:$C$150,MATCH(I98,WingXFLR5!$C$8:$C$150,1)+1))</f>
        <v>4.4379919995827043E-2</v>
      </c>
      <c r="K98">
        <f>FORECAST(I98,
INDEX(WingXFLR5!$D$8:$D$150,MATCH(I98,WingXFLR5!$C$8:$C$150,1)):INDEX(WingXFLR5!$D$8:$D$150,MATCH(I98,WingXFLR5!$C$8:$C$150,1)+1),
INDEX(WingXFLR5!$C$8:$C$150,MATCH(I98,WingXFLR5!$C$8:$C$150,1)):INDEX(WingXFLR5!$C$8:$C$150,MATCH(I98,WingXFLR5!$C$8:$C$150,1)+1))</f>
        <v>2.4979219520356893E-2</v>
      </c>
      <c r="L98">
        <f>FORECAST(I98,
INDEX(WingXFLR5!$E$8:$E$150,MATCH(I98,WingXFLR5!$C$8:$C$150,1)):INDEX(WingXFLR5!$E$8:$E$150,MATCH(I98,WingXFLR5!$C$8:$C$150,1)+1),
INDEX(WingXFLR5!$C$8:$C$150,MATCH(I98,WingXFLR5!$C$8:$C$150,1)):INDEX(WingXFLR5!$C$8:$C$150,MATCH(I98,WingXFLR5!$C$8:$C$150,1)+1))</f>
        <v>1.9400795872303821E-2</v>
      </c>
      <c r="M98">
        <f>FORECAST(I98,
INDEX(WingXFLR5!$I$8:$I$150,MATCH(I98,WingXFLR5!$C$8:$C$150,1)):INDEX(WingXFLR5!$I$8:$I$150,MATCH(I98,WingXFLR5!$C$8:$C$150,1)+1),
INDEX(WingXFLR5!$C$8:$C$150,MATCH(I98,WingXFLR5!$C$8:$C$150,1)):INDEX(WingXFLR5!$C$8:$C$150,MATCH(I98,WingXFLR5!$C$8:$C$150,1)+1))</f>
        <v>-3.8690310799926797E-2</v>
      </c>
      <c r="N98">
        <f>(((M98*'AC Param'!$B$6)+(I98*('AC Param'!$B$3-'AC Param'!$B$4)))/('AC Param'!$B$5-'AC Param'!$B$3)) * ('AC Param'!$B$8/'AC Param'!$B$9)</f>
        <v>9.6275683178355068E-2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1.1546583326315158E-2</v>
      </c>
      <c r="P98">
        <f>N98*B98*'AC Param'!$B$9</f>
        <v>1.0854668659572886</v>
      </c>
      <c r="Q98">
        <f>(B98*'AC Param'!$B$8*TrimCalc!I98)+TrimCalc!P98</f>
        <v>123.56556673417452</v>
      </c>
      <c r="R98">
        <f>('AC Param'!$B$2*9.807)-TrimCalc!Q98</f>
        <v>2.63326582548018E-3</v>
      </c>
      <c r="S98">
        <f>O98*B98*'AC Param'!$B$9</f>
        <v>0.13018275437746046</v>
      </c>
      <c r="T98">
        <f>(J98*B98*'AC Param'!$B$8)</f>
        <v>5.066139356993947</v>
      </c>
      <c r="U98">
        <f>(K98*B98*'AC Param'!$B$8)</f>
        <v>2.8514744310258018</v>
      </c>
      <c r="V98">
        <f>(L98*B98*'AC Param'!$B$8)</f>
        <v>2.2146758158853337</v>
      </c>
    </row>
    <row r="99" spans="1:22" x14ac:dyDescent="0.2">
      <c r="A99" s="1">
        <f>WingXFLR5!L105</f>
        <v>8.6320999999999994</v>
      </c>
      <c r="B99" s="1">
        <f t="shared" si="2"/>
        <v>45.639304626124996</v>
      </c>
      <c r="C99">
        <f>WingXFLR5!C105</f>
        <v>1.09182</v>
      </c>
      <c r="D99">
        <f>WingXFLR5!I105</f>
        <v>-3.7100000000000001E-2</v>
      </c>
      <c r="E99">
        <f>(((D99*'AC Param'!$B$6)+(C99*('AC Param'!$B$3-'AC Param'!$B$4)))/('AC Param'!$B$5-'AC Param'!$B$3)) * ('AC Param'!$B$8/'AC Param'!$B$9)</f>
        <v>0.10333426309385708</v>
      </c>
      <c r="F99">
        <f>E99*B99*'AC Param'!$B$9</f>
        <v>1.1554454583558889</v>
      </c>
      <c r="G99">
        <f>'AC Param'!$B$2*9.807 + F99</f>
        <v>124.72364545835589</v>
      </c>
      <c r="H99">
        <f t="shared" si="3"/>
        <v>-1.1554454583558889</v>
      </c>
      <c r="I99">
        <f>C99+(H99/(B99*'AC Param'!$B$8))</f>
        <v>1.0816140439982282</v>
      </c>
      <c r="J99">
        <f>FORECAST(I99,
INDEX(WingXFLR5!$F$8:$F$150,MATCH(I99,WingXFLR5!$C$8:$C$150,1)):INDEX(WingXFLR5!$F$8:$F$150,MATCH(I99,WingXFLR5!$C$8:$C$150,1)+1),
INDEX(WingXFLR5!$C$8:$C$150,MATCH(I99,WingXFLR5!$C$8:$C$150,1)):INDEX(WingXFLR5!$C$8:$C$150,MATCH(I99,WingXFLR5!$C$8:$C$150,1)+1))</f>
        <v>4.4865011225463998E-2</v>
      </c>
      <c r="K99">
        <f>FORECAST(I99,
INDEX(WingXFLR5!$D$8:$D$150,MATCH(I99,WingXFLR5!$C$8:$C$150,1)):INDEX(WingXFLR5!$D$8:$D$150,MATCH(I99,WingXFLR5!$C$8:$C$150,1)+1),
INDEX(WingXFLR5!$C$8:$C$150,MATCH(I99,WingXFLR5!$C$8:$C$150,1)):INDEX(WingXFLR5!$C$8:$C$150,MATCH(I99,WingXFLR5!$C$8:$C$150,1)+1))</f>
        <v>2.5383176021219998E-2</v>
      </c>
      <c r="L99">
        <f>FORECAST(I99,
INDEX(WingXFLR5!$E$8:$E$150,MATCH(I99,WingXFLR5!$C$8:$C$150,1)):INDEX(WingXFLR5!$E$8:$E$150,MATCH(I99,WingXFLR5!$C$8:$C$150,1)+1),
INDEX(WingXFLR5!$C$8:$C$150,MATCH(I99,WingXFLR5!$C$8:$C$150,1)):INDEX(WingXFLR5!$C$8:$C$150,MATCH(I99,WingXFLR5!$C$8:$C$150,1)+1))</f>
        <v>1.948270229000881E-2</v>
      </c>
      <c r="M99">
        <f>FORECAST(I99,
INDEX(WingXFLR5!$I$8:$I$150,MATCH(I99,WingXFLR5!$C$8:$C$150,1)):INDEX(WingXFLR5!$I$8:$I$150,MATCH(I99,WingXFLR5!$C$8:$C$150,1)+1),
INDEX(WingXFLR5!$C$8:$C$150,MATCH(I99,WingXFLR5!$C$8:$C$150,1)):INDEX(WingXFLR5!$C$8:$C$150,MATCH(I99,WingXFLR5!$C$8:$C$150,1)+1))</f>
        <v>-3.7959881904509579E-2</v>
      </c>
      <c r="N99">
        <f>(((M99*'AC Param'!$B$6)+(I99*('AC Param'!$B$3-'AC Param'!$B$4)))/('AC Param'!$B$5-'AC Param'!$B$3)) * ('AC Param'!$B$8/'AC Param'!$B$9)</f>
        <v>9.9518239040209941E-2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1.1587499666306771E-2</v>
      </c>
      <c r="P99">
        <f>N99*B99*'AC Param'!$B$9</f>
        <v>1.1127760907158584</v>
      </c>
      <c r="Q99">
        <f>(B99*'AC Param'!$B$8*TrimCalc!I99)+TrimCalc!P99</f>
        <v>123.56539440640769</v>
      </c>
      <c r="R99">
        <f>('AC Param'!$B$2*9.807)-TrimCalc!Q99</f>
        <v>2.8055935923134712E-3</v>
      </c>
      <c r="S99">
        <f>O99*B99*'AC Param'!$B$9</f>
        <v>0.12956712964579564</v>
      </c>
      <c r="T99">
        <f>(J99*B99*'AC Param'!$B$8)</f>
        <v>5.0792961923948283</v>
      </c>
      <c r="U99">
        <f>(K99*B99*'AC Param'!$B$8)</f>
        <v>2.8737019292729942</v>
      </c>
      <c r="V99">
        <f>(L99*B99*'AC Param'!$B$8)</f>
        <v>2.2056924283803143</v>
      </c>
    </row>
    <row r="100" spans="1:22" x14ac:dyDescent="0.2">
      <c r="A100" s="1">
        <f>WingXFLR5!L106</f>
        <v>8.5967000000000002</v>
      </c>
      <c r="B100" s="1">
        <f t="shared" si="2"/>
        <v>45.265741170125011</v>
      </c>
      <c r="C100">
        <f>WingXFLR5!C106</f>
        <v>1.1008230000000001</v>
      </c>
      <c r="D100">
        <f>WingXFLR5!I106</f>
        <v>-3.6340999999999998E-2</v>
      </c>
      <c r="E100">
        <f>(((D100*'AC Param'!$B$6)+(C100*('AC Param'!$B$3-'AC Param'!$B$4)))/('AC Param'!$B$5-'AC Param'!$B$3)) * ('AC Param'!$B$8/'AC Param'!$B$9)</f>
        <v>0.10670161161309764</v>
      </c>
      <c r="F100">
        <f>E100*B100*'AC Param'!$B$9</f>
        <v>1.1833322457598523</v>
      </c>
      <c r="G100">
        <f>'AC Param'!$B$2*9.807 + F100</f>
        <v>124.75153224575986</v>
      </c>
      <c r="H100">
        <f t="shared" si="3"/>
        <v>-1.1833322457598523</v>
      </c>
      <c r="I100">
        <f>C100+(H100/(B100*'AC Param'!$B$8))</f>
        <v>1.0902844630149122</v>
      </c>
      <c r="J100">
        <f>FORECAST(I100,
INDEX(WingXFLR5!$F$8:$F$150,MATCH(I100,WingXFLR5!$C$8:$C$150,1)):INDEX(WingXFLR5!$F$8:$F$150,MATCH(I100,WingXFLR5!$C$8:$C$150,1)+1),
INDEX(WingXFLR5!$C$8:$C$150,MATCH(I100,WingXFLR5!$C$8:$C$150,1)):INDEX(WingXFLR5!$C$8:$C$150,MATCH(I100,WingXFLR5!$C$8:$C$150,1)+1))</f>
        <v>4.5352574905479642E-2</v>
      </c>
      <c r="K100">
        <f>FORECAST(I100,
INDEX(WingXFLR5!$D$8:$D$150,MATCH(I100,WingXFLR5!$C$8:$C$150,1)):INDEX(WingXFLR5!$D$8:$D$150,MATCH(I100,WingXFLR5!$C$8:$C$150,1)+1),
INDEX(WingXFLR5!$C$8:$C$150,MATCH(I100,WingXFLR5!$C$8:$C$150,1)):INDEX(WingXFLR5!$C$8:$C$150,MATCH(I100,WingXFLR5!$C$8:$C$150,1)+1))</f>
        <v>2.5789893856051058E-2</v>
      </c>
      <c r="L100">
        <f>FORECAST(I100,
INDEX(WingXFLR5!$E$8:$E$150,MATCH(I100,WingXFLR5!$C$8:$C$150,1)):INDEX(WingXFLR5!$E$8:$E$150,MATCH(I100,WingXFLR5!$C$8:$C$150,1)+1),
INDEX(WingXFLR5!$C$8:$C$150,MATCH(I100,WingXFLR5!$C$8:$C$150,1)):INDEX(WingXFLR5!$C$8:$C$150,MATCH(I100,WingXFLR5!$C$8:$C$150,1)+1))</f>
        <v>1.9562851513125857E-2</v>
      </c>
      <c r="M100">
        <f>FORECAST(I100,
INDEX(WingXFLR5!$I$8:$I$150,MATCH(I100,WingXFLR5!$C$8:$C$150,1)):INDEX(WingXFLR5!$I$8:$I$150,MATCH(I100,WingXFLR5!$C$8:$C$150,1)+1),
INDEX(WingXFLR5!$C$8:$C$150,MATCH(I100,WingXFLR5!$C$8:$C$150,1)):INDEX(WingXFLR5!$C$8:$C$150,MATCH(I100,WingXFLR5!$C$8:$C$150,1)+1))</f>
        <v>-3.7229381946234624E-2</v>
      </c>
      <c r="N100">
        <f>(((M100*'AC Param'!$B$6)+(I100*('AC Param'!$B$3-'AC Param'!$B$4)))/('AC Param'!$B$5-'AC Param'!$B$3)) * ('AC Param'!$B$8/'AC Param'!$B$9)</f>
        <v>0.10276010334280464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1.1629074872906797E-2</v>
      </c>
      <c r="P100">
        <f>N100*B100*'AC Param'!$B$9</f>
        <v>1.1396204989300196</v>
      </c>
      <c r="Q100">
        <f>(B100*'AC Param'!$B$8*TrimCalc!I100)+TrimCalc!P100</f>
        <v>123.56351709502435</v>
      </c>
      <c r="R100">
        <f>('AC Param'!$B$2*9.807)-TrimCalc!Q100</f>
        <v>4.682904975652491E-3</v>
      </c>
      <c r="S100">
        <f>O100*B100*'AC Param'!$B$9</f>
        <v>0.12896767984502583</v>
      </c>
      <c r="T100">
        <f>(J100*B100*'AC Param'!$B$8)</f>
        <v>5.0924681850842104</v>
      </c>
      <c r="U100">
        <f>(K100*B100*'AC Param'!$B$8)</f>
        <v>2.895849116226707</v>
      </c>
      <c r="V100">
        <f>(L100*B100*'AC Param'!$B$8)</f>
        <v>2.1966382095778898</v>
      </c>
    </row>
    <row r="101" spans="1:22" x14ac:dyDescent="0.2">
      <c r="A101" s="1">
        <f>WingXFLR5!L107</f>
        <v>8.5617999999999999</v>
      </c>
      <c r="B101" s="1">
        <f t="shared" si="2"/>
        <v>44.898956784500001</v>
      </c>
      <c r="C101">
        <f>WingXFLR5!C107</f>
        <v>1.1098209999999999</v>
      </c>
      <c r="D101">
        <f>WingXFLR5!I107</f>
        <v>-3.5581000000000002E-2</v>
      </c>
      <c r="E101">
        <f>(((D101*'AC Param'!$B$6)+(C101*('AC Param'!$B$3-'AC Param'!$B$4)))/('AC Param'!$B$5-'AC Param'!$B$3)) * ('AC Param'!$B$8/'AC Param'!$B$9)</f>
        <v>0.11007044754906187</v>
      </c>
      <c r="F101">
        <f>E101*B101*'AC Param'!$B$9</f>
        <v>1.210801825600196</v>
      </c>
      <c r="G101">
        <f>'AC Param'!$B$2*9.807 + F101</f>
        <v>124.7790018256002</v>
      </c>
      <c r="H101">
        <f t="shared" si="3"/>
        <v>-1.210801825600196</v>
      </c>
      <c r="I101">
        <f>C101+(H101/(B101*'AC Param'!$B$8))</f>
        <v>1.0989497351247601</v>
      </c>
      <c r="J101">
        <f>FORECAST(I101,
INDEX(WingXFLR5!$F$8:$F$150,MATCH(I101,WingXFLR5!$C$8:$C$150,1)):INDEX(WingXFLR5!$F$8:$F$150,MATCH(I101,WingXFLR5!$C$8:$C$150,1)+1),
INDEX(WingXFLR5!$C$8:$C$150,MATCH(I101,WingXFLR5!$C$8:$C$150,1)):INDEX(WingXFLR5!$C$8:$C$150,MATCH(I101,WingXFLR5!$C$8:$C$150,1)+1))</f>
        <v>4.5842091767022412E-2</v>
      </c>
      <c r="K101">
        <f>FORECAST(I101,
INDEX(WingXFLR5!$D$8:$D$150,MATCH(I101,WingXFLR5!$C$8:$C$150,1)):INDEX(WingXFLR5!$D$8:$D$150,MATCH(I101,WingXFLR5!$C$8:$C$150,1)+1),
INDEX(WingXFLR5!$C$8:$C$150,MATCH(I101,WingXFLR5!$C$8:$C$150,1)):INDEX(WingXFLR5!$C$8:$C$150,MATCH(I101,WingXFLR5!$C$8:$C$150,1)+1))</f>
        <v>2.6200153604162224E-2</v>
      </c>
      <c r="L101">
        <f>FORECAST(I101,
INDEX(WingXFLR5!$E$8:$E$150,MATCH(I101,WingXFLR5!$C$8:$C$150,1)):INDEX(WingXFLR5!$E$8:$E$150,MATCH(I101,WingXFLR5!$C$8:$C$150,1)+1),
INDEX(WingXFLR5!$C$8:$C$150,MATCH(I101,WingXFLR5!$C$8:$C$150,1)):INDEX(WingXFLR5!$C$8:$C$150,MATCH(I101,WingXFLR5!$C$8:$C$150,1)+1))</f>
        <v>1.9641938162860195E-2</v>
      </c>
      <c r="M101">
        <f>FORECAST(I101,
INDEX(WingXFLR5!$I$8:$I$150,MATCH(I101,WingXFLR5!$C$8:$C$150,1)):INDEX(WingXFLR5!$I$8:$I$150,MATCH(I101,WingXFLR5!$C$8:$C$150,1)+1),
INDEX(WingXFLR5!$C$8:$C$150,MATCH(I101,WingXFLR5!$C$8:$C$150,1)):INDEX(WingXFLR5!$C$8:$C$150,MATCH(I101,WingXFLR5!$C$8:$C$150,1)+1))</f>
        <v>-3.6498926029135528E-2</v>
      </c>
      <c r="N101">
        <f>(((M101*'AC Param'!$B$6)+(I101*('AC Param'!$B$3-'AC Param'!$B$4)))/('AC Param'!$B$5-'AC Param'!$B$3)) * ('AC Param'!$B$8/'AC Param'!$B$9)</f>
        <v>0.10600096341763118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1.1672123619371547E-2</v>
      </c>
      <c r="P101">
        <f>N101*B101*'AC Param'!$B$9</f>
        <v>1.166036505522879</v>
      </c>
      <c r="Q101">
        <f>(B101*'AC Param'!$B$8*TrimCalc!I101)+TrimCalc!P101</f>
        <v>123.56304925446905</v>
      </c>
      <c r="R101">
        <f>('AC Param'!$B$2*9.807)-TrimCalc!Q101</f>
        <v>5.1507455309547368E-3</v>
      </c>
      <c r="S101">
        <f>O101*B101*'AC Param'!$B$9</f>
        <v>0.12839621262252868</v>
      </c>
      <c r="T101">
        <f>(J101*B101*'AC Param'!$B$8)</f>
        <v>5.1057249582116802</v>
      </c>
      <c r="U101">
        <f>(K101*B101*'AC Param'!$B$8)</f>
        <v>2.9180775355015958</v>
      </c>
      <c r="V101">
        <f>(L101*B101*'AC Param'!$B$8)</f>
        <v>2.1876474227100848</v>
      </c>
    </row>
    <row r="102" spans="1:22" x14ac:dyDescent="0.2">
      <c r="A102" s="1">
        <f>WingXFLR5!L108</f>
        <v>8.5273000000000003</v>
      </c>
      <c r="B102" s="1">
        <f t="shared" si="2"/>
        <v>44.537842740125001</v>
      </c>
      <c r="C102">
        <f>WingXFLR5!C108</f>
        <v>1.1188149999999999</v>
      </c>
      <c r="D102">
        <f>WingXFLR5!I108</f>
        <v>-3.4820999999999998E-2</v>
      </c>
      <c r="E102">
        <f>(((D102*'AC Param'!$B$6)+(C102*('AC Param'!$B$3-'AC Param'!$B$4)))/('AC Param'!$B$5-'AC Param'!$B$3)) * ('AC Param'!$B$8/'AC Param'!$B$9)</f>
        <v>0.11343858387595401</v>
      </c>
      <c r="F102">
        <f>E102*B102*'AC Param'!$B$9</f>
        <v>1.2378159032857814</v>
      </c>
      <c r="G102">
        <f>'AC Param'!$B$2*9.807 + F102</f>
        <v>124.80601590328578</v>
      </c>
      <c r="H102">
        <f t="shared" si="3"/>
        <v>-1.2378159032857814</v>
      </c>
      <c r="I102">
        <f>C102+(H102/(B102*'AC Param'!$B$8))</f>
        <v>1.1076110763324967</v>
      </c>
      <c r="J102">
        <f>FORECAST(I102,
INDEX(WingXFLR5!$F$8:$F$150,MATCH(I102,WingXFLR5!$C$8:$C$150,1)):INDEX(WingXFLR5!$F$8:$F$150,MATCH(I102,WingXFLR5!$C$8:$C$150,1)+1),
INDEX(WingXFLR5!$C$8:$C$150,MATCH(I102,WingXFLR5!$C$8:$C$150,1)):INDEX(WingXFLR5!$C$8:$C$150,MATCH(I102,WingXFLR5!$C$8:$C$150,1)+1))</f>
        <v>4.6334251954016255E-2</v>
      </c>
      <c r="K102">
        <f>FORECAST(I102,
INDEX(WingXFLR5!$D$8:$D$150,MATCH(I102,WingXFLR5!$C$8:$C$150,1)):INDEX(WingXFLR5!$D$8:$D$150,MATCH(I102,WingXFLR5!$C$8:$C$150,1)+1),
INDEX(WingXFLR5!$C$8:$C$150,MATCH(I102,WingXFLR5!$C$8:$C$150,1)):INDEX(WingXFLR5!$C$8:$C$150,MATCH(I102,WingXFLR5!$C$8:$C$150,1)+1))</f>
        <v>2.6613391289505843E-2</v>
      </c>
      <c r="L102">
        <f>FORECAST(I102,
INDEX(WingXFLR5!$E$8:$E$150,MATCH(I102,WingXFLR5!$C$8:$C$150,1)):INDEX(WingXFLR5!$E$8:$E$150,MATCH(I102,WingXFLR5!$C$8:$C$150,1)+1),
INDEX(WingXFLR5!$C$8:$C$150,MATCH(I102,WingXFLR5!$C$8:$C$150,1)):INDEX(WingXFLR5!$C$8:$C$150,MATCH(I102,WingXFLR5!$C$8:$C$150,1)+1))</f>
        <v>1.9720860664510419E-2</v>
      </c>
      <c r="M102">
        <f>FORECAST(I102,
INDEX(WingXFLR5!$I$8:$I$150,MATCH(I102,WingXFLR5!$C$8:$C$150,1)):INDEX(WingXFLR5!$I$8:$I$150,MATCH(I102,WingXFLR5!$C$8:$C$150,1)+1),
INDEX(WingXFLR5!$C$8:$C$150,MATCH(I102,WingXFLR5!$C$8:$C$150,1)):INDEX(WingXFLR5!$C$8:$C$150,MATCH(I102,WingXFLR5!$C$8:$C$150,1)+1))</f>
        <v>-3.5767657255757132E-2</v>
      </c>
      <c r="N102">
        <f>(((M102*'AC Param'!$B$6)+(I102*('AC Param'!$B$3-'AC Param'!$B$4)))/('AC Param'!$B$5-'AC Param'!$B$3)) * ('AC Param'!$B$8/'AC Param'!$B$9)</f>
        <v>0.109243055876821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1.17157189893792E-2</v>
      </c>
      <c r="P102">
        <f>N102*B102*'AC Param'!$B$9</f>
        <v>1.1920352605576727</v>
      </c>
      <c r="Q102">
        <f>(B102*'AC Param'!$B$8*TrimCalc!I102)+TrimCalc!P102</f>
        <v>123.5615413039136</v>
      </c>
      <c r="R102">
        <f>('AC Param'!$B$2*9.807)-TrimCalc!Q102</f>
        <v>6.6586960864043476E-3</v>
      </c>
      <c r="S102">
        <f>O102*B102*'AC Param'!$B$9</f>
        <v>0.1278392482344344</v>
      </c>
      <c r="T102">
        <f>(J102*B102*'AC Param'!$B$8)</f>
        <v>5.1190346915592846</v>
      </c>
      <c r="U102">
        <f>(K102*B102*'AC Param'!$B$8)</f>
        <v>2.9402627111845114</v>
      </c>
      <c r="V102">
        <f>(L102*B102*'AC Param'!$B$8)</f>
        <v>2.1787719803747732</v>
      </c>
    </row>
    <row r="103" spans="1:22" x14ac:dyDescent="0.2">
      <c r="A103" s="1">
        <f>WingXFLR5!L109</f>
        <v>8.4932999999999996</v>
      </c>
      <c r="B103" s="1">
        <f t="shared" si="2"/>
        <v>44.183388745125001</v>
      </c>
      <c r="C103">
        <f>WingXFLR5!C109</f>
        <v>1.1278030000000001</v>
      </c>
      <c r="D103">
        <f>WingXFLR5!I109</f>
        <v>-3.4061000000000001E-2</v>
      </c>
      <c r="E103">
        <f>(((D103*'AC Param'!$B$6)+(C103*('AC Param'!$B$3-'AC Param'!$B$4)))/('AC Param'!$B$5-'AC Param'!$B$3)) * ('AC Param'!$B$8/'AC Param'!$B$9)</f>
        <v>0.11680567078923824</v>
      </c>
      <c r="F103">
        <f>E103*B103*'AC Param'!$B$9</f>
        <v>1.2644132382284212</v>
      </c>
      <c r="G103">
        <f>'AC Param'!$B$2*9.807 + F103</f>
        <v>124.83261323822842</v>
      </c>
      <c r="H103">
        <f t="shared" si="3"/>
        <v>-1.2644132382284212</v>
      </c>
      <c r="I103">
        <f>C103+(H103/(B103*'AC Param'!$B$8))</f>
        <v>1.1162665211870664</v>
      </c>
      <c r="J103">
        <f>FORECAST(I103,
INDEX(WingXFLR5!$F$8:$F$150,MATCH(I103,WingXFLR5!$C$8:$C$150,1)):INDEX(WingXFLR5!$F$8:$F$150,MATCH(I103,WingXFLR5!$C$8:$C$150,1)+1),
INDEX(WingXFLR5!$C$8:$C$150,MATCH(I103,WingXFLR5!$C$8:$C$150,1)):INDEX(WingXFLR5!$C$8:$C$150,MATCH(I103,WingXFLR5!$C$8:$C$150,1)+1))</f>
        <v>4.6828356447648677E-2</v>
      </c>
      <c r="K103">
        <f>FORECAST(I103,
INDEX(WingXFLR5!$D$8:$D$150,MATCH(I103,WingXFLR5!$C$8:$C$150,1)):INDEX(WingXFLR5!$D$8:$D$150,MATCH(I103,WingXFLR5!$C$8:$C$150,1)+1),
INDEX(WingXFLR5!$C$8:$C$150,MATCH(I103,WingXFLR5!$C$8:$C$150,1)):INDEX(WingXFLR5!$C$8:$C$150,MATCH(I103,WingXFLR5!$C$8:$C$150,1)+1))</f>
        <v>2.7029308058038666E-2</v>
      </c>
      <c r="L103">
        <f>FORECAST(I103,
INDEX(WingXFLR5!$E$8:$E$150,MATCH(I103,WingXFLR5!$C$8:$C$150,1)):INDEX(WingXFLR5!$E$8:$E$150,MATCH(I103,WingXFLR5!$C$8:$C$150,1)+1),
INDEX(WingXFLR5!$C$8:$C$150,MATCH(I103,WingXFLR5!$C$8:$C$150,1)):INDEX(WingXFLR5!$C$8:$C$150,MATCH(I103,WingXFLR5!$C$8:$C$150,1)+1))</f>
        <v>1.9799048389610004E-2</v>
      </c>
      <c r="M103">
        <f>FORECAST(I103,
INDEX(WingXFLR5!$I$8:$I$150,MATCH(I103,WingXFLR5!$C$8:$C$150,1)):INDEX(WingXFLR5!$I$8:$I$150,MATCH(I103,WingXFLR5!$C$8:$C$150,1)+1),
INDEX(WingXFLR5!$C$8:$C$150,MATCH(I103,WingXFLR5!$C$8:$C$150,1)):INDEX(WingXFLR5!$C$8:$C$150,MATCH(I103,WingXFLR5!$C$8:$C$150,1)+1))</f>
        <v>-3.5036348443165402E-2</v>
      </c>
      <c r="N103">
        <f>(((M103*'AC Param'!$B$6)+(I103*('AC Param'!$B$3-'AC Param'!$B$4)))/('AC Param'!$B$5-'AC Param'!$B$3)) * ('AC Param'!$B$8/'AC Param'!$B$9)</f>
        <v>0.11248421162021055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1.176078690223171E-2</v>
      </c>
      <c r="P103">
        <f>N103*B103*'AC Param'!$B$9</f>
        <v>1.2176337441776441</v>
      </c>
      <c r="Q103">
        <f>(B103*'AC Param'!$B$8*TrimCalc!I103)+TrimCalc!P103</f>
        <v>123.56191137573256</v>
      </c>
      <c r="R103">
        <f>('AC Param'!$B$2*9.807)-TrimCalc!Q103</f>
        <v>6.2886242674409232E-3</v>
      </c>
      <c r="S103">
        <f>O103*B103*'AC Param'!$B$9</f>
        <v>0.12730969781422011</v>
      </c>
      <c r="T103">
        <f>(J103*B103*'AC Param'!$B$8)</f>
        <v>5.1324494047962546</v>
      </c>
      <c r="U103">
        <f>(K103*B103*'AC Param'!$B$8)</f>
        <v>2.962447682946618</v>
      </c>
      <c r="V103">
        <f>(L103*B103*'AC Param'!$B$8)</f>
        <v>2.1700017218496352</v>
      </c>
    </row>
    <row r="104" spans="1:22" x14ac:dyDescent="0.2">
      <c r="A104" s="1">
        <f>WingXFLR5!L110</f>
        <v>8.4596999999999998</v>
      </c>
      <c r="B104" s="1">
        <f t="shared" si="2"/>
        <v>43.834496005125004</v>
      </c>
      <c r="C104">
        <f>WingXFLR5!C110</f>
        <v>1.1367860000000001</v>
      </c>
      <c r="D104">
        <f>WingXFLR5!I110</f>
        <v>-3.3300000000000003E-2</v>
      </c>
      <c r="E104">
        <f>(((D104*'AC Param'!$B$6)+(C104*('AC Param'!$B$3-'AC Param'!$B$4)))/('AC Param'!$B$5-'AC Param'!$B$3)) * ('AC Param'!$B$8/'AC Param'!$B$9)</f>
        <v>0.12017424511924601</v>
      </c>
      <c r="F104">
        <f>E104*B104*'AC Param'!$B$9</f>
        <v>1.2906054795616331</v>
      </c>
      <c r="G104">
        <f>'AC Param'!$B$2*9.807 + F104</f>
        <v>124.85880547956164</v>
      </c>
      <c r="H104">
        <f t="shared" si="3"/>
        <v>-1.2906054795616331</v>
      </c>
      <c r="I104">
        <f>C104+(H104/(B104*'AC Param'!$B$8))</f>
        <v>1.1249168191348</v>
      </c>
      <c r="J104">
        <f>FORECAST(I104,
INDEX(WingXFLR5!$F$8:$F$150,MATCH(I104,WingXFLR5!$C$8:$C$150,1)):INDEX(WingXFLR5!$F$8:$F$150,MATCH(I104,WingXFLR5!$C$8:$C$150,1)+1),
INDEX(WingXFLR5!$C$8:$C$150,MATCH(I104,WingXFLR5!$C$8:$C$150,1)):INDEX(WingXFLR5!$C$8:$C$150,MATCH(I104,WingXFLR5!$C$8:$C$150,1)+1))</f>
        <v>4.7324983588416969E-2</v>
      </c>
      <c r="K104">
        <f>FORECAST(I104,
INDEX(WingXFLR5!$D$8:$D$150,MATCH(I104,WingXFLR5!$C$8:$C$150,1)):INDEX(WingXFLR5!$D$8:$D$150,MATCH(I104,WingXFLR5!$C$8:$C$150,1)+1),
INDEX(WingXFLR5!$C$8:$C$150,MATCH(I104,WingXFLR5!$C$8:$C$150,1)):INDEX(WingXFLR5!$C$8:$C$150,MATCH(I104,WingXFLR5!$C$8:$C$150,1)+1))</f>
        <v>2.7447993896614696E-2</v>
      </c>
      <c r="L104">
        <f>FORECAST(I104,
INDEX(WingXFLR5!$E$8:$E$150,MATCH(I104,WingXFLR5!$C$8:$C$150,1)):INDEX(WingXFLR5!$E$8:$E$150,MATCH(I104,WingXFLR5!$C$8:$C$150,1)+1),
INDEX(WingXFLR5!$C$8:$C$150,MATCH(I104,WingXFLR5!$C$8:$C$150,1)):INDEX(WingXFLR5!$C$8:$C$150,MATCH(I104,WingXFLR5!$C$8:$C$150,1)+1))</f>
        <v>1.9876989691802266E-2</v>
      </c>
      <c r="M104">
        <f>FORECAST(I104,
INDEX(WingXFLR5!$I$8:$I$150,MATCH(I104,WingXFLR5!$C$8:$C$150,1)):INDEX(WingXFLR5!$I$8:$I$150,MATCH(I104,WingXFLR5!$C$8:$C$150,1)+1),
INDEX(WingXFLR5!$C$8:$C$150,MATCH(I104,WingXFLR5!$C$8:$C$150,1)):INDEX(WingXFLR5!$C$8:$C$150,MATCH(I104,WingXFLR5!$C$8:$C$150,1)+1))</f>
        <v>-3.4305047336176245E-2</v>
      </c>
      <c r="N104">
        <f>(((M104*'AC Param'!$B$6)+(I104*('AC Param'!$B$3-'AC Param'!$B$4)))/('AC Param'!$B$5-'AC Param'!$B$3)) * ('AC Param'!$B$8/'AC Param'!$B$9)</f>
        <v>0.1157244489578423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1.1806360564940286E-2</v>
      </c>
      <c r="P104">
        <f>N104*B104*'AC Param'!$B$9</f>
        <v>1.2428171094067684</v>
      </c>
      <c r="Q104">
        <f>(B104*'AC Param'!$B$8*TrimCalc!I104)+TrimCalc!P104</f>
        <v>123.561604506362</v>
      </c>
      <c r="R104">
        <f>('AC Param'!$B$2*9.807)-TrimCalc!Q104</f>
        <v>6.595493638002381E-3</v>
      </c>
      <c r="S104">
        <f>O104*B104*'AC Param'!$B$9</f>
        <v>0.12679383692964039</v>
      </c>
      <c r="T104">
        <f>(J104*B104*'AC Param'!$B$8)</f>
        <v>5.1459223541241244</v>
      </c>
      <c r="U104">
        <f>(K104*B104*'AC Param'!$B$8)</f>
        <v>2.9845809688357199</v>
      </c>
      <c r="V104">
        <f>(L104*B104*'AC Param'!$B$8)</f>
        <v>2.1613413852884027</v>
      </c>
    </row>
    <row r="105" spans="1:22" x14ac:dyDescent="0.2">
      <c r="A105" s="1">
        <f>WingXFLR5!L111</f>
        <v>8.4263999999999992</v>
      </c>
      <c r="B105" s="1">
        <f t="shared" si="2"/>
        <v>43.490082887999996</v>
      </c>
      <c r="C105">
        <f>WingXFLR5!C111</f>
        <v>1.145764</v>
      </c>
      <c r="D105">
        <f>WingXFLR5!I111</f>
        <v>-3.2538999999999998E-2</v>
      </c>
      <c r="E105">
        <f>(((D105*'AC Param'!$B$6)+(C105*('AC Param'!$B$3-'AC Param'!$B$4)))/('AC Param'!$B$5-'AC Param'!$B$3)) * ('AC Param'!$B$8/'AC Param'!$B$9)</f>
        <v>0.12354194493791378</v>
      </c>
      <c r="F105">
        <f>E105*B105*'AC Param'!$B$9</f>
        <v>1.3163481092461775</v>
      </c>
      <c r="G105">
        <f>'AC Param'!$B$2*9.807 + F105</f>
        <v>124.88454810924618</v>
      </c>
      <c r="H105">
        <f t="shared" si="3"/>
        <v>-1.3163481092461775</v>
      </c>
      <c r="I105">
        <f>C105+(H105/(B105*'AC Param'!$B$8))</f>
        <v>1.1335622034548944</v>
      </c>
      <c r="J105">
        <f>FORECAST(I105,
INDEX(WingXFLR5!$F$8:$F$150,MATCH(I105,WingXFLR5!$C$8:$C$150,1)):INDEX(WingXFLR5!$F$8:$F$150,MATCH(I105,WingXFLR5!$C$8:$C$150,1)+1),
INDEX(WingXFLR5!$C$8:$C$150,MATCH(I105,WingXFLR5!$C$8:$C$150,1)):INDEX(WingXFLR5!$C$8:$C$150,MATCH(I105,WingXFLR5!$C$8:$C$150,1)+1))</f>
        <v>4.7823742579660489E-2</v>
      </c>
      <c r="K105">
        <f>FORECAST(I105,
INDEX(WingXFLR5!$D$8:$D$150,MATCH(I105,WingXFLR5!$C$8:$C$150,1)):INDEX(WingXFLR5!$D$8:$D$150,MATCH(I105,WingXFLR5!$C$8:$C$150,1)+1),
INDEX(WingXFLR5!$C$8:$C$150,MATCH(I105,WingXFLR5!$C$8:$C$150,1)):INDEX(WingXFLR5!$C$8:$C$150,MATCH(I105,WingXFLR5!$C$8:$C$150,1)+1))</f>
        <v>2.7870093901831636E-2</v>
      </c>
      <c r="L105">
        <f>FORECAST(I105,
INDEX(WingXFLR5!$E$8:$E$150,MATCH(I105,WingXFLR5!$C$8:$C$150,1)):INDEX(WingXFLR5!$E$8:$E$150,MATCH(I105,WingXFLR5!$C$8:$C$150,1)+1),
INDEX(WingXFLR5!$C$8:$C$150,MATCH(I105,WingXFLR5!$C$8:$C$150,1)):INDEX(WingXFLR5!$C$8:$C$150,MATCH(I105,WingXFLR5!$C$8:$C$150,1)+1))</f>
        <v>1.9953648677828863E-2</v>
      </c>
      <c r="M105">
        <f>FORECAST(I105,
INDEX(WingXFLR5!$I$8:$I$150,MATCH(I105,WingXFLR5!$C$8:$C$150,1)):INDEX(WingXFLR5!$I$8:$I$150,MATCH(I105,WingXFLR5!$C$8:$C$150,1)+1),
INDEX(WingXFLR5!$C$8:$C$150,MATCH(I105,WingXFLR5!$C$8:$C$150,1)):INDEX(WingXFLR5!$C$8:$C$150,MATCH(I105,WingXFLR5!$C$8:$C$150,1)+1))</f>
        <v>-3.3573105774332104E-2</v>
      </c>
      <c r="N105">
        <f>(((M105*'AC Param'!$B$6)+(I105*('AC Param'!$B$3-'AC Param'!$B$4)))/('AC Param'!$B$5-'AC Param'!$B$3)) * ('AC Param'!$B$8/'AC Param'!$B$9)</f>
        <v>0.11896533959915134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1.1853813974573895E-2</v>
      </c>
      <c r="P105">
        <f>N105*B105*'AC Param'!$B$9</f>
        <v>1.2675840575917092</v>
      </c>
      <c r="Q105">
        <f>(B105*'AC Param'!$B$8*TrimCalc!I105)+TrimCalc!P105</f>
        <v>123.55797446975795</v>
      </c>
      <c r="R105">
        <f>('AC Param'!$B$2*9.807)-TrimCalc!Q105</f>
        <v>1.0225530242053082E-2</v>
      </c>
      <c r="S105">
        <f>O105*B105*'AC Param'!$B$9</f>
        <v>0.12630322131182209</v>
      </c>
      <c r="T105">
        <f>(J105*B105*'AC Param'!$B$8)</f>
        <v>5.1592970665507307</v>
      </c>
      <c r="U105">
        <f>(K105*B105*'AC Param'!$B$8)</f>
        <v>3.0066675244560952</v>
      </c>
      <c r="V105">
        <f>(L105*B105*'AC Param'!$B$8)</f>
        <v>2.1526295420946364</v>
      </c>
    </row>
    <row r="106" spans="1:22" x14ac:dyDescent="0.2">
      <c r="A106" s="1">
        <f>WingXFLR5!L112</f>
        <v>8.3935999999999993</v>
      </c>
      <c r="B106" s="1">
        <f t="shared" si="2"/>
        <v>43.152169087999994</v>
      </c>
      <c r="C106">
        <f>WingXFLR5!C112</f>
        <v>1.154736</v>
      </c>
      <c r="D106">
        <f>WingXFLR5!I112</f>
        <v>-3.1778000000000001E-2</v>
      </c>
      <c r="E106">
        <f>(((D106*'AC Param'!$B$6)+(C106*('AC Param'!$B$3-'AC Param'!$B$4)))/('AC Param'!$B$5-'AC Param'!$B$3)) * ('AC Param'!$B$8/'AC Param'!$B$9)</f>
        <v>0.12690859534297347</v>
      </c>
      <c r="F106">
        <f>E106*B106*'AC Param'!$B$9</f>
        <v>1.3417133854153371</v>
      </c>
      <c r="G106">
        <f>'AC Param'!$B$2*9.807 + F106</f>
        <v>124.90991338541534</v>
      </c>
      <c r="H106">
        <f t="shared" si="3"/>
        <v>-1.3417133854153371</v>
      </c>
      <c r="I106">
        <f>C106+(H106/(B106*'AC Param'!$B$8))</f>
        <v>1.1422016914218218</v>
      </c>
      <c r="J106">
        <f>FORECAST(I106,
INDEX(WingXFLR5!$F$8:$F$150,MATCH(I106,WingXFLR5!$C$8:$C$150,1)):INDEX(WingXFLR5!$F$8:$F$150,MATCH(I106,WingXFLR5!$C$8:$C$150,1)+1),
INDEX(WingXFLR5!$C$8:$C$150,MATCH(I106,WingXFLR5!$C$8:$C$150,1)):INDEX(WingXFLR5!$C$8:$C$150,MATCH(I106,WingXFLR5!$C$8:$C$150,1)+1))</f>
        <v>4.8324276590640342E-2</v>
      </c>
      <c r="K106">
        <f>FORECAST(I106,
INDEX(WingXFLR5!$D$8:$D$150,MATCH(I106,WingXFLR5!$C$8:$C$150,1)):INDEX(WingXFLR5!$D$8:$D$150,MATCH(I106,WingXFLR5!$C$8:$C$150,1)+1),
INDEX(WingXFLR5!$C$8:$C$150,MATCH(I106,WingXFLR5!$C$8:$C$150,1)):INDEX(WingXFLR5!$C$8:$C$150,MATCH(I106,WingXFLR5!$C$8:$C$150,1)+1))</f>
        <v>2.8294622366723681E-2</v>
      </c>
      <c r="L106">
        <f>FORECAST(I106,
INDEX(WingXFLR5!$E$8:$E$150,MATCH(I106,WingXFLR5!$C$8:$C$150,1)):INDEX(WingXFLR5!$E$8:$E$150,MATCH(I106,WingXFLR5!$C$8:$C$150,1)+1),
INDEX(WingXFLR5!$C$8:$C$150,MATCH(I106,WingXFLR5!$C$8:$C$150,1)):INDEX(WingXFLR5!$C$8:$C$150,MATCH(I106,WingXFLR5!$C$8:$C$150,1)+1))</f>
        <v>2.0029654223916671E-2</v>
      </c>
      <c r="M106">
        <f>FORECAST(I106,
INDEX(WingXFLR5!$I$8:$I$150,MATCH(I106,WingXFLR5!$C$8:$C$150,1)):INDEX(WingXFLR5!$I$8:$I$150,MATCH(I106,WingXFLR5!$C$8:$C$150,1)+1),
INDEX(WingXFLR5!$C$8:$C$150,MATCH(I106,WingXFLR5!$C$8:$C$150,1)):INDEX(WingXFLR5!$C$8:$C$150,MATCH(I106,WingXFLR5!$C$8:$C$150,1)+1))</f>
        <v>-3.2840951083536837E-2</v>
      </c>
      <c r="N106">
        <f>(((M106*'AC Param'!$B$6)+(I106*('AC Param'!$B$3-'AC Param'!$B$4)))/('AC Param'!$B$5-'AC Param'!$B$3)) * ('AC Param'!$B$8/'AC Param'!$B$9)</f>
        <v>0.12220570235016934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1.1901900977835254E-2</v>
      </c>
      <c r="P106">
        <f>N106*B106*'AC Param'!$B$9</f>
        <v>1.2919930771764148</v>
      </c>
      <c r="Q106">
        <f>(B106*'AC Param'!$B$8*TrimCalc!I106)+TrimCalc!P106</f>
        <v>123.55699785715738</v>
      </c>
      <c r="R106">
        <f>('AC Param'!$B$2*9.807)-TrimCalc!Q106</f>
        <v>1.1202142842620333E-2</v>
      </c>
      <c r="S106">
        <f>O106*B106*'AC Param'!$B$9</f>
        <v>0.12583024664872394</v>
      </c>
      <c r="T106">
        <f>(J106*B106*'AC Param'!$B$8)</f>
        <v>5.1727886175592861</v>
      </c>
      <c r="U106">
        <f>(K106*B106*'AC Param'!$B$8)</f>
        <v>3.0287489196491082</v>
      </c>
      <c r="V106">
        <f>(L106*B106*'AC Param'!$B$8)</f>
        <v>2.1440396979101783</v>
      </c>
    </row>
    <row r="107" spans="1:22" x14ac:dyDescent="0.2">
      <c r="A107" s="1">
        <f>WingXFLR5!L113</f>
        <v>8.3612000000000002</v>
      </c>
      <c r="B107" s="1">
        <f t="shared" si="2"/>
        <v>42.819670082000002</v>
      </c>
      <c r="C107">
        <f>WingXFLR5!C113</f>
        <v>1.1637040000000001</v>
      </c>
      <c r="D107">
        <f>WingXFLR5!I113</f>
        <v>-3.1015999999999998E-2</v>
      </c>
      <c r="E107">
        <f>(((D107*'AC Param'!$B$6)+(C107*('AC Param'!$B$3-'AC Param'!$B$4)))/('AC Param'!$B$5-'AC Param'!$B$3)) * ('AC Param'!$B$8/'AC Param'!$B$9)</f>
        <v>0.13027690806702485</v>
      </c>
      <c r="F107">
        <f>E107*B107*'AC Param'!$B$9</f>
        <v>1.3667114845695969</v>
      </c>
      <c r="G107">
        <f>'AC Param'!$B$2*9.807 + F107</f>
        <v>124.9349114845696</v>
      </c>
      <c r="H107">
        <f t="shared" si="3"/>
        <v>-1.3667114845695969</v>
      </c>
      <c r="I107">
        <f>C107+(H107/(B107*'AC Param'!$B$8))</f>
        <v>1.1508370152074414</v>
      </c>
      <c r="J107">
        <f>FORECAST(I107,
INDEX(WingXFLR5!$F$8:$F$150,MATCH(I107,WingXFLR5!$C$8:$C$150,1)):INDEX(WingXFLR5!$F$8:$F$150,MATCH(I107,WingXFLR5!$C$8:$C$150,1)+1),
INDEX(WingXFLR5!$C$8:$C$150,MATCH(I107,WingXFLR5!$C$8:$C$150,1)):INDEX(WingXFLR5!$C$8:$C$150,MATCH(I107,WingXFLR5!$C$8:$C$150,1)+1))</f>
        <v>4.8826718563697274E-2</v>
      </c>
      <c r="K107">
        <f>FORECAST(I107,
INDEX(WingXFLR5!$D$8:$D$150,MATCH(I107,WingXFLR5!$C$8:$C$150,1)):INDEX(WingXFLR5!$D$8:$D$150,MATCH(I107,WingXFLR5!$C$8:$C$150,1)+1),
INDEX(WingXFLR5!$C$8:$C$150,MATCH(I107,WingXFLR5!$C$8:$C$150,1)):INDEX(WingXFLR5!$C$8:$C$150,MATCH(I107,WingXFLR5!$C$8:$C$150,1)+1))</f>
        <v>2.8722180648965544E-2</v>
      </c>
      <c r="L107">
        <f>FORECAST(I107,
INDEX(WingXFLR5!$E$8:$E$150,MATCH(I107,WingXFLR5!$C$8:$C$150,1)):INDEX(WingXFLR5!$E$8:$E$150,MATCH(I107,WingXFLR5!$C$8:$C$150,1)+1),
INDEX(WingXFLR5!$C$8:$C$150,MATCH(I107,WingXFLR5!$C$8:$C$150,1)):INDEX(WingXFLR5!$C$8:$C$150,MATCH(I107,WingXFLR5!$C$8:$C$150,1)+1))</f>
        <v>2.010453791473172E-2</v>
      </c>
      <c r="M107">
        <f>FORECAST(I107,
INDEX(WingXFLR5!$I$8:$I$150,MATCH(I107,WingXFLR5!$C$8:$C$150,1)):INDEX(WingXFLR5!$I$8:$I$150,MATCH(I107,WingXFLR5!$C$8:$C$150,1)+1),
INDEX(WingXFLR5!$C$8:$C$150,MATCH(I107,WingXFLR5!$C$8:$C$150,1)):INDEX(WingXFLR5!$C$8:$C$150,MATCH(I107,WingXFLR5!$C$8:$C$150,1)+1))</f>
        <v>-3.2108709699859253E-2</v>
      </c>
      <c r="N107">
        <f>(((M107*'AC Param'!$B$6)+(I107*('AC Param'!$B$3-'AC Param'!$B$4)))/('AC Param'!$B$5-'AC Param'!$B$3)) * ('AC Param'!$B$8/'AC Param'!$B$9)</f>
        <v>0.12544554153878387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1.1951860033305065E-2</v>
      </c>
      <c r="P107">
        <f>N107*B107*'AC Param'!$B$9</f>
        <v>1.3160264919773954</v>
      </c>
      <c r="Q107">
        <f>(B107*'AC Param'!$B$8*TrimCalc!I107)+TrimCalc!P107</f>
        <v>123.55617761591694</v>
      </c>
      <c r="R107">
        <f>('AC Param'!$B$2*9.807)-TrimCalc!Q107</f>
        <v>1.202238408306755E-2</v>
      </c>
      <c r="S107">
        <f>O107*B107*'AC Param'!$B$9</f>
        <v>0.12538480235562929</v>
      </c>
      <c r="T107">
        <f>(J107*B107*'AC Param'!$B$8)</f>
        <v>5.186299516996824</v>
      </c>
      <c r="U107">
        <f>(K107*B107*'AC Param'!$B$8)</f>
        <v>3.0508261871519422</v>
      </c>
      <c r="V107">
        <f>(L107*B107*'AC Param'!$B$8)</f>
        <v>2.13547332984488</v>
      </c>
    </row>
    <row r="108" spans="1:22" x14ac:dyDescent="0.2">
      <c r="A108" s="1">
        <f>WingXFLR5!L114</f>
        <v>8.3292000000000002</v>
      </c>
      <c r="B108" s="1">
        <f t="shared" si="2"/>
        <v>42.492538242000002</v>
      </c>
      <c r="C108">
        <f>WingXFLR5!C114</f>
        <v>1.172666</v>
      </c>
      <c r="D108">
        <f>WingXFLR5!I114</f>
        <v>-3.0254E-2</v>
      </c>
      <c r="E108">
        <f>(((D108*'AC Param'!$B$6)+(C108*('AC Param'!$B$3-'AC Param'!$B$4)))/('AC Param'!$B$5-'AC Param'!$B$3)) * ('AC Param'!$B$8/'AC Param'!$B$9)</f>
        <v>0.13364417137746815</v>
      </c>
      <c r="F108">
        <f>E108*B108*'AC Param'!$B$9</f>
        <v>1.3913256154539795</v>
      </c>
      <c r="G108">
        <f>'AC Param'!$B$2*9.807 + F108</f>
        <v>124.95952561545398</v>
      </c>
      <c r="H108">
        <f t="shared" si="3"/>
        <v>-1.3913256154539795</v>
      </c>
      <c r="I108">
        <f>C108+(H108/(B108*'AC Param'!$B$8))</f>
        <v>1.1594664426398937</v>
      </c>
      <c r="J108">
        <f>FORECAST(I108,
INDEX(WingXFLR5!$F$8:$F$150,MATCH(I108,WingXFLR5!$C$8:$C$150,1)):INDEX(WingXFLR5!$F$8:$F$150,MATCH(I108,WingXFLR5!$C$8:$C$150,1)+1),
INDEX(WingXFLR5!$C$8:$C$150,MATCH(I108,WingXFLR5!$C$8:$C$150,1)):INDEX(WingXFLR5!$C$8:$C$150,MATCH(I108,WingXFLR5!$C$8:$C$150,1)+1))</f>
        <v>4.9331454597299762E-2</v>
      </c>
      <c r="K108">
        <f>FORECAST(I108,
INDEX(WingXFLR5!$D$8:$D$150,MATCH(I108,WingXFLR5!$C$8:$C$150,1)):INDEX(WingXFLR5!$D$8:$D$150,MATCH(I108,WingXFLR5!$C$8:$C$150,1)+1),
INDEX(WingXFLR5!$C$8:$C$150,MATCH(I108,WingXFLR5!$C$8:$C$150,1)):INDEX(WingXFLR5!$C$8:$C$150,MATCH(I108,WingXFLR5!$C$8:$C$150,1)+1))</f>
        <v>2.9152838620128491E-2</v>
      </c>
      <c r="L108">
        <f>FORECAST(I108,
INDEX(WingXFLR5!$E$8:$E$150,MATCH(I108,WingXFLR5!$C$8:$C$150,1)):INDEX(WingXFLR5!$E$8:$E$150,MATCH(I108,WingXFLR5!$C$8:$C$150,1)+1),
INDEX(WingXFLR5!$C$8:$C$150,MATCH(I108,WingXFLR5!$C$8:$C$150,1)):INDEX(WingXFLR5!$C$8:$C$150,MATCH(I108,WingXFLR5!$C$8:$C$150,1)+1))</f>
        <v>2.0178615977171258E-2</v>
      </c>
      <c r="M108">
        <f>FORECAST(I108,
INDEX(WingXFLR5!$I$8:$I$150,MATCH(I108,WingXFLR5!$C$8:$C$150,1)):INDEX(WingXFLR5!$I$8:$I$150,MATCH(I108,WingXFLR5!$C$8:$C$150,1)+1),
INDEX(WingXFLR5!$C$8:$C$150,MATCH(I108,WingXFLR5!$C$8:$C$150,1)):INDEX(WingXFLR5!$C$8:$C$150,MATCH(I108,WingXFLR5!$C$8:$C$150,1)+1))</f>
        <v>-3.1376060070071474E-2</v>
      </c>
      <c r="N108">
        <f>(((M108*'AC Param'!$B$6)+(I108*('AC Param'!$B$3-'AC Param'!$B$4)))/('AC Param'!$B$5-'AC Param'!$B$3)) * ('AC Param'!$B$8/'AC Param'!$B$9)</f>
        <v>0.12868531368980102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1.2002450167388667E-2</v>
      </c>
      <c r="P108">
        <f>N108*B108*'AC Param'!$B$9</f>
        <v>1.3397005752211708</v>
      </c>
      <c r="Q108">
        <f>(B108*'AC Param'!$B$8*TrimCalc!I108)+TrimCalc!P108</f>
        <v>123.55556872090834</v>
      </c>
      <c r="R108">
        <f>('AC Param'!$B$2*9.807)-TrimCalc!Q108</f>
        <v>1.2631279091664283E-2</v>
      </c>
      <c r="S108">
        <f>O108*B108*'AC Param'!$B$9</f>
        <v>0.12495357032018825</v>
      </c>
      <c r="T108">
        <f>(J108*B108*'AC Param'!$B$8)</f>
        <v>5.1998801593355388</v>
      </c>
      <c r="U108">
        <f>(K108*B108*'AC Param'!$B$8)</f>
        <v>3.0729129794890455</v>
      </c>
      <c r="V108">
        <f>(L108*B108*'AC Param'!$B$8)</f>
        <v>2.126967179846492</v>
      </c>
    </row>
    <row r="109" spans="1:22" x14ac:dyDescent="0.2">
      <c r="A109" s="1">
        <f>WingXFLR5!L115</f>
        <v>8.2975999999999992</v>
      </c>
      <c r="B109" s="1">
        <f t="shared" si="2"/>
        <v>42.170726527999989</v>
      </c>
      <c r="C109">
        <f>WingXFLR5!C115</f>
        <v>1.181622</v>
      </c>
      <c r="D109">
        <f>WingXFLR5!I115</f>
        <v>-2.9492000000000001E-2</v>
      </c>
      <c r="E109">
        <f>(((D109*'AC Param'!$B$6)+(C109*('AC Param'!$B$3-'AC Param'!$B$4)))/('AC Param'!$B$5-'AC Param'!$B$3)) * ('AC Param'!$B$8/'AC Param'!$B$9)</f>
        <v>0.13701038527430345</v>
      </c>
      <c r="F109">
        <f>E109*B109*'AC Param'!$B$9</f>
        <v>1.415567734780149</v>
      </c>
      <c r="G109">
        <f>'AC Param'!$B$2*9.807 + F109</f>
        <v>124.98376773478016</v>
      </c>
      <c r="H109">
        <f t="shared" si="3"/>
        <v>-1.415567734780149</v>
      </c>
      <c r="I109">
        <f>C109+(H109/(B109*'AC Param'!$B$8))</f>
        <v>1.168089973719179</v>
      </c>
      <c r="J109">
        <f>FORECAST(I109,
INDEX(WingXFLR5!$F$8:$F$150,MATCH(I109,WingXFLR5!$C$8:$C$150,1)):INDEX(WingXFLR5!$F$8:$F$150,MATCH(I109,WingXFLR5!$C$8:$C$150,1)+1),
INDEX(WingXFLR5!$C$8:$C$150,MATCH(I109,WingXFLR5!$C$8:$C$150,1)):INDEX(WingXFLR5!$C$8:$C$150,MATCH(I109,WingXFLR5!$C$8:$C$150,1)+1))</f>
        <v>4.9838401486691206E-2</v>
      </c>
      <c r="K109">
        <f>FORECAST(I109,
INDEX(WingXFLR5!$D$8:$D$150,MATCH(I109,WingXFLR5!$C$8:$C$150,1)):INDEX(WingXFLR5!$D$8:$D$150,MATCH(I109,WingXFLR5!$C$8:$C$150,1)+1),
INDEX(WingXFLR5!$C$8:$C$150,MATCH(I109,WingXFLR5!$C$8:$C$150,1)):INDEX(WingXFLR5!$C$8:$C$150,MATCH(I109,WingXFLR5!$C$8:$C$150,1)+1))</f>
        <v>2.9586696730058926E-2</v>
      </c>
      <c r="L109">
        <f>FORECAST(I109,
INDEX(WingXFLR5!$E$8:$E$150,MATCH(I109,WingXFLR5!$C$8:$C$150,1)):INDEX(WingXFLR5!$E$8:$E$150,MATCH(I109,WingXFLR5!$C$8:$C$150,1)+1),
INDEX(WingXFLR5!$C$8:$C$150,MATCH(I109,WingXFLR5!$C$8:$C$150,1)):INDEX(WingXFLR5!$C$8:$C$150,MATCH(I109,WingXFLR5!$C$8:$C$150,1)+1))</f>
        <v>2.0252194153387366E-2</v>
      </c>
      <c r="M109">
        <f>FORECAST(I109,
INDEX(WingXFLR5!$I$8:$I$150,MATCH(I109,WingXFLR5!$C$8:$C$150,1)):INDEX(WingXFLR5!$I$8:$I$150,MATCH(I109,WingXFLR5!$C$8:$C$150,1)+1),
INDEX(WingXFLR5!$C$8:$C$150,MATCH(I109,WingXFLR5!$C$8:$C$150,1)):INDEX(WingXFLR5!$C$8:$C$150,MATCH(I109,WingXFLR5!$C$8:$C$150,1)+1))</f>
        <v>-3.0643079672616105E-2</v>
      </c>
      <c r="N109">
        <f>(((M109*'AC Param'!$B$6)+(I109*('AC Param'!$B$3-'AC Param'!$B$4)))/('AC Param'!$B$5-'AC Param'!$B$3)) * ('AC Param'!$B$8/'AC Param'!$B$9)</f>
        <v>0.1319248358047129</v>
      </c>
      <c r="O109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1.2055302216035917E-2</v>
      </c>
      <c r="P109">
        <f>N109*B109*'AC Param'!$B$9</f>
        <v>1.363024712378103</v>
      </c>
      <c r="Q109">
        <f>(B109*'AC Param'!$B$8*TrimCalc!I109)+TrimCalc!P109</f>
        <v>123.55540328177248</v>
      </c>
      <c r="R109">
        <f>('AC Param'!$B$2*9.807)-TrimCalc!Q109</f>
        <v>1.2796718227519932E-2</v>
      </c>
      <c r="S109">
        <f>O109*B109*'AC Param'!$B$9</f>
        <v>0.12455330897638651</v>
      </c>
      <c r="T109">
        <f>(J109*B109*'AC Param'!$B$8)</f>
        <v>5.2135306001858623</v>
      </c>
      <c r="U109">
        <f>(K109*B109*'AC Param'!$B$8)</f>
        <v>3.0950260072400653</v>
      </c>
      <c r="V109">
        <f>(L109*B109*'AC Param'!$B$8)</f>
        <v>2.1185557881061992</v>
      </c>
    </row>
    <row r="110" spans="1:22" x14ac:dyDescent="0.2">
      <c r="A110" s="1">
        <f>WingXFLR5!L116</f>
        <v>8.2664000000000009</v>
      </c>
      <c r="B110" s="1">
        <f t="shared" si="2"/>
        <v>41.854188488000013</v>
      </c>
      <c r="C110">
        <f>WingXFLR5!C116</f>
        <v>1.190574</v>
      </c>
      <c r="D110">
        <f>WingXFLR5!I116</f>
        <v>-2.8729000000000001E-2</v>
      </c>
      <c r="E110">
        <f>(((D110*'AC Param'!$B$6)+(C110*('AC Param'!$B$3-'AC Param'!$B$4)))/('AC Param'!$B$5-'AC Param'!$B$3)) * ('AC Param'!$B$8/'AC Param'!$B$9)</f>
        <v>0.14037826149013041</v>
      </c>
      <c r="F110">
        <f>E110*B110*'AC Param'!$B$9</f>
        <v>1.4394774629262896</v>
      </c>
      <c r="G110">
        <f>'AC Param'!$B$2*9.807 + F110</f>
        <v>125.0076774629263</v>
      </c>
      <c r="H110">
        <f t="shared" si="3"/>
        <v>-1.4394774629262896</v>
      </c>
      <c r="I110">
        <f>C110+(H110/(B110*'AC Param'!$B$8))</f>
        <v>1.1767093406171565</v>
      </c>
      <c r="J110">
        <f>FORECAST(I110,
INDEX(WingXFLR5!$F$8:$F$150,MATCH(I110,WingXFLR5!$C$8:$C$150,1)):INDEX(WingXFLR5!$F$8:$F$150,MATCH(I110,WingXFLR5!$C$8:$C$150,1)+1),
INDEX(WingXFLR5!$C$8:$C$150,MATCH(I110,WingXFLR5!$C$8:$C$150,1)):INDEX(WingXFLR5!$C$8:$C$150,MATCH(I110,WingXFLR5!$C$8:$C$150,1)+1))</f>
        <v>5.034772910537183E-2</v>
      </c>
      <c r="K110">
        <f>FORECAST(I110,
INDEX(WingXFLR5!$D$8:$D$150,MATCH(I110,WingXFLR5!$C$8:$C$150,1)):INDEX(WingXFLR5!$D$8:$D$150,MATCH(I110,WingXFLR5!$C$8:$C$150,1)+1),
INDEX(WingXFLR5!$C$8:$C$150,MATCH(I110,WingXFLR5!$C$8:$C$150,1)):INDEX(WingXFLR5!$C$8:$C$150,MATCH(I110,WingXFLR5!$C$8:$C$150,1)+1))</f>
        <v>3.0023417594998464E-2</v>
      </c>
      <c r="L110">
        <f>FORECAST(I110,
INDEX(WingXFLR5!$E$8:$E$150,MATCH(I110,WingXFLR5!$C$8:$C$150,1)):INDEX(WingXFLR5!$E$8:$E$150,MATCH(I110,WingXFLR5!$C$8:$C$150,1)+1),
INDEX(WingXFLR5!$C$8:$C$150,MATCH(I110,WingXFLR5!$C$8:$C$150,1)):INDEX(WingXFLR5!$C$8:$C$150,MATCH(I110,WingXFLR5!$C$8:$C$150,1)+1))</f>
        <v>2.0324860043131613E-2</v>
      </c>
      <c r="M110">
        <f>FORECAST(I110,
INDEX(WingXFLR5!$I$8:$I$150,MATCH(I110,WingXFLR5!$C$8:$C$150,1)):INDEX(WingXFLR5!$I$8:$I$150,MATCH(I110,WingXFLR5!$C$8:$C$150,1)+1),
INDEX(WingXFLR5!$C$8:$C$150,MATCH(I110,WingXFLR5!$C$8:$C$150,1)):INDEX(WingXFLR5!$C$8:$C$150,MATCH(I110,WingXFLR5!$C$8:$C$150,1)+1))</f>
        <v>-2.9909981961782808E-2</v>
      </c>
      <c r="N110">
        <f>(((M110*'AC Param'!$B$6)+(I110*('AC Param'!$B$3-'AC Param'!$B$4)))/('AC Param'!$B$5-'AC Param'!$B$3)) * ('AC Param'!$B$8/'AC Param'!$B$9)</f>
        <v>0.13516390668062925</v>
      </c>
      <c r="O110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1.2108894389180041E-2</v>
      </c>
      <c r="P110">
        <f>N110*B110*'AC Param'!$B$9</f>
        <v>1.3860080286114476</v>
      </c>
      <c r="Q110">
        <f>(B110*'AC Param'!$B$8*TrimCalc!I110)+TrimCalc!P110</f>
        <v>123.55609021103021</v>
      </c>
      <c r="R110">
        <f>('AC Param'!$B$2*9.807)-TrimCalc!Q110</f>
        <v>1.2109788969794977E-2</v>
      </c>
      <c r="S110">
        <f>O110*B110*'AC Param'!$B$9</f>
        <v>0.12416794729577668</v>
      </c>
      <c r="T110">
        <f>(J110*B110*'AC Param'!$B$8)</f>
        <v>5.2272774509254649</v>
      </c>
      <c r="U110">
        <f>(K110*B110*'AC Param'!$B$8)</f>
        <v>3.1171362955734501</v>
      </c>
      <c r="V110">
        <f>(L110*B110*'AC Param'!$B$8)</f>
        <v>2.1101981059428203</v>
      </c>
    </row>
    <row r="111" spans="1:22" x14ac:dyDescent="0.2">
      <c r="A111" s="1">
        <f>WingXFLR5!L117</f>
        <v>8.2355</v>
      </c>
      <c r="B111" s="1">
        <f t="shared" si="2"/>
        <v>41.541869403124998</v>
      </c>
      <c r="C111">
        <f>WingXFLR5!C117</f>
        <v>1.1995199999999999</v>
      </c>
      <c r="D111">
        <f>WingXFLR5!I117</f>
        <v>-2.7966999999999999E-2</v>
      </c>
      <c r="E111">
        <f>(((D111*'AC Param'!$B$6)+(C111*('AC Param'!$B$3-'AC Param'!$B$4)))/('AC Param'!$B$5-'AC Param'!$B$3)) * ('AC Param'!$B$8/'AC Param'!$B$9)</f>
        <v>0.14374272636428556</v>
      </c>
      <c r="F111">
        <f>E111*B111*'AC Param'!$B$9</f>
        <v>1.4629786837371994</v>
      </c>
      <c r="G111">
        <f>'AC Param'!$B$2*9.807 + F111</f>
        <v>125.03117868373721</v>
      </c>
      <c r="H111">
        <f t="shared" si="3"/>
        <v>-1.4629786837371994</v>
      </c>
      <c r="I111">
        <f>C111+(H111/(B111*'AC Param'!$B$8))</f>
        <v>1.1853230444411633</v>
      </c>
      <c r="J111">
        <f>FORECAST(I111,
INDEX(WingXFLR5!$F$8:$F$150,MATCH(I111,WingXFLR5!$C$8:$C$150,1)):INDEX(WingXFLR5!$F$8:$F$150,MATCH(I111,WingXFLR5!$C$8:$C$150,1)+1),
INDEX(WingXFLR5!$C$8:$C$150,MATCH(I111,WingXFLR5!$C$8:$C$150,1)):INDEX(WingXFLR5!$C$8:$C$150,MATCH(I111,WingXFLR5!$C$8:$C$150,1)+1))</f>
        <v>5.0858945893956536E-2</v>
      </c>
      <c r="K111">
        <f>FORECAST(I111,
INDEX(WingXFLR5!$D$8:$D$150,MATCH(I111,WingXFLR5!$C$8:$C$150,1)):INDEX(WingXFLR5!$D$8:$D$150,MATCH(I111,WingXFLR5!$C$8:$C$150,1)+1),
INDEX(WingXFLR5!$C$8:$C$150,MATCH(I111,WingXFLR5!$C$8:$C$150,1)):INDEX(WingXFLR5!$C$8:$C$150,MATCH(I111,WingXFLR5!$C$8:$C$150,1)+1))</f>
        <v>3.0462351916225747E-2</v>
      </c>
      <c r="L111">
        <f>FORECAST(I111,
INDEX(WingXFLR5!$E$8:$E$150,MATCH(I111,WingXFLR5!$C$8:$C$150,1)):INDEX(WingXFLR5!$E$8:$E$150,MATCH(I111,WingXFLR5!$C$8:$C$150,1)+1),
INDEX(WingXFLR5!$C$8:$C$150,MATCH(I111,WingXFLR5!$C$8:$C$150,1)):INDEX(WingXFLR5!$C$8:$C$150,MATCH(I111,WingXFLR5!$C$8:$C$150,1)+1))</f>
        <v>2.0396180545599295E-2</v>
      </c>
      <c r="M111">
        <f>FORECAST(I111,
INDEX(WingXFLR5!$I$8:$I$150,MATCH(I111,WingXFLR5!$C$8:$C$150,1)):INDEX(WingXFLR5!$I$8:$I$150,MATCH(I111,WingXFLR5!$C$8:$C$150,1)+1),
INDEX(WingXFLR5!$C$8:$C$150,MATCH(I111,WingXFLR5!$C$8:$C$150,1)):INDEX(WingXFLR5!$C$8:$C$150,MATCH(I111,WingXFLR5!$C$8:$C$150,1)+1))</f>
        <v>-2.9176551283667612E-2</v>
      </c>
      <c r="N111">
        <f>(((M111*'AC Param'!$B$6)+(I111*('AC Param'!$B$3-'AC Param'!$B$4)))/('AC Param'!$B$5-'AC Param'!$B$3)) * ('AC Param'!$B$8/'AC Param'!$B$9)</f>
        <v>0.13840277351683161</v>
      </c>
      <c r="O111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1.2164759883606862E-2</v>
      </c>
      <c r="P111">
        <f>N111*B111*'AC Param'!$B$9</f>
        <v>1.408629935904294</v>
      </c>
      <c r="Q111">
        <f>(B111*'AC Param'!$B$8*TrimCalc!I111)+TrimCalc!P111</f>
        <v>123.55470133644147</v>
      </c>
      <c r="R111">
        <f>('AC Param'!$B$2*9.807)-TrimCalc!Q111</f>
        <v>1.349866355853635E-2</v>
      </c>
      <c r="S111">
        <f>O111*B111*'AC Param'!$B$9</f>
        <v>0.12380998226926673</v>
      </c>
      <c r="T111">
        <f>(J111*B111*'AC Param'!$B$8)</f>
        <v>5.2409513724151955</v>
      </c>
      <c r="U111">
        <f>(K111*B111*'AC Param'!$B$8)</f>
        <v>3.1391076294664035</v>
      </c>
      <c r="V111">
        <f>(L111*B111*'AC Param'!$B$8)</f>
        <v>2.1018011392797837</v>
      </c>
    </row>
    <row r="112" spans="1:22" x14ac:dyDescent="0.2">
      <c r="A112" s="1">
        <f>WingXFLR5!L118</f>
        <v>8.2049000000000003</v>
      </c>
      <c r="B112" s="1">
        <f t="shared" si="2"/>
        <v>41.233735206125004</v>
      </c>
      <c r="C112">
        <f>WingXFLR5!C118</f>
        <v>1.2084600000000001</v>
      </c>
      <c r="D112">
        <f>WingXFLR5!I118</f>
        <v>-2.7203999999999999E-2</v>
      </c>
      <c r="E112">
        <f>(((D112*'AC Param'!$B$6)+(C112*('AC Param'!$B$3-'AC Param'!$B$4)))/('AC Param'!$B$5-'AC Param'!$B$3)) * ('AC Param'!$B$8/'AC Param'!$B$9)</f>
        <v>0.14710850375289647</v>
      </c>
      <c r="F112">
        <f>E112*B112*'AC Param'!$B$9</f>
        <v>1.486129107127464</v>
      </c>
      <c r="G112">
        <f>'AC Param'!$B$2*9.807 + F112</f>
        <v>125.05432910712747</v>
      </c>
      <c r="H112">
        <f t="shared" si="3"/>
        <v>-1.486129107127464</v>
      </c>
      <c r="I112">
        <f>C112+(H112/(B112*'AC Param'!$B$8))</f>
        <v>1.1939306186328069</v>
      </c>
      <c r="J112">
        <f>FORECAST(I112,
INDEX(WingXFLR5!$F$8:$F$150,MATCH(I112,WingXFLR5!$C$8:$C$150,1)):INDEX(WingXFLR5!$F$8:$F$150,MATCH(I112,WingXFLR5!$C$8:$C$150,1)+1),
INDEX(WingXFLR5!$C$8:$C$150,MATCH(I112,WingXFLR5!$C$8:$C$150,1)):INDEX(WingXFLR5!$C$8:$C$150,MATCH(I112,WingXFLR5!$C$8:$C$150,1)+1))</f>
        <v>5.1371736750341124E-2</v>
      </c>
      <c r="K112">
        <f>FORECAST(I112,
INDEX(WingXFLR5!$D$8:$D$150,MATCH(I112,WingXFLR5!$C$8:$C$150,1)):INDEX(WingXFLR5!$D$8:$D$150,MATCH(I112,WingXFLR5!$C$8:$C$150,1)+1),
INDEX(WingXFLR5!$C$8:$C$150,MATCH(I112,WingXFLR5!$C$8:$C$150,1)):INDEX(WingXFLR5!$C$8:$C$150,MATCH(I112,WingXFLR5!$C$8:$C$150,1)+1))</f>
        <v>3.0904346502163737E-2</v>
      </c>
      <c r="L112">
        <f>FORECAST(I112,
INDEX(WingXFLR5!$E$8:$E$150,MATCH(I112,WingXFLR5!$C$8:$C$150,1)):INDEX(WingXFLR5!$E$8:$E$150,MATCH(I112,WingXFLR5!$C$8:$C$150,1)+1),
INDEX(WingXFLR5!$C$8:$C$150,MATCH(I112,WingXFLR5!$C$8:$C$150,1)):INDEX(WingXFLR5!$C$8:$C$150,MATCH(I112,WingXFLR5!$C$8:$C$150,1)+1))</f>
        <v>2.0466765457056529E-2</v>
      </c>
      <c r="M112">
        <f>FORECAST(I112,
INDEX(WingXFLR5!$I$8:$I$150,MATCH(I112,WingXFLR5!$C$8:$C$150,1)):INDEX(WingXFLR5!$I$8:$I$150,MATCH(I112,WingXFLR5!$C$8:$C$150,1)+1),
INDEX(WingXFLR5!$C$8:$C$150,MATCH(I112,WingXFLR5!$C$8:$C$150,1)):INDEX(WingXFLR5!$C$8:$C$150,MATCH(I112,WingXFLR5!$C$8:$C$150,1)+1))</f>
        <v>-2.8443090834093576E-2</v>
      </c>
      <c r="N112">
        <f>(((M112*'AC Param'!$B$6)+(I112*('AC Param'!$B$3-'AC Param'!$B$4)))/('AC Param'!$B$5-'AC Param'!$B$3)) * ('AC Param'!$B$8/'AC Param'!$B$9)</f>
        <v>0.14164063858447576</v>
      </c>
      <c r="O112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1.2221344905667455E-2</v>
      </c>
      <c r="P112">
        <f>N112*B112*'AC Param'!$B$9</f>
        <v>1.4308912835255878</v>
      </c>
      <c r="Q112">
        <f>(B112*'AC Param'!$B$8*TrimCalc!I112)+TrimCalc!P112</f>
        <v>123.55137249322716</v>
      </c>
      <c r="R112">
        <f>('AC Param'!$B$2*9.807)-TrimCalc!Q112</f>
        <v>1.6827506772841616E-2</v>
      </c>
      <c r="S112">
        <f>O112*B112*'AC Param'!$B$9</f>
        <v>0.12346326642723905</v>
      </c>
      <c r="T112">
        <f>(J112*B112*'AC Param'!$B$8)</f>
        <v>5.2545274529551156</v>
      </c>
      <c r="U112">
        <f>(K112*B112*'AC Param'!$B$8)</f>
        <v>3.1610326491478498</v>
      </c>
      <c r="V112">
        <f>(L112*B112*'AC Param'!$B$8)</f>
        <v>2.0934308974201241</v>
      </c>
    </row>
    <row r="113" spans="1:22" x14ac:dyDescent="0.2">
      <c r="A113" s="1">
        <f>WingXFLR5!L119</f>
        <v>8.1747999999999994</v>
      </c>
      <c r="B113" s="1">
        <f t="shared" si="2"/>
        <v>40.931754961999992</v>
      </c>
      <c r="C113">
        <f>WingXFLR5!C119</f>
        <v>1.217395</v>
      </c>
      <c r="D113">
        <f>WingXFLR5!I119</f>
        <v>-2.6440000000000002E-2</v>
      </c>
      <c r="E113">
        <f>(((D113*'AC Param'!$B$6)+(C113*('AC Param'!$B$3-'AC Param'!$B$4)))/('AC Param'!$B$5-'AC Param'!$B$3)) * ('AC Param'!$B$8/'AC Param'!$B$9)</f>
        <v>0.15047576855823094</v>
      </c>
      <c r="F113">
        <f>E113*B113*'AC Param'!$B$9</f>
        <v>1.5090131351543121</v>
      </c>
      <c r="G113">
        <f>'AC Param'!$B$2*9.807 + F113</f>
        <v>125.07721313515432</v>
      </c>
      <c r="H113">
        <f t="shared" si="3"/>
        <v>-1.5090131351543121</v>
      </c>
      <c r="I113">
        <f>C113+(H113/(B113*'AC Param'!$B$8))</f>
        <v>1.202533045917614</v>
      </c>
      <c r="J113">
        <f>FORECAST(I113,
INDEX(WingXFLR5!$F$8:$F$150,MATCH(I113,WingXFLR5!$C$8:$C$150,1)):INDEX(WingXFLR5!$F$8:$F$150,MATCH(I113,WingXFLR5!$C$8:$C$150,1)+1),
INDEX(WingXFLR5!$C$8:$C$150,MATCH(I113,WingXFLR5!$C$8:$C$150,1)):INDEX(WingXFLR5!$C$8:$C$150,MATCH(I113,WingXFLR5!$C$8:$C$150,1)+1))</f>
        <v>5.1886984972903651E-2</v>
      </c>
      <c r="K113">
        <f>FORECAST(I113,
INDEX(WingXFLR5!$D$8:$D$150,MATCH(I113,WingXFLR5!$C$8:$C$150,1)):INDEX(WingXFLR5!$D$8:$D$150,MATCH(I113,WingXFLR5!$C$8:$C$150,1)+1),
INDEX(WingXFLR5!$C$8:$C$150,MATCH(I113,WingXFLR5!$C$8:$C$150,1)):INDEX(WingXFLR5!$C$8:$C$150,MATCH(I113,WingXFLR5!$C$8:$C$150,1)+1))</f>
        <v>3.1349718831285289E-2</v>
      </c>
      <c r="L113">
        <f>FORECAST(I113,
INDEX(WingXFLR5!$E$8:$E$150,MATCH(I113,WingXFLR5!$C$8:$C$150,1)):INDEX(WingXFLR5!$E$8:$E$150,MATCH(I113,WingXFLR5!$C$8:$C$150,1)+1),
INDEX(WingXFLR5!$C$8:$C$150,MATCH(I113,WingXFLR5!$C$8:$C$150,1)):INDEX(WingXFLR5!$C$8:$C$150,MATCH(I113,WingXFLR5!$C$8:$C$150,1)+1))</f>
        <v>2.0537266141618365E-2</v>
      </c>
      <c r="M113">
        <f>FORECAST(I113,
INDEX(WingXFLR5!$I$8:$I$150,MATCH(I113,WingXFLR5!$C$8:$C$150,1)):INDEX(WingXFLR5!$I$8:$I$150,MATCH(I113,WingXFLR5!$C$8:$C$150,1)+1),
INDEX(WingXFLR5!$C$8:$C$150,MATCH(I113,WingXFLR5!$C$8:$C$150,1)):INDEX(WingXFLR5!$C$8:$C$150,MATCH(I113,WingXFLR5!$C$8:$C$150,1)+1))</f>
        <v>-2.7709846304794256E-2</v>
      </c>
      <c r="N113">
        <f>(((M113*'AC Param'!$B$6)+(I113*('AC Param'!$B$3-'AC Param'!$B$4)))/('AC Param'!$B$5-'AC Param'!$B$3)) * ('AC Param'!$B$8/'AC Param'!$B$9)</f>
        <v>0.14487709345828459</v>
      </c>
      <c r="O113">
        <f>FORECAST(ABS(N113),
INDEX(HStabXFLR5!$D$8:$D$106,MATCH(ABS(N113),HStabXFLR5!$C$8:$C$106,1)):INDEX(HStabXFLR5!$D$8:$D$106,MATCH(ABS(N113),HStabXFLR5!$C$8:$C$106,1)+1),
INDEX(HStabXFLR5!$C$8:$C$106,MATCH(ABS(N113),HStabXFLR5!$C$8:$C$106,1)):INDEX(HStabXFLR5!$C$8:$C$106,MATCH(ABS(N113),HStabXFLR5!$C$8:$C$106,1)+1))</f>
        <v>1.2279817609541705E-2</v>
      </c>
      <c r="P113">
        <f>N113*B113*'AC Param'!$B$9</f>
        <v>1.4528680538151129</v>
      </c>
      <c r="Q113">
        <f>(B113*'AC Param'!$B$8*TrimCalc!I113)+TrimCalc!P113</f>
        <v>123.55243529023065</v>
      </c>
      <c r="R113">
        <f>('AC Param'!$B$2*9.807)-TrimCalc!Q113</f>
        <v>1.5764709769356955E-2</v>
      </c>
      <c r="S113">
        <f>O113*B113*'AC Param'!$B$9</f>
        <v>0.12314544891609432</v>
      </c>
      <c r="T113">
        <f>(J113*B113*'AC Param'!$B$8)</f>
        <v>5.2683611746898906</v>
      </c>
      <c r="U113">
        <f>(K113*B113*'AC Param'!$B$8)</f>
        <v>3.1831034625434187</v>
      </c>
      <c r="V113">
        <f>(L113*B113*'AC Param'!$B$8)</f>
        <v>2.0852577121464719</v>
      </c>
    </row>
    <row r="114" spans="1:22" x14ac:dyDescent="0.2">
      <c r="A114" s="1">
        <f>WingXFLR5!L120</f>
        <v>8.1449999999999996</v>
      </c>
      <c r="B114" s="1">
        <f t="shared" si="2"/>
        <v>40.633877812499996</v>
      </c>
      <c r="C114">
        <f>WingXFLR5!C120</f>
        <v>1.2263250000000001</v>
      </c>
      <c r="D114">
        <f>WingXFLR5!I120</f>
        <v>-2.5676999999999998E-2</v>
      </c>
      <c r="E114">
        <f>(((D114*'AC Param'!$B$6)+(C114*('AC Param'!$B$3-'AC Param'!$B$4)))/('AC Param'!$B$5-'AC Param'!$B$3)) * ('AC Param'!$B$8/'AC Param'!$B$9)</f>
        <v>0.15383979692416172</v>
      </c>
      <c r="F114">
        <f>E114*B114*'AC Param'!$B$9</f>
        <v>1.5315213401744689</v>
      </c>
      <c r="G114">
        <f>'AC Param'!$B$2*9.807 + F114</f>
        <v>125.09972134017447</v>
      </c>
      <c r="H114">
        <f t="shared" si="3"/>
        <v>-1.5315213401744689</v>
      </c>
      <c r="I114">
        <f>C114+(H114/(B114*'AC Param'!$B$8))</f>
        <v>1.2111307928539792</v>
      </c>
      <c r="J114">
        <f>FORECAST(I114,
INDEX(WingXFLR5!$F$8:$F$150,MATCH(I114,WingXFLR5!$C$8:$C$150,1)):INDEX(WingXFLR5!$F$8:$F$150,MATCH(I114,WingXFLR5!$C$8:$C$150,1)+1),
INDEX(WingXFLR5!$C$8:$C$150,MATCH(I114,WingXFLR5!$C$8:$C$150,1)):INDEX(WingXFLR5!$C$8:$C$150,MATCH(I114,WingXFLR5!$C$8:$C$150,1)+1))</f>
        <v>5.2404413334208012E-2</v>
      </c>
      <c r="K114">
        <f>FORECAST(I114,
INDEX(WingXFLR5!$D$8:$D$150,MATCH(I114,WingXFLR5!$C$8:$C$150,1)):INDEX(WingXFLR5!$D$8:$D$150,MATCH(I114,WingXFLR5!$C$8:$C$150,1)+1),
INDEX(WingXFLR5!$C$8:$C$150,MATCH(I114,WingXFLR5!$C$8:$C$150,1)):INDEX(WingXFLR5!$C$8:$C$150,MATCH(I114,WingXFLR5!$C$8:$C$150,1)+1))</f>
        <v>3.1797592642731742E-2</v>
      </c>
      <c r="L114">
        <f>FORECAST(I114,
INDEX(WingXFLR5!$E$8:$E$150,MATCH(I114,WingXFLR5!$C$8:$C$150,1)):INDEX(WingXFLR5!$E$8:$E$150,MATCH(I114,WingXFLR5!$C$8:$C$150,1)+1),
INDEX(WingXFLR5!$C$8:$C$150,MATCH(I114,WingXFLR5!$C$8:$C$150,1)):INDEX(WingXFLR5!$C$8:$C$150,MATCH(I114,WingXFLR5!$C$8:$C$150,1)+1))</f>
        <v>2.060682069147627E-2</v>
      </c>
      <c r="M114">
        <f>FORECAST(I114,
INDEX(WingXFLR5!$I$8:$I$150,MATCH(I114,WingXFLR5!$C$8:$C$150,1)):INDEX(WingXFLR5!$I$8:$I$150,MATCH(I114,WingXFLR5!$C$8:$C$150,1)+1),
INDEX(WingXFLR5!$C$8:$C$150,MATCH(I114,WingXFLR5!$C$8:$C$150,1)):INDEX(WingXFLR5!$C$8:$C$150,MATCH(I114,WingXFLR5!$C$8:$C$150,1)+1))</f>
        <v>-2.6975630023453837E-2</v>
      </c>
      <c r="N114">
        <f>(((M114*'AC Param'!$B$6)+(I114*('AC Param'!$B$3-'AC Param'!$B$4)))/('AC Param'!$B$5-'AC Param'!$B$3)) * ('AC Param'!$B$8/'AC Param'!$B$9)</f>
        <v>0.14811502493695267</v>
      </c>
      <c r="O114">
        <f>FORECAST(ABS(N114),
INDEX(HStabXFLR5!$D$8:$D$106,MATCH(ABS(N114),HStabXFLR5!$C$8:$C$106,1)):INDEX(HStabXFLR5!$D$8:$D$106,MATCH(ABS(N114),HStabXFLR5!$C$8:$C$106,1)+1),
INDEX(HStabXFLR5!$C$8:$C$106,MATCH(ABS(N114),HStabXFLR5!$C$8:$C$106,1)):INDEX(HStabXFLR5!$C$8:$C$106,MATCH(ABS(N114),HStabXFLR5!$C$8:$C$106,1)+1))</f>
        <v>1.2338925888391153E-2</v>
      </c>
      <c r="P114">
        <f>N114*B114*'AC Param'!$B$9</f>
        <v>1.4745295172434636</v>
      </c>
      <c r="Q114">
        <f>(B114*'AC Param'!$B$8*TrimCalc!I114)+TrimCalc!P114</f>
        <v>123.55215009806095</v>
      </c>
      <c r="R114">
        <f>('AC Param'!$B$2*9.807)-TrimCalc!Q114</f>
        <v>1.6049901939055644E-2</v>
      </c>
      <c r="S114">
        <f>O114*B114*'AC Param'!$B$9</f>
        <v>0.12283770968716286</v>
      </c>
      <c r="T114">
        <f>(J114*B114*'AC Param'!$B$8)</f>
        <v>5.2821760667966808</v>
      </c>
      <c r="U114">
        <f>(K114*B114*'AC Param'!$B$8)</f>
        <v>3.2050827812540046</v>
      </c>
      <c r="V114">
        <f>(L114*B114*'AC Param'!$B$8)</f>
        <v>2.0770932855426767</v>
      </c>
    </row>
    <row r="115" spans="1:22" x14ac:dyDescent="0.2">
      <c r="A115" s="1">
        <f>WingXFLR5!L121</f>
        <v>8.1155000000000008</v>
      </c>
      <c r="B115" s="1">
        <f t="shared" si="2"/>
        <v>40.34007090312501</v>
      </c>
      <c r="C115">
        <f>WingXFLR5!C121</f>
        <v>1.2352479999999999</v>
      </c>
      <c r="D115">
        <f>WingXFLR5!I121</f>
        <v>-2.4913000000000001E-2</v>
      </c>
      <c r="E115">
        <f>(((D115*'AC Param'!$B$6)+(C115*('AC Param'!$B$3-'AC Param'!$B$4)))/('AC Param'!$B$5-'AC Param'!$B$3)) * ('AC Param'!$B$8/'AC Param'!$B$9)</f>
        <v>0.15720496290228006</v>
      </c>
      <c r="F115">
        <f>E115*B115*'AC Param'!$B$9</f>
        <v>1.5537065407012729</v>
      </c>
      <c r="G115">
        <f>'AC Param'!$B$2*9.807 + F115</f>
        <v>125.12190654070127</v>
      </c>
      <c r="H115">
        <f t="shared" si="3"/>
        <v>-1.5537065407012729</v>
      </c>
      <c r="I115">
        <f>C115+(H115/(B115*'AC Param'!$B$8))</f>
        <v>1.2197214274324524</v>
      </c>
      <c r="J115">
        <f>FORECAST(I115,
INDEX(WingXFLR5!$F$8:$F$150,MATCH(I115,WingXFLR5!$C$8:$C$150,1)):INDEX(WingXFLR5!$F$8:$F$150,MATCH(I115,WingXFLR5!$C$8:$C$150,1)+1),
INDEX(WingXFLR5!$C$8:$C$150,MATCH(I115,WingXFLR5!$C$8:$C$150,1)):INDEX(WingXFLR5!$C$8:$C$150,MATCH(I115,WingXFLR5!$C$8:$C$150,1)+1))</f>
        <v>5.2924461376911709E-2</v>
      </c>
      <c r="K115">
        <f>FORECAST(I115,
INDEX(WingXFLR5!$D$8:$D$150,MATCH(I115,WingXFLR5!$C$8:$C$150,1)):INDEX(WingXFLR5!$D$8:$D$150,MATCH(I115,WingXFLR5!$C$8:$C$150,1)+1),
INDEX(WingXFLR5!$C$8:$C$150,MATCH(I115,WingXFLR5!$C$8:$C$150,1)):INDEX(WingXFLR5!$C$8:$C$150,MATCH(I115,WingXFLR5!$C$8:$C$150,1)+1))</f>
        <v>3.2247704067265973E-2</v>
      </c>
      <c r="L115">
        <f>FORECAST(I115,
INDEX(WingXFLR5!$E$8:$E$150,MATCH(I115,WingXFLR5!$C$8:$C$150,1)):INDEX(WingXFLR5!$E$8:$E$150,MATCH(I115,WingXFLR5!$C$8:$C$150,1)+1),
INDEX(WingXFLR5!$C$8:$C$150,MATCH(I115,WingXFLR5!$C$8:$C$150,1)):INDEX(WingXFLR5!$C$8:$C$150,MATCH(I115,WingXFLR5!$C$8:$C$150,1)+1))</f>
        <v>2.067675730964575E-2</v>
      </c>
      <c r="M115">
        <f>FORECAST(I115,
INDEX(WingXFLR5!$I$8:$I$150,MATCH(I115,WingXFLR5!$C$8:$C$150,1)):INDEX(WingXFLR5!$I$8:$I$150,MATCH(I115,WingXFLR5!$C$8:$C$150,1)+1),
INDEX(WingXFLR5!$C$8:$C$150,MATCH(I115,WingXFLR5!$C$8:$C$150,1)):INDEX(WingXFLR5!$C$8:$C$150,MATCH(I115,WingXFLR5!$C$8:$C$150,1)+1))</f>
        <v>-2.6241224621392931E-2</v>
      </c>
      <c r="N115">
        <f>(((M115*'AC Param'!$B$6)+(I115*('AC Param'!$B$3-'AC Param'!$B$4)))/('AC Param'!$B$5-'AC Param'!$B$3)) * ('AC Param'!$B$8/'AC Param'!$B$9)</f>
        <v>0.1513521591376317</v>
      </c>
      <c r="O115">
        <f>FORECAST(ABS(N115),
INDEX(HStabXFLR5!$D$8:$D$106,MATCH(ABS(N115),HStabXFLR5!$C$8:$C$106,1)):INDEX(HStabXFLR5!$D$8:$D$106,MATCH(ABS(N115),HStabXFLR5!$C$8:$C$106,1)+1),
INDEX(HStabXFLR5!$C$8:$C$106,MATCH(ABS(N115),HStabXFLR5!$C$8:$C$106,1)):INDEX(HStabXFLR5!$C$8:$C$106,MATCH(ABS(N115),HStabXFLR5!$C$8:$C$106,1)+1))</f>
        <v>1.2400697646944757E-2</v>
      </c>
      <c r="P115">
        <f>N115*B115*'AC Param'!$B$9</f>
        <v>1.495861423583515</v>
      </c>
      <c r="Q115">
        <f>(B115*'AC Param'!$B$8*TrimCalc!I115)+TrimCalc!P115</f>
        <v>123.55043279732357</v>
      </c>
      <c r="R115">
        <f>('AC Param'!$B$2*9.807)-TrimCalc!Q115</f>
        <v>1.7767202676438387E-2</v>
      </c>
      <c r="S115">
        <f>O115*B115*'AC Param'!$B$9</f>
        <v>0.12256003046986191</v>
      </c>
      <c r="T115">
        <f>(J115*B115*'AC Param'!$B$8)</f>
        <v>5.2960227665613857</v>
      </c>
      <c r="U115">
        <f>(K115*B115*'AC Param'!$B$8)</f>
        <v>3.2269497027716474</v>
      </c>
      <c r="V115">
        <f>(L115*B115*'AC Param'!$B$8)</f>
        <v>2.0690730637897397</v>
      </c>
    </row>
    <row r="116" spans="1:22" x14ac:dyDescent="0.2">
      <c r="A116" s="1">
        <f>WingXFLR5!L122</f>
        <v>8.0863999999999994</v>
      </c>
      <c r="B116" s="1">
        <f t="shared" si="2"/>
        <v>40.051292287999992</v>
      </c>
      <c r="C116">
        <f>WingXFLR5!C122</f>
        <v>1.244167</v>
      </c>
      <c r="D116">
        <f>WingXFLR5!I122</f>
        <v>-2.4150000000000001E-2</v>
      </c>
      <c r="E116">
        <f>(((D116*'AC Param'!$B$6)+(C116*('AC Param'!$B$3-'AC Param'!$B$4)))/('AC Param'!$B$5-'AC Param'!$B$3)) * ('AC Param'!$B$8/'AC Param'!$B$9)</f>
        <v>0.16056706734326273</v>
      </c>
      <c r="F116">
        <f>E116*B116*'AC Param'!$B$9</f>
        <v>1.5755750437680385</v>
      </c>
      <c r="G116">
        <f>'AC Param'!$B$2*9.807 + F116</f>
        <v>125.14377504376804</v>
      </c>
      <c r="H116">
        <f t="shared" si="3"/>
        <v>-1.5755750437680385</v>
      </c>
      <c r="I116">
        <f>C116+(H116/(B116*'AC Param'!$B$8))</f>
        <v>1.2283083643880113</v>
      </c>
      <c r="J116">
        <f>FORECAST(I116,
INDEX(WingXFLR5!$F$8:$F$150,MATCH(I116,WingXFLR5!$C$8:$C$150,1)):INDEX(WingXFLR5!$F$8:$F$150,MATCH(I116,WingXFLR5!$C$8:$C$150,1)+1),
INDEX(WingXFLR5!$C$8:$C$150,MATCH(I116,WingXFLR5!$C$8:$C$150,1)):INDEX(WingXFLR5!$C$8:$C$150,MATCH(I116,WingXFLR5!$C$8:$C$150,1)+1))</f>
        <v>5.344758470472287E-2</v>
      </c>
      <c r="K116">
        <f>FORECAST(I116,
INDEX(WingXFLR5!$D$8:$D$150,MATCH(I116,WingXFLR5!$C$8:$C$150,1)):INDEX(WingXFLR5!$D$8:$D$150,MATCH(I116,WingXFLR5!$C$8:$C$150,1)+1),
INDEX(WingXFLR5!$C$8:$C$150,MATCH(I116,WingXFLR5!$C$8:$C$150,1)):INDEX(WingXFLR5!$C$8:$C$150,MATCH(I116,WingXFLR5!$C$8:$C$150,1)+1))</f>
        <v>3.2701358592392399E-2</v>
      </c>
      <c r="L116">
        <f>FORECAST(I116,
INDEX(WingXFLR5!$E$8:$E$150,MATCH(I116,WingXFLR5!$C$8:$C$150,1)):INDEX(WingXFLR5!$E$8:$E$150,MATCH(I116,WingXFLR5!$C$8:$C$150,1)+1),
INDEX(WingXFLR5!$C$8:$C$150,MATCH(I116,WingXFLR5!$C$8:$C$150,1)):INDEX(WingXFLR5!$C$8:$C$150,MATCH(I116,WingXFLR5!$C$8:$C$150,1)+1))</f>
        <v>2.0746226112330471E-2</v>
      </c>
      <c r="M116">
        <f>FORECAST(I116,
INDEX(WingXFLR5!$I$8:$I$150,MATCH(I116,WingXFLR5!$C$8:$C$150,1)):INDEX(WingXFLR5!$I$8:$I$150,MATCH(I116,WingXFLR5!$C$8:$C$150,1)+1),
INDEX(WingXFLR5!$C$8:$C$150,MATCH(I116,WingXFLR5!$C$8:$C$150,1)):INDEX(WingXFLR5!$C$8:$C$150,MATCH(I116,WingXFLR5!$C$8:$C$150,1)+1))</f>
        <v>-2.5507181509308446E-2</v>
      </c>
      <c r="N116">
        <f>(((M116*'AC Param'!$B$6)+(I116*('AC Param'!$B$3-'AC Param'!$B$4)))/('AC Param'!$B$5-'AC Param'!$B$3)) * ('AC Param'!$B$8/'AC Param'!$B$9)</f>
        <v>0.1545877909128143</v>
      </c>
      <c r="O116">
        <f>FORECAST(ABS(N116),
INDEX(HStabXFLR5!$D$8:$D$106,MATCH(ABS(N116),HStabXFLR5!$C$8:$C$106,1)):INDEX(HStabXFLR5!$D$8:$D$106,MATCH(ABS(N116),HStabXFLR5!$C$8:$C$106,1)+1),
INDEX(HStabXFLR5!$C$8:$C$106,MATCH(ABS(N116),HStabXFLR5!$C$8:$C$106,1)):INDEX(HStabXFLR5!$C$8:$C$106,MATCH(ABS(N116),HStabXFLR5!$C$8:$C$106,1)+1))</f>
        <v>1.2463277559044063E-2</v>
      </c>
      <c r="P116">
        <f>N116*B116*'AC Param'!$B$9</f>
        <v>1.5169029955113118</v>
      </c>
      <c r="Q116">
        <f>(B116*'AC Param'!$B$8*TrimCalc!I116)+TrimCalc!P116</f>
        <v>123.55085675621508</v>
      </c>
      <c r="R116">
        <f>('AC Param'!$B$2*9.807)-TrimCalc!Q116</f>
        <v>1.7343243784921469E-2</v>
      </c>
      <c r="S116">
        <f>O116*B116*'AC Param'!$B$9</f>
        <v>0.12229674123401749</v>
      </c>
      <c r="T116">
        <f>(J116*B116*'AC Param'!$B$8)</f>
        <v>5.3100835829015622</v>
      </c>
      <c r="U116">
        <f>(K116*B116*'AC Param'!$B$8)</f>
        <v>3.2489203835752676</v>
      </c>
      <c r="V116">
        <f>(L116*B116*'AC Param'!$B$8)</f>
        <v>2.0611631993262951</v>
      </c>
    </row>
    <row r="117" spans="1:22" x14ac:dyDescent="0.2">
      <c r="A117" s="1">
        <f>WingXFLR5!L123</f>
        <v>8.0574999999999992</v>
      </c>
      <c r="B117" s="1">
        <f t="shared" si="2"/>
        <v>39.765525078124995</v>
      </c>
      <c r="C117">
        <f>WingXFLR5!C123</f>
        <v>1.2530790000000001</v>
      </c>
      <c r="D117">
        <f>WingXFLR5!I123</f>
        <v>-2.3386000000000001E-2</v>
      </c>
      <c r="E117">
        <f>(((D117*'AC Param'!$B$6)+(C117*('AC Param'!$B$3-'AC Param'!$B$4)))/('AC Param'!$B$5-'AC Param'!$B$3)) * ('AC Param'!$B$8/'AC Param'!$B$9)</f>
        <v>0.16393030939643305</v>
      </c>
      <c r="F117">
        <f>E117*B117*'AC Param'!$B$9</f>
        <v>1.5970998331953188</v>
      </c>
      <c r="G117">
        <f>'AC Param'!$B$2*9.807 + F117</f>
        <v>125.16529983319532</v>
      </c>
      <c r="H117">
        <f t="shared" si="3"/>
        <v>-1.5970998331953188</v>
      </c>
      <c r="I117">
        <f>C117+(H117/(B117*'AC Param'!$B$8))</f>
        <v>1.2368881889856784</v>
      </c>
      <c r="J117">
        <f>FORECAST(I117,
INDEX(WingXFLR5!$F$8:$F$150,MATCH(I117,WingXFLR5!$C$8:$C$150,1)):INDEX(WingXFLR5!$F$8:$F$150,MATCH(I117,WingXFLR5!$C$8:$C$150,1)+1),
INDEX(WingXFLR5!$C$8:$C$150,MATCH(I117,WingXFLR5!$C$8:$C$150,1)):INDEX(WingXFLR5!$C$8:$C$150,MATCH(I117,WingXFLR5!$C$8:$C$150,1)+1))</f>
        <v>5.3974144067958654E-2</v>
      </c>
      <c r="K117">
        <f>FORECAST(I117,
INDEX(WingXFLR5!$D$8:$D$150,MATCH(I117,WingXFLR5!$C$8:$C$150,1)):INDEX(WingXFLR5!$D$8:$D$150,MATCH(I117,WingXFLR5!$C$8:$C$150,1)+1),
INDEX(WingXFLR5!$C$8:$C$150,MATCH(I117,WingXFLR5!$C$8:$C$150,1)):INDEX(WingXFLR5!$C$8:$C$150,MATCH(I117,WingXFLR5!$C$8:$C$150,1)+1))</f>
        <v>3.315771949166596E-2</v>
      </c>
      <c r="L117">
        <f>FORECAST(I117,
INDEX(WingXFLR5!$E$8:$E$150,MATCH(I117,WingXFLR5!$C$8:$C$150,1)):INDEX(WingXFLR5!$E$8:$E$150,MATCH(I117,WingXFLR5!$C$8:$C$150,1)+1),
INDEX(WingXFLR5!$C$8:$C$150,MATCH(I117,WingXFLR5!$C$8:$C$150,1)):INDEX(WingXFLR5!$C$8:$C$150,MATCH(I117,WingXFLR5!$C$8:$C$150,1)+1))</f>
        <v>2.0816424576292691E-2</v>
      </c>
      <c r="M117">
        <f>FORECAST(I117,
INDEX(WingXFLR5!$I$8:$I$150,MATCH(I117,WingXFLR5!$C$8:$C$150,1)):INDEX(WingXFLR5!$I$8:$I$150,MATCH(I117,WingXFLR5!$C$8:$C$150,1)+1),
INDEX(WingXFLR5!$C$8:$C$150,MATCH(I117,WingXFLR5!$C$8:$C$150,1)):INDEX(WingXFLR5!$C$8:$C$150,MATCH(I117,WingXFLR5!$C$8:$C$150,1)+1))</f>
        <v>-2.4772685592995558E-2</v>
      </c>
      <c r="N117">
        <f>(((M117*'AC Param'!$B$6)+(I117*('AC Param'!$B$3-'AC Param'!$B$4)))/('AC Param'!$B$5-'AC Param'!$B$3)) * ('AC Param'!$B$8/'AC Param'!$B$9)</f>
        <v>0.15782324821148519</v>
      </c>
      <c r="O117">
        <f>FORECAST(ABS(N117),
INDEX(HStabXFLR5!$D$8:$D$106,MATCH(ABS(N117),HStabXFLR5!$C$8:$C$106,1)):INDEX(HStabXFLR5!$D$8:$D$106,MATCH(ABS(N117),HStabXFLR5!$C$8:$C$106,1)+1),
INDEX(HStabXFLR5!$C$8:$C$106,MATCH(ABS(N117),HStabXFLR5!$C$8:$C$106,1)):INDEX(HStabXFLR5!$C$8:$C$106,MATCH(ABS(N117),HStabXFLR5!$C$8:$C$106,1)+1))</f>
        <v>1.2528158854178979E-2</v>
      </c>
      <c r="P117">
        <f>N117*B117*'AC Param'!$B$9</f>
        <v>1.5376014619929153</v>
      </c>
      <c r="Q117">
        <f>(B117*'AC Param'!$B$8*TrimCalc!I117)+TrimCalc!P117</f>
        <v>123.54717334587929</v>
      </c>
      <c r="R117">
        <f>('AC Param'!$B$2*9.807)-TrimCalc!Q117</f>
        <v>2.1026654120717581E-2</v>
      </c>
      <c r="S117">
        <f>O117*B117*'AC Param'!$B$9</f>
        <v>0.12205625969915403</v>
      </c>
      <c r="T117">
        <f>(J117*B117*'AC Param'!$B$8)</f>
        <v>5.324137031279462</v>
      </c>
      <c r="U117">
        <f>(K117*B117*'AC Param'!$B$8)</f>
        <v>3.270755752904194</v>
      </c>
      <c r="V117">
        <f>(L117*B117*'AC Param'!$B$8)</f>
        <v>2.0533812783752676</v>
      </c>
    </row>
    <row r="118" spans="1:22" x14ac:dyDescent="0.2">
      <c r="A118" s="1">
        <f>WingXFLR5!L124</f>
        <v>8.0290999999999997</v>
      </c>
      <c r="B118" s="1">
        <f t="shared" si="2"/>
        <v>39.485698671125</v>
      </c>
      <c r="C118">
        <f>WingXFLR5!C124</f>
        <v>1.2619860000000001</v>
      </c>
      <c r="D118">
        <f>WingXFLR5!I124</f>
        <v>-2.2620999999999999E-2</v>
      </c>
      <c r="E118">
        <f>(((D118*'AC Param'!$B$6)+(C118*('AC Param'!$B$3-'AC Param'!$B$4)))/('AC Param'!$B$5-'AC Param'!$B$3)) * ('AC Param'!$B$8/'AC Param'!$B$9)</f>
        <v>0.16729503886632702</v>
      </c>
      <c r="F118">
        <f>E118*B118*'AC Param'!$B$9</f>
        <v>1.6184115659932337</v>
      </c>
      <c r="G118">
        <f>'AC Param'!$B$2*9.807 + F118</f>
        <v>125.18661156599323</v>
      </c>
      <c r="H118">
        <f t="shared" si="3"/>
        <v>-1.6184115659932337</v>
      </c>
      <c r="I118">
        <f>C118+(H118/(B118*'AC Param'!$B$8))</f>
        <v>1.2454628666765097</v>
      </c>
      <c r="J118">
        <f>FORECAST(I118,
INDEX(WingXFLR5!$F$8:$F$150,MATCH(I118,WingXFLR5!$C$8:$C$150,1)):INDEX(WingXFLR5!$F$8:$F$150,MATCH(I118,WingXFLR5!$C$8:$C$150,1)+1),
INDEX(WingXFLR5!$C$8:$C$150,MATCH(I118,WingXFLR5!$C$8:$C$150,1)):INDEX(WingXFLR5!$C$8:$C$150,MATCH(I118,WingXFLR5!$C$8:$C$150,1)+1))</f>
        <v>5.4503119225623523E-2</v>
      </c>
      <c r="K118">
        <f>FORECAST(I118,
INDEX(WingXFLR5!$D$8:$D$150,MATCH(I118,WingXFLR5!$C$8:$C$150,1)):INDEX(WingXFLR5!$D$8:$D$150,MATCH(I118,WingXFLR5!$C$8:$C$150,1)+1),
INDEX(WingXFLR5!$C$8:$C$150,MATCH(I118,WingXFLR5!$C$8:$C$150,1)):INDEX(WingXFLR5!$C$8:$C$150,MATCH(I118,WingXFLR5!$C$8:$C$150,1)+1))</f>
        <v>3.3616795332666594E-2</v>
      </c>
      <c r="L118">
        <f>FORECAST(I118,
INDEX(WingXFLR5!$E$8:$E$150,MATCH(I118,WingXFLR5!$C$8:$C$150,1)):INDEX(WingXFLR5!$E$8:$E$150,MATCH(I118,WingXFLR5!$C$8:$C$150,1)+1),
INDEX(WingXFLR5!$C$8:$C$150,MATCH(I118,WingXFLR5!$C$8:$C$150,1)):INDEX(WingXFLR5!$C$8:$C$150,MATCH(I118,WingXFLR5!$C$8:$C$150,1)+1))</f>
        <v>2.0886323892956932E-2</v>
      </c>
      <c r="M118">
        <f>FORECAST(I118,
INDEX(WingXFLR5!$I$8:$I$150,MATCH(I118,WingXFLR5!$C$8:$C$150,1)):INDEX(WingXFLR5!$I$8:$I$150,MATCH(I118,WingXFLR5!$C$8:$C$150,1)+1),
INDEX(WingXFLR5!$C$8:$C$150,MATCH(I118,WingXFLR5!$C$8:$C$150,1)):INDEX(WingXFLR5!$C$8:$C$150,MATCH(I118,WingXFLR5!$C$8:$C$150,1)+1))</f>
        <v>-2.403890909550567E-2</v>
      </c>
      <c r="N118">
        <f>(((M118*'AC Param'!$B$6)+(I118*('AC Param'!$B$3-'AC Param'!$B$4)))/('AC Param'!$B$5-'AC Param'!$B$3)) * ('AC Param'!$B$8/'AC Param'!$B$9)</f>
        <v>0.16105610608896959</v>
      </c>
      <c r="O118">
        <f>FORECAST(ABS(N118),
INDEX(HStabXFLR5!$D$8:$D$106,MATCH(ABS(N118),HStabXFLR5!$C$8:$C$106,1)):INDEX(HStabXFLR5!$D$8:$D$106,MATCH(ABS(N118),HStabXFLR5!$C$8:$C$106,1)+1),
INDEX(HStabXFLR5!$C$8:$C$106,MATCH(ABS(N118),HStabXFLR5!$C$8:$C$106,1)):INDEX(HStabXFLR5!$C$8:$C$106,MATCH(ABS(N118),HStabXFLR5!$C$8:$C$106,1)+1))</f>
        <v>1.2593696517742961E-2</v>
      </c>
      <c r="P118">
        <f>N118*B118*'AC Param'!$B$9</f>
        <v>1.5580561541725795</v>
      </c>
      <c r="Q118">
        <f>(B118*'AC Param'!$B$8*TrimCalc!I118)+TrimCalc!P118</f>
        <v>123.5489321570156</v>
      </c>
      <c r="R118">
        <f>('AC Param'!$B$2*9.807)-TrimCalc!Q118</f>
        <v>1.9267842984405092E-2</v>
      </c>
      <c r="S118">
        <f>O118*B118*'AC Param'!$B$9</f>
        <v>0.12183137193452272</v>
      </c>
      <c r="T118">
        <f>(J118*B118*'AC Param'!$B$8)</f>
        <v>5.3384837373462668</v>
      </c>
      <c r="U118">
        <f>(K118*B118*'AC Param'!$B$8)</f>
        <v>3.2927054035609724</v>
      </c>
      <c r="V118">
        <f>(L118*B118*'AC Param'!$B$8)</f>
        <v>2.0457783337852948</v>
      </c>
    </row>
    <row r="119" spans="1:22" x14ac:dyDescent="0.2">
      <c r="A119" s="1">
        <f>WingXFLR5!L125</f>
        <v>8.0008999999999997</v>
      </c>
      <c r="B119" s="1">
        <f t="shared" si="2"/>
        <v>39.208820496125</v>
      </c>
      <c r="C119">
        <f>WingXFLR5!C125</f>
        <v>1.2708870000000001</v>
      </c>
      <c r="D119">
        <f>WingXFLR5!I125</f>
        <v>-2.1857000000000001E-2</v>
      </c>
      <c r="E119">
        <f>(((D119*'AC Param'!$B$6)+(C119*('AC Param'!$B$3-'AC Param'!$B$4)))/('AC Param'!$B$5-'AC Param'!$B$3)) * ('AC Param'!$B$8/'AC Param'!$B$9)</f>
        <v>0.17065635699454923</v>
      </c>
      <c r="F119">
        <f>E119*B119*'AC Param'!$B$9</f>
        <v>1.6393524446408672</v>
      </c>
      <c r="G119">
        <f>'AC Param'!$B$2*9.807 + F119</f>
        <v>125.20755244464087</v>
      </c>
      <c r="H119">
        <f t="shared" si="3"/>
        <v>-1.6393524446408672</v>
      </c>
      <c r="I119">
        <f>C119+(H119/(B119*'AC Param'!$B$8))</f>
        <v>1.2540318812933708</v>
      </c>
      <c r="J119">
        <f>FORECAST(I119,
INDEX(WingXFLR5!$F$8:$F$150,MATCH(I119,WingXFLR5!$C$8:$C$150,1)):INDEX(WingXFLR5!$F$8:$F$150,MATCH(I119,WingXFLR5!$C$8:$C$150,1)+1),
INDEX(WingXFLR5!$C$8:$C$150,MATCH(I119,WingXFLR5!$C$8:$C$150,1)):INDEX(WingXFLR5!$C$8:$C$150,MATCH(I119,WingXFLR5!$C$8:$C$150,1)+1))</f>
        <v>5.5033160587766257E-2</v>
      </c>
      <c r="K119">
        <f>FORECAST(I119,
INDEX(WingXFLR5!$D$8:$D$150,MATCH(I119,WingXFLR5!$C$8:$C$150,1)):INDEX(WingXFLR5!$D$8:$D$150,MATCH(I119,WingXFLR5!$C$8:$C$150,1)+1),
INDEX(WingXFLR5!$C$8:$C$150,MATCH(I119,WingXFLR5!$C$8:$C$150,1)):INDEX(WingXFLR5!$C$8:$C$150,MATCH(I119,WingXFLR5!$C$8:$C$150,1)+1))</f>
        <v>3.407867190577054E-2</v>
      </c>
      <c r="L119">
        <f>FORECAST(I119,
INDEX(WingXFLR5!$E$8:$E$150,MATCH(I119,WingXFLR5!$C$8:$C$150,1)):INDEX(WingXFLR5!$E$8:$E$150,MATCH(I119,WingXFLR5!$C$8:$C$150,1)+1),
INDEX(WingXFLR5!$C$8:$C$150,MATCH(I119,WingXFLR5!$C$8:$C$150,1)):INDEX(WingXFLR5!$C$8:$C$150,MATCH(I119,WingXFLR5!$C$8:$C$150,1)+1))</f>
        <v>2.0954381700824365E-2</v>
      </c>
      <c r="M119">
        <f>FORECAST(I119,
INDEX(WingXFLR5!$I$8:$I$150,MATCH(I119,WingXFLR5!$C$8:$C$150,1)):INDEX(WingXFLR5!$I$8:$I$150,MATCH(I119,WingXFLR5!$C$8:$C$150,1)+1),
INDEX(WingXFLR5!$C$8:$C$150,MATCH(I119,WingXFLR5!$C$8:$C$150,1)):INDEX(WingXFLR5!$C$8:$C$150,MATCH(I119,WingXFLR5!$C$8:$C$150,1)+1))</f>
        <v>-2.3304159403903818E-2</v>
      </c>
      <c r="N119">
        <f>(((M119*'AC Param'!$B$6)+(I119*('AC Param'!$B$3-'AC Param'!$B$4)))/('AC Param'!$B$5-'AC Param'!$B$3)) * ('AC Param'!$B$8/'AC Param'!$B$9)</f>
        <v>0.16429027209645725</v>
      </c>
      <c r="O119">
        <f>FORECAST(ABS(N119),
INDEX(HStabXFLR5!$D$8:$D$106,MATCH(ABS(N119),HStabXFLR5!$C$8:$C$106,1)):INDEX(HStabXFLR5!$D$8:$D$106,MATCH(ABS(N119),HStabXFLR5!$C$8:$C$106,1)+1),
INDEX(HStabXFLR5!$C$8:$C$106,MATCH(ABS(N119),HStabXFLR5!$C$8:$C$106,1)):INDEX(HStabXFLR5!$C$8:$C$106,MATCH(ABS(N119),HStabXFLR5!$C$8:$C$106,1)+1))</f>
        <v>1.2661954581227534E-2</v>
      </c>
      <c r="P119">
        <f>N119*B119*'AC Param'!$B$9</f>
        <v>1.5781988080329337</v>
      </c>
      <c r="Q119">
        <f>(B119*'AC Param'!$B$8*TrimCalc!I119)+TrimCalc!P119</f>
        <v>123.54709538111427</v>
      </c>
      <c r="R119">
        <f>('AC Param'!$B$2*9.807)-TrimCalc!Q119</f>
        <v>2.1104618885729565E-2</v>
      </c>
      <c r="S119">
        <f>O119*B119*'AC Param'!$B$9</f>
        <v>0.1216327745548323</v>
      </c>
      <c r="T119">
        <f>(J119*B119*'AC Param'!$B$8)</f>
        <v>5.3526022519428604</v>
      </c>
      <c r="U119">
        <f>(K119*B119*'AC Param'!$B$8)</f>
        <v>3.3145393438769446</v>
      </c>
      <c r="V119">
        <f>(L119*B119*'AC Param'!$B$8)</f>
        <v>2.0380525029274037</v>
      </c>
    </row>
    <row r="120" spans="1:22" x14ac:dyDescent="0.2">
      <c r="A120" s="1">
        <f>WingXFLR5!L126</f>
        <v>7.9729999999999999</v>
      </c>
      <c r="B120" s="1">
        <f t="shared" si="2"/>
        <v>38.9358465125</v>
      </c>
      <c r="C120">
        <f>WingXFLR5!C126</f>
        <v>1.279782</v>
      </c>
      <c r="D120">
        <f>WingXFLR5!I126</f>
        <v>-2.1092E-2</v>
      </c>
      <c r="E120">
        <f>(((D120*'AC Param'!$B$6)+(C120*('AC Param'!$B$3-'AC Param'!$B$4)))/('AC Param'!$B$5-'AC Param'!$B$3)) * ('AC Param'!$B$8/'AC Param'!$B$9)</f>
        <v>0.17401898763722709</v>
      </c>
      <c r="F120">
        <f>E120*B120*'AC Param'!$B$9</f>
        <v>1.6600162652614088</v>
      </c>
      <c r="G120">
        <f>'AC Param'!$B$2*9.807 + F120</f>
        <v>125.22821626526141</v>
      </c>
      <c r="H120">
        <f t="shared" si="3"/>
        <v>-1.6600162652614088</v>
      </c>
      <c r="I120">
        <f>C120+(H120/(B120*'AC Param'!$B$8))</f>
        <v>1.262594766277868</v>
      </c>
      <c r="J120">
        <f>FORECAST(I120,
INDEX(WingXFLR5!$F$8:$F$150,MATCH(I120,WingXFLR5!$C$8:$C$150,1)):INDEX(WingXFLR5!$F$8:$F$150,MATCH(I120,WingXFLR5!$C$8:$C$150,1)+1),
INDEX(WingXFLR5!$C$8:$C$150,MATCH(I120,WingXFLR5!$C$8:$C$150,1)):INDEX(WingXFLR5!$C$8:$C$150,MATCH(I120,WingXFLR5!$C$8:$C$150,1)+1))</f>
        <v>5.5564889733506213E-2</v>
      </c>
      <c r="K120">
        <f>FORECAST(I120,
INDEX(WingXFLR5!$D$8:$D$150,MATCH(I120,WingXFLR5!$C$8:$C$150,1)):INDEX(WingXFLR5!$D$8:$D$150,MATCH(I120,WingXFLR5!$C$8:$C$150,1)+1),
INDEX(WingXFLR5!$C$8:$C$150,MATCH(I120,WingXFLR5!$C$8:$C$150,1)):INDEX(WingXFLR5!$C$8:$C$150,MATCH(I120,WingXFLR5!$C$8:$C$150,1)+1))</f>
        <v>3.4543307401114672E-2</v>
      </c>
      <c r="L120">
        <f>FORECAST(I120,
INDEX(WingXFLR5!$E$8:$E$150,MATCH(I120,WingXFLR5!$C$8:$C$150,1)):INDEX(WingXFLR5!$E$8:$E$150,MATCH(I120,WingXFLR5!$C$8:$C$150,1)+1),
INDEX(WingXFLR5!$C$8:$C$150,MATCH(I120,WingXFLR5!$C$8:$C$150,1)):INDEX(WingXFLR5!$C$8:$C$150,MATCH(I120,WingXFLR5!$C$8:$C$150,1)+1))</f>
        <v>2.1020719118433083E-2</v>
      </c>
      <c r="M120">
        <f>FORECAST(I120,
INDEX(WingXFLR5!$I$8:$I$150,MATCH(I120,WingXFLR5!$C$8:$C$150,1)):INDEX(WingXFLR5!$I$8:$I$150,MATCH(I120,WingXFLR5!$C$8:$C$150,1)+1),
INDEX(WingXFLR5!$C$8:$C$150,MATCH(I120,WingXFLR5!$C$8:$C$150,1)):INDEX(WingXFLR5!$C$8:$C$150,MATCH(I120,WingXFLR5!$C$8:$C$150,1)+1))</f>
        <v>-2.2568747732132216E-2</v>
      </c>
      <c r="N120">
        <f>(((M120*'AC Param'!$B$6)+(I120*('AC Param'!$B$3-'AC Param'!$B$4)))/('AC Param'!$B$5-'AC Param'!$B$3)) * ('AC Param'!$B$8/'AC Param'!$B$9)</f>
        <v>0.16752492956688292</v>
      </c>
      <c r="O120">
        <f>FORECAST(ABS(N120),
INDEX(HStabXFLR5!$D$8:$D$106,MATCH(ABS(N120),HStabXFLR5!$C$8:$C$106,1)):INDEX(HStabXFLR5!$D$8:$D$106,MATCH(ABS(N120),HStabXFLR5!$C$8:$C$106,1)+1),
INDEX(HStabXFLR5!$C$8:$C$106,MATCH(ABS(N120),HStabXFLR5!$C$8:$C$106,1)):INDEX(HStabXFLR5!$C$8:$C$106,MATCH(ABS(N120),HStabXFLR5!$C$8:$C$106,1)+1))</f>
        <v>1.2731043380317263E-2</v>
      </c>
      <c r="P120">
        <f>N120*B120*'AC Param'!$B$9</f>
        <v>1.5980676114352139</v>
      </c>
      <c r="Q120">
        <f>(B120*'AC Param'!$B$8*TrimCalc!I120)+TrimCalc!P120</f>
        <v>123.54484987670818</v>
      </c>
      <c r="R120">
        <f>('AC Param'!$B$2*9.807)-TrimCalc!Q120</f>
        <v>2.3350123291820069E-2</v>
      </c>
      <c r="S120">
        <f>O120*B120*'AC Param'!$B$9</f>
        <v>0.12144501799500297</v>
      </c>
      <c r="T120">
        <f>(J120*B120*'AC Param'!$B$8)</f>
        <v>5.3666938046173955</v>
      </c>
      <c r="U120">
        <f>(K120*B120*'AC Param'!$B$8)</f>
        <v>3.3363398129586899</v>
      </c>
      <c r="V120">
        <f>(L120*B120*'AC Param'!$B$8)</f>
        <v>2.0302706187765653</v>
      </c>
    </row>
    <row r="121" spans="1:22" x14ac:dyDescent="0.2">
      <c r="A121" s="1">
        <f>WingXFLR5!L127</f>
        <v>7.9455</v>
      </c>
      <c r="B121" s="1">
        <f t="shared" si="2"/>
        <v>38.667719278124999</v>
      </c>
      <c r="C121">
        <f>WingXFLR5!C127</f>
        <v>1.288672</v>
      </c>
      <c r="D121">
        <f>WingXFLR5!I127</f>
        <v>-2.0327000000000001E-2</v>
      </c>
      <c r="E121">
        <f>(((D121*'AC Param'!$B$6)+(C121*('AC Param'!$B$3-'AC Param'!$B$4)))/('AC Param'!$B$5-'AC Param'!$B$3)) * ('AC Param'!$B$8/'AC Param'!$B$9)</f>
        <v>0.17738074376856489</v>
      </c>
      <c r="F121">
        <f>E121*B121*'AC Param'!$B$9</f>
        <v>1.6804326573200323</v>
      </c>
      <c r="G121">
        <f>'AC Param'!$B$2*9.807 + F121</f>
        <v>125.24863265732003</v>
      </c>
      <c r="H121">
        <f t="shared" si="3"/>
        <v>-1.6804326573200323</v>
      </c>
      <c r="I121">
        <f>C121+(H121/(B121*'AC Param'!$B$8))</f>
        <v>1.2711527376347262</v>
      </c>
      <c r="J121">
        <f>FORECAST(I121,
INDEX(WingXFLR5!$F$8:$F$150,MATCH(I121,WingXFLR5!$C$8:$C$150,1)):INDEX(WingXFLR5!$F$8:$F$150,MATCH(I121,WingXFLR5!$C$8:$C$150,1)+1),
INDEX(WingXFLR5!$C$8:$C$150,MATCH(I121,WingXFLR5!$C$8:$C$150,1)):INDEX(WingXFLR5!$C$8:$C$150,MATCH(I121,WingXFLR5!$C$8:$C$150,1)+1))</f>
        <v>5.6097550719464685E-2</v>
      </c>
      <c r="K121">
        <f>FORECAST(I121,
INDEX(WingXFLR5!$D$8:$D$150,MATCH(I121,WingXFLR5!$C$8:$C$150,1)):INDEX(WingXFLR5!$D$8:$D$150,MATCH(I121,WingXFLR5!$C$8:$C$150,1)+1),
INDEX(WingXFLR5!$C$8:$C$150,MATCH(I121,WingXFLR5!$C$8:$C$150,1)):INDEX(WingXFLR5!$C$8:$C$150,MATCH(I121,WingXFLR5!$C$8:$C$150,1)+1))</f>
        <v>3.501160884804734E-2</v>
      </c>
      <c r="L121">
        <f>FORECAST(I121,
INDEX(WingXFLR5!$E$8:$E$150,MATCH(I121,WingXFLR5!$C$8:$C$150,1)):INDEX(WingXFLR5!$E$8:$E$150,MATCH(I121,WingXFLR5!$C$8:$C$150,1)+1),
INDEX(WingXFLR5!$C$8:$C$150,MATCH(I121,WingXFLR5!$C$8:$C$150,1)):INDEX(WingXFLR5!$C$8:$C$150,MATCH(I121,WingXFLR5!$C$8:$C$150,1)+1))</f>
        <v>2.1086941871417332E-2</v>
      </c>
      <c r="M121">
        <f>FORECAST(I121,
INDEX(WingXFLR5!$I$8:$I$150,MATCH(I121,WingXFLR5!$C$8:$C$150,1)):INDEX(WingXFLR5!$I$8:$I$150,MATCH(I121,WingXFLR5!$C$8:$C$150,1)+1),
INDEX(WingXFLR5!$C$8:$C$150,MATCH(I121,WingXFLR5!$C$8:$C$150,1)):INDEX(WingXFLR5!$C$8:$C$150,MATCH(I121,WingXFLR5!$C$8:$C$150,1)+1))</f>
        <v>-2.1834145667165197E-2</v>
      </c>
      <c r="N121">
        <f>(((M121*'AC Param'!$B$6)+(I121*('AC Param'!$B$3-'AC Param'!$B$4)))/('AC Param'!$B$5-'AC Param'!$B$3)) * ('AC Param'!$B$8/'AC Param'!$B$9)</f>
        <v>0.17075681539965801</v>
      </c>
      <c r="O121">
        <f>FORECAST(ABS(N121),
INDEX(HStabXFLR5!$D$8:$D$106,MATCH(ABS(N121),HStabXFLR5!$C$8:$C$106,1)):INDEX(HStabXFLR5!$D$8:$D$106,MATCH(ABS(N121),HStabXFLR5!$C$8:$C$106,1)+1),
INDEX(HStabXFLR5!$C$8:$C$106,MATCH(ABS(N121),HStabXFLR5!$C$8:$C$106,1)):INDEX(HStabXFLR5!$C$8:$C$106,MATCH(ABS(N121),HStabXFLR5!$C$8:$C$106,1)+1))</f>
        <v>1.2802012943513097E-2</v>
      </c>
      <c r="P121">
        <f>N121*B121*'AC Param'!$B$9</f>
        <v>1.617680267661644</v>
      </c>
      <c r="Q121">
        <f>(B121*'AC Param'!$B$8*TrimCalc!I121)+TrimCalc!P121</f>
        <v>123.54556331582233</v>
      </c>
      <c r="R121">
        <f>('AC Param'!$B$2*9.807)-TrimCalc!Q121</f>
        <v>2.2636684177669508E-2</v>
      </c>
      <c r="S121">
        <f>O121*B121*'AC Param'!$B$9</f>
        <v>0.12128103746019835</v>
      </c>
      <c r="T121">
        <f>(J121*B121*'AC Param'!$B$8)</f>
        <v>5.3808290702644328</v>
      </c>
      <c r="U121">
        <f>(K121*B121*'AC Param'!$B$8)</f>
        <v>3.3582835662187409</v>
      </c>
      <c r="V121">
        <f>(L121*B121*'AC Param'!$B$8)</f>
        <v>2.022641423190132</v>
      </c>
    </row>
    <row r="122" spans="1:22" x14ac:dyDescent="0.2">
      <c r="A122" s="1">
        <f>WingXFLR5!L128</f>
        <v>7.9181999999999997</v>
      </c>
      <c r="B122" s="1">
        <f t="shared" si="2"/>
        <v>38.402458384500001</v>
      </c>
      <c r="C122">
        <f>WingXFLR5!C128</f>
        <v>1.297555</v>
      </c>
      <c r="D122">
        <f>WingXFLR5!I128</f>
        <v>-1.9562E-2</v>
      </c>
      <c r="E122">
        <f>(((D122*'AC Param'!$B$6)+(C122*('AC Param'!$B$3-'AC Param'!$B$4)))/('AC Param'!$B$5-'AC Param'!$B$3)) * ('AC Param'!$B$8/'AC Param'!$B$9)</f>
        <v>0.18074127558402664</v>
      </c>
      <c r="F122">
        <f>E122*B122*'AC Param'!$B$9</f>
        <v>1.700522781924372</v>
      </c>
      <c r="G122">
        <f>'AC Param'!$B$2*9.807 + F122</f>
        <v>125.26872278192438</v>
      </c>
      <c r="H122">
        <f t="shared" si="3"/>
        <v>-1.700522781924372</v>
      </c>
      <c r="I122">
        <f>C122+(H122/(B122*'AC Param'!$B$8))</f>
        <v>1.2797038299128893</v>
      </c>
      <c r="J122">
        <f>FORECAST(I122,
INDEX(WingXFLR5!$F$8:$F$150,MATCH(I122,WingXFLR5!$C$8:$C$150,1)):INDEX(WingXFLR5!$F$8:$F$150,MATCH(I122,WingXFLR5!$C$8:$C$150,1)+1),
INDEX(WingXFLR5!$C$8:$C$150,MATCH(I122,WingXFLR5!$C$8:$C$150,1)):INDEX(WingXFLR5!$C$8:$C$150,MATCH(I122,WingXFLR5!$C$8:$C$150,1)+1))</f>
        <v>5.6630131396485754E-2</v>
      </c>
      <c r="K122">
        <f>FORECAST(I122,
INDEX(WingXFLR5!$D$8:$D$150,MATCH(I122,WingXFLR5!$C$8:$C$150,1)):INDEX(WingXFLR5!$D$8:$D$150,MATCH(I122,WingXFLR5!$C$8:$C$150,1)+1),
INDEX(WingXFLR5!$C$8:$C$150,MATCH(I122,WingXFLR5!$C$8:$C$150,1)):INDEX(WingXFLR5!$C$8:$C$150,MATCH(I122,WingXFLR5!$C$8:$C$150,1)+1))</f>
        <v>3.5481702622529823E-2</v>
      </c>
      <c r="L122">
        <f>FORECAST(I122,
INDEX(WingXFLR5!$E$8:$E$150,MATCH(I122,WingXFLR5!$C$8:$C$150,1)):INDEX(WingXFLR5!$E$8:$E$150,MATCH(I122,WingXFLR5!$C$8:$C$150,1)+1),
INDEX(WingXFLR5!$C$8:$C$150,MATCH(I122,WingXFLR5!$C$8:$C$150,1)):INDEX(WingXFLR5!$C$8:$C$150,MATCH(I122,WingXFLR5!$C$8:$C$150,1)+1))</f>
        <v>2.1149428773955904E-2</v>
      </c>
      <c r="M122">
        <f>FORECAST(I122,
INDEX(WingXFLR5!$I$8:$I$150,MATCH(I122,WingXFLR5!$C$8:$C$150,1)):INDEX(WingXFLR5!$I$8:$I$150,MATCH(I122,WingXFLR5!$C$8:$C$150,1)+1),
INDEX(WingXFLR5!$C$8:$C$150,MATCH(I122,WingXFLR5!$C$8:$C$150,1)):INDEX(WingXFLR5!$C$8:$C$150,MATCH(I122,WingXFLR5!$C$8:$C$150,1)+1))</f>
        <v>-2.1098722891134292E-2</v>
      </c>
      <c r="N122">
        <f>(((M122*'AC Param'!$B$6)+(I122*('AC Param'!$B$3-'AC Param'!$B$4)))/('AC Param'!$B$5-'AC Param'!$B$3)) * ('AC Param'!$B$8/'AC Param'!$B$9)</f>
        <v>0.17398943652646159</v>
      </c>
      <c r="O122">
        <f>FORECAST(ABS(N122),
INDEX(HStabXFLR5!$D$8:$D$106,MATCH(ABS(N122),HStabXFLR5!$C$8:$C$106,1)):INDEX(HStabXFLR5!$D$8:$D$106,MATCH(ABS(N122),HStabXFLR5!$C$8:$C$106,1)+1),
INDEX(HStabXFLR5!$C$8:$C$106,MATCH(ABS(N122),HStabXFLR5!$C$8:$C$106,1)):INDEX(HStabXFLR5!$C$8:$C$106,MATCH(ABS(N122),HStabXFLR5!$C$8:$C$106,1)+1))</f>
        <v>1.2873582044168448E-2</v>
      </c>
      <c r="P122">
        <f>N122*B122*'AC Param'!$B$9</f>
        <v>1.6369974134097613</v>
      </c>
      <c r="Q122">
        <f>(B122*'AC Param'!$B$8*TrimCalc!I122)+TrimCalc!P122</f>
        <v>123.54304089758661</v>
      </c>
      <c r="R122">
        <f>('AC Param'!$B$2*9.807)-TrimCalc!Q122</f>
        <v>2.515910241339725E-2</v>
      </c>
      <c r="S122">
        <f>O122*B122*'AC Param'!$B$9</f>
        <v>0.1211224136841032</v>
      </c>
      <c r="T122">
        <f>(J122*B122*'AC Param'!$B$8)</f>
        <v>5.3946507771290895</v>
      </c>
      <c r="U122">
        <f>(K122*B122*'AC Param'!$B$8)</f>
        <v>3.3800273795298312</v>
      </c>
      <c r="V122">
        <f>(L122*B122*'AC Param'!$B$8)</f>
        <v>2.0147186587375243</v>
      </c>
    </row>
    <row r="123" spans="1:22" x14ac:dyDescent="0.2">
      <c r="A123" s="1">
        <f>WingXFLR5!L129</f>
        <v>7.8913000000000002</v>
      </c>
      <c r="B123" s="1">
        <f t="shared" si="2"/>
        <v>38.141977110125005</v>
      </c>
      <c r="C123">
        <f>WingXFLR5!C129</f>
        <v>1.306432</v>
      </c>
      <c r="D123">
        <f>WingXFLR5!I129</f>
        <v>-1.8797000000000001E-2</v>
      </c>
      <c r="E123">
        <f>(((D123*'AC Param'!$B$6)+(C123*('AC Param'!$B$3-'AC Param'!$B$4)))/('AC Param'!$B$5-'AC Param'!$B$3)) * ('AC Param'!$B$8/'AC Param'!$B$9)</f>
        <v>0.18410075798588035</v>
      </c>
      <c r="F123">
        <f>E123*B123*'AC Param'!$B$9</f>
        <v>1.7203818897782575</v>
      </c>
      <c r="G123">
        <f>'AC Param'!$B$2*9.807 + F123</f>
        <v>125.28858188977826</v>
      </c>
      <c r="H123">
        <f t="shared" si="3"/>
        <v>-1.7203818897782575</v>
      </c>
      <c r="I123">
        <f>C123+(H123/(B123*'AC Param'!$B$8))</f>
        <v>1.2882490258378858</v>
      </c>
      <c r="J123">
        <f>FORECAST(I123,
INDEX(WingXFLR5!$F$8:$F$150,MATCH(I123,WingXFLR5!$C$8:$C$150,1)):INDEX(WingXFLR5!$F$8:$F$150,MATCH(I123,WingXFLR5!$C$8:$C$150,1)+1),
INDEX(WingXFLR5!$C$8:$C$150,MATCH(I123,WingXFLR5!$C$8:$C$150,1)):INDEX(WingXFLR5!$C$8:$C$150,MATCH(I123,WingXFLR5!$C$8:$C$150,1)+1))</f>
        <v>5.7156926902042895E-2</v>
      </c>
      <c r="K123">
        <f>FORECAST(I123,
INDEX(WingXFLR5!$D$8:$D$150,MATCH(I123,WingXFLR5!$C$8:$C$150,1)):INDEX(WingXFLR5!$D$8:$D$150,MATCH(I123,WingXFLR5!$C$8:$C$150,1)+1),
INDEX(WingXFLR5!$C$8:$C$150,MATCH(I123,WingXFLR5!$C$8:$C$150,1)):INDEX(WingXFLR5!$C$8:$C$150,MATCH(I123,WingXFLR5!$C$8:$C$150,1)+1))</f>
        <v>3.5954591306213701E-2</v>
      </c>
      <c r="L123">
        <f>FORECAST(I123,
INDEX(WingXFLR5!$E$8:$E$150,MATCH(I123,WingXFLR5!$C$8:$C$150,1)):INDEX(WingXFLR5!$E$8:$E$150,MATCH(I123,WingXFLR5!$C$8:$C$150,1)+1),
INDEX(WingXFLR5!$C$8:$C$150,MATCH(I123,WingXFLR5!$C$8:$C$150,1)):INDEX(WingXFLR5!$C$8:$C$150,MATCH(I123,WingXFLR5!$C$8:$C$150,1)+1))</f>
        <v>2.1202383174475113E-2</v>
      </c>
      <c r="M123">
        <f>FORECAST(I123,
INDEX(WingXFLR5!$I$8:$I$150,MATCH(I123,WingXFLR5!$C$8:$C$150,1)):INDEX(WingXFLR5!$I$8:$I$150,MATCH(I123,WingXFLR5!$C$8:$C$150,1)+1),
INDEX(WingXFLR5!$C$8:$C$150,MATCH(I123,WingXFLR5!$C$8:$C$150,1)):INDEX(WingXFLR5!$C$8:$C$150,MATCH(I123,WingXFLR5!$C$8:$C$150,1)+1))</f>
        <v>-2.0363397664118932E-2</v>
      </c>
      <c r="N123">
        <f>(((M123*'AC Param'!$B$6)+(I123*('AC Param'!$B$3-'AC Param'!$B$4)))/('AC Param'!$B$5-'AC Param'!$B$3)) * ('AC Param'!$B$8/'AC Param'!$B$9)</f>
        <v>0.17722079596396592</v>
      </c>
      <c r="O123">
        <f>FORECAST(ABS(N123),
INDEX(HStabXFLR5!$D$8:$D$106,MATCH(ABS(N123),HStabXFLR5!$C$8:$C$106,1)):INDEX(HStabXFLR5!$D$8:$D$106,MATCH(ABS(N123),HStabXFLR5!$C$8:$C$106,1)+1),
INDEX(HStabXFLR5!$C$8:$C$106,MATCH(ABS(N123),HStabXFLR5!$C$8:$C$106,1)):INDEX(HStabXFLR5!$C$8:$C$106,MATCH(ABS(N123),HStabXFLR5!$C$8:$C$106,1)+1))</f>
        <v>1.2945902820497842E-2</v>
      </c>
      <c r="P123">
        <f>N123*B123*'AC Param'!$B$9</f>
        <v>1.6560901280584519</v>
      </c>
      <c r="Q123">
        <f>(B123*'AC Param'!$B$8*TrimCalc!I123)+TrimCalc!P123</f>
        <v>123.54375678898256</v>
      </c>
      <c r="R123">
        <f>('AC Param'!$B$2*9.807)-TrimCalc!Q123</f>
        <v>2.4443211017441513E-2</v>
      </c>
      <c r="S123">
        <f>O123*B123*'AC Param'!$B$9</f>
        <v>0.1209766706170862</v>
      </c>
      <c r="T123">
        <f>(J123*B123*'AC Param'!$B$8)</f>
        <v>5.4079019769239149</v>
      </c>
      <c r="U123">
        <f>(K123*B123*'AC Param'!$B$8)</f>
        <v>3.4018432400608098</v>
      </c>
      <c r="V123">
        <f>(L123*B123*'AC Param'!$B$8)</f>
        <v>2.0060632385161377</v>
      </c>
    </row>
    <row r="124" spans="1:22" x14ac:dyDescent="0.2">
      <c r="A124" s="1">
        <f>WingXFLR5!L130</f>
        <v>7.8646000000000003</v>
      </c>
      <c r="B124" s="1">
        <f t="shared" si="2"/>
        <v>37.884309060500001</v>
      </c>
      <c r="C124">
        <f>WingXFLR5!C130</f>
        <v>1.315304</v>
      </c>
      <c r="D124">
        <f>WingXFLR5!I130</f>
        <v>-1.8030999999999998E-2</v>
      </c>
      <c r="E124">
        <f>(((D124*'AC Param'!$B$6)+(C124*('AC Param'!$B$3-'AC Param'!$B$4)))/('AC Param'!$B$5-'AC Param'!$B$3)) * ('AC Param'!$B$8/'AC Param'!$B$9)</f>
        <v>0.18746172780445775</v>
      </c>
      <c r="F124">
        <f>E124*B124*'AC Param'!$B$9</f>
        <v>1.7399552181240538</v>
      </c>
      <c r="G124">
        <f>'AC Param'!$B$2*9.807 + F124</f>
        <v>125.30815521812406</v>
      </c>
      <c r="H124">
        <f t="shared" si="3"/>
        <v>-1.7399552181240538</v>
      </c>
      <c r="I124">
        <f>C124+(H124/(B124*'AC Param'!$B$8))</f>
        <v>1.296789074856046</v>
      </c>
      <c r="J124">
        <f>FORECAST(I124,
INDEX(WingXFLR5!$F$8:$F$150,MATCH(I124,WingXFLR5!$C$8:$C$150,1)):INDEX(WingXFLR5!$F$8:$F$150,MATCH(I124,WingXFLR5!$C$8:$C$150,1)+1),
INDEX(WingXFLR5!$C$8:$C$150,MATCH(I124,WingXFLR5!$C$8:$C$150,1)):INDEX(WingXFLR5!$C$8:$C$150,MATCH(I124,WingXFLR5!$C$8:$C$150,1)+1))</f>
        <v>5.7682835635062144E-2</v>
      </c>
      <c r="K124">
        <f>FORECAST(I124,
INDEX(WingXFLR5!$D$8:$D$150,MATCH(I124,WingXFLR5!$C$8:$C$150,1)):INDEX(WingXFLR5!$D$8:$D$150,MATCH(I124,WingXFLR5!$C$8:$C$150,1)+1),
INDEX(WingXFLR5!$C$8:$C$150,MATCH(I124,WingXFLR5!$C$8:$C$150,1)):INDEX(WingXFLR5!$C$8:$C$150,MATCH(I124,WingXFLR5!$C$8:$C$150,1)+1))</f>
        <v>3.6430319267560816E-2</v>
      </c>
      <c r="L124">
        <f>FORECAST(I124,
INDEX(WingXFLR5!$E$8:$E$150,MATCH(I124,WingXFLR5!$C$8:$C$150,1)):INDEX(WingXFLR5!$E$8:$E$150,MATCH(I124,WingXFLR5!$C$8:$C$150,1)+1),
INDEX(WingXFLR5!$C$8:$C$150,MATCH(I124,WingXFLR5!$C$8:$C$150,1)):INDEX(WingXFLR5!$C$8:$C$150,MATCH(I124,WingXFLR5!$C$8:$C$150,1)+1))</f>
        <v>2.1252516367501337E-2</v>
      </c>
      <c r="M124">
        <f>FORECAST(I124,
INDEX(WingXFLR5!$I$8:$I$150,MATCH(I124,WingXFLR5!$C$8:$C$150,1)):INDEX(WingXFLR5!$I$8:$I$150,MATCH(I124,WingXFLR5!$C$8:$C$150,1)+1),
INDEX(WingXFLR5!$C$8:$C$150,MATCH(I124,WingXFLR5!$C$8:$C$150,1)):INDEX(WingXFLR5!$C$8:$C$150,MATCH(I124,WingXFLR5!$C$8:$C$150,1)+1))</f>
        <v>-1.9627961131951463E-2</v>
      </c>
      <c r="N124">
        <f>(((M124*'AC Param'!$B$6)+(I124*('AC Param'!$B$3-'AC Param'!$B$4)))/('AC Param'!$B$5-'AC Param'!$B$3)) * ('AC Param'!$B$8/'AC Param'!$B$9)</f>
        <v>0.18045151809055376</v>
      </c>
      <c r="O124">
        <f>FORECAST(ABS(N124),
INDEX(HStabXFLR5!$D$8:$D$106,MATCH(ABS(N124),HStabXFLR5!$C$8:$C$106,1)):INDEX(HStabXFLR5!$D$8:$D$106,MATCH(ABS(N124),HStabXFLR5!$C$8:$C$106,1)+1),
INDEX(HStabXFLR5!$C$8:$C$106,MATCH(ABS(N124),HStabXFLR5!$C$8:$C$106,1)):INDEX(HStabXFLR5!$C$8:$C$106,MATCH(ABS(N124),HStabXFLR5!$C$8:$C$106,1)+1))</f>
        <v>1.3018441487013052E-2</v>
      </c>
      <c r="P124">
        <f>N124*B124*'AC Param'!$B$9</f>
        <v>1.6748888650358418</v>
      </c>
      <c r="Q124">
        <f>(B124*'AC Param'!$B$8*TrimCalc!I124)+TrimCalc!P124</f>
        <v>123.541701723248</v>
      </c>
      <c r="R124">
        <f>('AC Param'!$B$2*9.807)-TrimCalc!Q124</f>
        <v>2.649827675200811E-2</v>
      </c>
      <c r="S124">
        <f>O124*B124*'AC Param'!$B$9</f>
        <v>0.12083269189110922</v>
      </c>
      <c r="T124">
        <f>(J124*B124*'AC Param'!$B$8)</f>
        <v>5.4207916088817099</v>
      </c>
      <c r="U124">
        <f>(K124*B124*'AC Param'!$B$8)</f>
        <v>3.4235690187608889</v>
      </c>
      <c r="V124">
        <f>(L124*B124*'AC Param'!$B$8)</f>
        <v>1.9972225901208218</v>
      </c>
    </row>
    <row r="125" spans="1:22" x14ac:dyDescent="0.2">
      <c r="A125" s="1">
        <f>WingXFLR5!L131</f>
        <v>7.8383000000000003</v>
      </c>
      <c r="B125" s="1">
        <f t="shared" si="2"/>
        <v>37.631354970125003</v>
      </c>
      <c r="C125">
        <f>WingXFLR5!C131</f>
        <v>1.3241689999999999</v>
      </c>
      <c r="D125">
        <f>WingXFLR5!I131</f>
        <v>-1.7264999999999999E-2</v>
      </c>
      <c r="E125">
        <f>(((D125*'AC Param'!$B$6)+(C125*('AC Param'!$B$3-'AC Param'!$B$4)))/('AC Param'!$B$5-'AC Param'!$B$3)) * ('AC Param'!$B$8/'AC Param'!$B$9)</f>
        <v>0.19082147330715904</v>
      </c>
      <c r="F125">
        <f>E125*B125*'AC Param'!$B$9</f>
        <v>1.7593132964962641</v>
      </c>
      <c r="G125">
        <f>'AC Param'!$B$2*9.807 + F125</f>
        <v>125.32751329649626</v>
      </c>
      <c r="H125">
        <f t="shared" si="3"/>
        <v>-1.7593132964962641</v>
      </c>
      <c r="I125">
        <f>C125+(H125/(B125*'AC Param'!$B$8))</f>
        <v>1.3053222447955115</v>
      </c>
      <c r="J125">
        <f>FORECAST(I125,
INDEX(WingXFLR5!$F$8:$F$150,MATCH(I125,WingXFLR5!$C$8:$C$150,1)):INDEX(WingXFLR5!$F$8:$F$150,MATCH(I125,WingXFLR5!$C$8:$C$150,1)+1),
INDEX(WingXFLR5!$C$8:$C$150,MATCH(I125,WingXFLR5!$C$8:$C$150,1)):INDEX(WingXFLR5!$C$8:$C$150,MATCH(I125,WingXFLR5!$C$8:$C$150,1)+1))</f>
        <v>5.8209491962142659E-2</v>
      </c>
      <c r="K125">
        <f>FORECAST(I125,
INDEX(WingXFLR5!$D$8:$D$150,MATCH(I125,WingXFLR5!$C$8:$C$150,1)):INDEX(WingXFLR5!$D$8:$D$150,MATCH(I125,WingXFLR5!$C$8:$C$150,1)+1),
INDEX(WingXFLR5!$C$8:$C$150,MATCH(I125,WingXFLR5!$C$8:$C$150,1)):INDEX(WingXFLR5!$C$8:$C$150,MATCH(I125,WingXFLR5!$C$8:$C$150,1)+1))</f>
        <v>3.6908742695523793E-2</v>
      </c>
      <c r="L125">
        <f>FORECAST(I125,
INDEX(WingXFLR5!$E$8:$E$150,MATCH(I125,WingXFLR5!$C$8:$C$150,1)):INDEX(WingXFLR5!$E$8:$E$150,MATCH(I125,WingXFLR5!$C$8:$C$150,1)+1),
INDEX(WingXFLR5!$C$8:$C$150,MATCH(I125,WingXFLR5!$C$8:$C$150,1)):INDEX(WingXFLR5!$C$8:$C$150,MATCH(I125,WingXFLR5!$C$8:$C$150,1)+1))</f>
        <v>2.1300749266618856E-2</v>
      </c>
      <c r="M125">
        <f>FORECAST(I125,
INDEX(WingXFLR5!$I$8:$I$150,MATCH(I125,WingXFLR5!$C$8:$C$150,1)):INDEX(WingXFLR5!$I$8:$I$150,MATCH(I125,WingXFLR5!$C$8:$C$150,1)+1),
INDEX(WingXFLR5!$C$8:$C$150,MATCH(I125,WingXFLR5!$C$8:$C$150,1)):INDEX(WingXFLR5!$C$8:$C$150,MATCH(I125,WingXFLR5!$C$8:$C$150,1)+1))</f>
        <v>-1.8892636220731521E-2</v>
      </c>
      <c r="N125">
        <f>(((M125*'AC Param'!$B$6)+(I125*('AC Param'!$B$3-'AC Param'!$B$4)))/('AC Param'!$B$5-'AC Param'!$B$3)) * ('AC Param'!$B$8/'AC Param'!$B$9)</f>
        <v>0.18368077341002761</v>
      </c>
      <c r="O125">
        <f>FORECAST(ABS(N125),
INDEX(HStabXFLR5!$D$8:$D$106,MATCH(ABS(N125),HStabXFLR5!$C$8:$C$106,1)):INDEX(HStabXFLR5!$D$8:$D$106,MATCH(ABS(N125),HStabXFLR5!$C$8:$C$106,1)+1),
INDEX(HStabXFLR5!$C$8:$C$106,MATCH(ABS(N125),HStabXFLR5!$C$8:$C$106,1)):INDEX(HStabXFLR5!$C$8:$C$106,MATCH(ABS(N125),HStabXFLR5!$C$8:$C$106,1)+1))</f>
        <v>1.3092885397476248E-2</v>
      </c>
      <c r="P125">
        <f>N125*B125*'AC Param'!$B$9</f>
        <v>1.6934783144180625</v>
      </c>
      <c r="Q125">
        <f>(B125*'AC Param'!$B$8*TrimCalc!I125)+TrimCalc!P125</f>
        <v>123.5431419071294</v>
      </c>
      <c r="R125">
        <f>('AC Param'!$B$2*9.807)-TrimCalc!Q125</f>
        <v>2.5058092870608561E-2</v>
      </c>
      <c r="S125">
        <f>O125*B125*'AC Param'!$B$9</f>
        <v>0.12071223940402075</v>
      </c>
      <c r="T125">
        <f>(J125*B125*'AC Param'!$B$8)</f>
        <v>5.4337593967847067</v>
      </c>
      <c r="U125">
        <f>(K125*B125*'AC Param'!$B$8)</f>
        <v>3.4453698303318614</v>
      </c>
      <c r="V125">
        <f>(L125*B125*'AC Param'!$B$8)</f>
        <v>1.9883895664528441</v>
      </c>
    </row>
    <row r="126" spans="1:22" x14ac:dyDescent="0.2">
      <c r="A126" s="1">
        <f>WingXFLR5!L132</f>
        <v>7.8121999999999998</v>
      </c>
      <c r="B126" s="1">
        <f t="shared" si="2"/>
        <v>37.381162164500005</v>
      </c>
      <c r="C126">
        <f>WingXFLR5!C132</f>
        <v>1.333029</v>
      </c>
      <c r="D126">
        <f>WingXFLR5!I132</f>
        <v>-1.6500000000000001E-2</v>
      </c>
      <c r="E126">
        <f>(((D126*'AC Param'!$B$6)+(C126*('AC Param'!$B$3-'AC Param'!$B$4)))/('AC Param'!$B$5-'AC Param'!$B$3)) * ('AC Param'!$B$8/'AC Param'!$B$9)</f>
        <v>0.19417798237045653</v>
      </c>
      <c r="F126">
        <f>E126*B126*'AC Param'!$B$9</f>
        <v>1.7783566687025372</v>
      </c>
      <c r="G126">
        <f>'AC Param'!$B$2*9.807 + F126</f>
        <v>125.34655666870255</v>
      </c>
      <c r="H126">
        <f t="shared" si="3"/>
        <v>-1.7783566687025372</v>
      </c>
      <c r="I126">
        <f>C126+(H126/(B126*'AC Param'!$B$8))</f>
        <v>1.3138507343865349</v>
      </c>
      <c r="J126">
        <f>FORECAST(I126,
INDEX(WingXFLR5!$F$8:$F$150,MATCH(I126,WingXFLR5!$C$8:$C$150,1)):INDEX(WingXFLR5!$F$8:$F$150,MATCH(I126,WingXFLR5!$C$8:$C$150,1)+1),
INDEX(WingXFLR5!$C$8:$C$150,MATCH(I126,WingXFLR5!$C$8:$C$150,1)):INDEX(WingXFLR5!$C$8:$C$150,MATCH(I126,WingXFLR5!$C$8:$C$150,1)+1))</f>
        <v>5.8737908015396086E-2</v>
      </c>
      <c r="K126">
        <f>FORECAST(I126,
INDEX(WingXFLR5!$D$8:$D$150,MATCH(I126,WingXFLR5!$C$8:$C$150,1)):INDEX(WingXFLR5!$D$8:$D$150,MATCH(I126,WingXFLR5!$C$8:$C$150,1)+1),
INDEX(WingXFLR5!$C$8:$C$150,MATCH(I126,WingXFLR5!$C$8:$C$150,1)):INDEX(WingXFLR5!$C$8:$C$150,MATCH(I126,WingXFLR5!$C$8:$C$150,1)+1))</f>
        <v>3.7389934392206246E-2</v>
      </c>
      <c r="L126">
        <f>FORECAST(I126,
INDEX(WingXFLR5!$E$8:$E$150,MATCH(I126,WingXFLR5!$C$8:$C$150,1)):INDEX(WingXFLR5!$E$8:$E$150,MATCH(I126,WingXFLR5!$C$8:$C$150,1)+1),
INDEX(WingXFLR5!$C$8:$C$150,MATCH(I126,WingXFLR5!$C$8:$C$150,1)):INDEX(WingXFLR5!$C$8:$C$150,MATCH(I126,WingXFLR5!$C$8:$C$150,1)+1))</f>
        <v>2.1347137426798203E-2</v>
      </c>
      <c r="M126">
        <f>FORECAST(I126,
INDEX(WingXFLR5!$I$8:$I$150,MATCH(I126,WingXFLR5!$C$8:$C$150,1)):INDEX(WingXFLR5!$I$8:$I$150,MATCH(I126,WingXFLR5!$C$8:$C$150,1)+1),
INDEX(WingXFLR5!$C$8:$C$150,MATCH(I126,WingXFLR5!$C$8:$C$150,1)):INDEX(WingXFLR5!$C$8:$C$150,MATCH(I126,WingXFLR5!$C$8:$C$150,1)+1))</f>
        <v>-1.815647356401201E-2</v>
      </c>
      <c r="N126">
        <f>(((M126*'AC Param'!$B$6)+(I126*('AC Param'!$B$3-'AC Param'!$B$4)))/('AC Param'!$B$5-'AC Param'!$B$3)) * ('AC Param'!$B$8/'AC Param'!$B$9)</f>
        <v>0.18691118882054952</v>
      </c>
      <c r="O126">
        <f>FORECAST(ABS(N126),
INDEX(HStabXFLR5!$D$8:$D$106,MATCH(ABS(N126),HStabXFLR5!$C$8:$C$106,1)):INDEX(HStabXFLR5!$D$8:$D$106,MATCH(ABS(N126),HStabXFLR5!$C$8:$C$106,1)+1),
INDEX(HStabXFLR5!$C$8:$C$106,MATCH(ABS(N126),HStabXFLR5!$C$8:$C$106,1)):INDEX(HStabXFLR5!$C$8:$C$106,MATCH(ABS(N126),HStabXFLR5!$C$8:$C$106,1)+1))</f>
        <v>1.3167929893616606E-2</v>
      </c>
      <c r="P126">
        <f>N126*B126*'AC Param'!$B$9</f>
        <v>1.7118045776168083</v>
      </c>
      <c r="Q126">
        <f>(B126*'AC Param'!$B$8*TrimCalc!I126)+TrimCalc!P126</f>
        <v>123.54217559591925</v>
      </c>
      <c r="R126">
        <f>('AC Param'!$B$2*9.807)-TrimCalc!Q126</f>
        <v>2.602440408075779E-2</v>
      </c>
      <c r="S126">
        <f>O126*B126*'AC Param'!$B$9</f>
        <v>0.12059696806739216</v>
      </c>
      <c r="T126">
        <f>(J126*B126*'AC Param'!$B$8)</f>
        <v>5.446631751281811</v>
      </c>
      <c r="U126">
        <f>(K126*B126*'AC Param'!$B$8)</f>
        <v>3.4670830255914939</v>
      </c>
      <c r="V126">
        <f>(L126*B126*'AC Param'!$B$8)</f>
        <v>1.979471187113087</v>
      </c>
    </row>
    <row r="127" spans="1:22" x14ac:dyDescent="0.2">
      <c r="A127" s="1">
        <f>WingXFLR5!L133</f>
        <v>7.7864000000000004</v>
      </c>
      <c r="B127" s="1">
        <f t="shared" si="2"/>
        <v>37.134665288000008</v>
      </c>
      <c r="C127">
        <f>WingXFLR5!C133</f>
        <v>1.341882</v>
      </c>
      <c r="D127">
        <f>WingXFLR5!I133</f>
        <v>-1.5734000000000001E-2</v>
      </c>
      <c r="E127">
        <f>(((D127*'AC Param'!$B$6)+(C127*('AC Param'!$B$3-'AC Param'!$B$4)))/('AC Param'!$B$5-'AC Param'!$B$3)) * ('AC Param'!$B$8/'AC Param'!$B$9)</f>
        <v>0.19753562904594174</v>
      </c>
      <c r="F127">
        <f>E127*B127*'AC Param'!$B$9</f>
        <v>1.7971777694335169</v>
      </c>
      <c r="G127">
        <f>'AC Param'!$B$2*9.807 + F127</f>
        <v>125.36537776943352</v>
      </c>
      <c r="H127">
        <f t="shared" si="3"/>
        <v>-1.7971777694335169</v>
      </c>
      <c r="I127">
        <f>C127+(H127/(B127*'AC Param'!$B$8))</f>
        <v>1.3223721116196663</v>
      </c>
      <c r="J127">
        <f>FORECAST(I127,
INDEX(WingXFLR5!$F$8:$F$150,MATCH(I127,WingXFLR5!$C$8:$C$150,1)):INDEX(WingXFLR5!$F$8:$F$150,MATCH(I127,WingXFLR5!$C$8:$C$150,1)+1),
INDEX(WingXFLR5!$C$8:$C$150,MATCH(I127,WingXFLR5!$C$8:$C$150,1)):INDEX(WingXFLR5!$C$8:$C$150,MATCH(I127,WingXFLR5!$C$8:$C$150,1)+1))</f>
        <v>5.9268112534016468E-2</v>
      </c>
      <c r="K127">
        <f>FORECAST(I127,
INDEX(WingXFLR5!$D$8:$D$150,MATCH(I127,WingXFLR5!$C$8:$C$150,1)):INDEX(WingXFLR5!$D$8:$D$150,MATCH(I127,WingXFLR5!$C$8:$C$150,1)+1),
INDEX(WingXFLR5!$C$8:$C$150,MATCH(I127,WingXFLR5!$C$8:$C$150,1)):INDEX(WingXFLR5!$C$8:$C$150,MATCH(I127,WingXFLR5!$C$8:$C$150,1)+1))</f>
        <v>3.7873841878884588E-2</v>
      </c>
      <c r="L127">
        <f>FORECAST(I127,
INDEX(WingXFLR5!$E$8:$E$150,MATCH(I127,WingXFLR5!$C$8:$C$150,1)):INDEX(WingXFLR5!$E$8:$E$150,MATCH(I127,WingXFLR5!$C$8:$C$150,1)+1),
INDEX(WingXFLR5!$C$8:$C$150,MATCH(I127,WingXFLR5!$C$8:$C$150,1)):INDEX(WingXFLR5!$C$8:$C$150,MATCH(I127,WingXFLR5!$C$8:$C$150,1)+1))</f>
        <v>2.139406796044711E-2</v>
      </c>
      <c r="M127">
        <f>FORECAST(I127,
INDEX(WingXFLR5!$I$8:$I$150,MATCH(I127,WingXFLR5!$C$8:$C$150,1)):INDEX(WingXFLR5!$I$8:$I$150,MATCH(I127,WingXFLR5!$C$8:$C$150,1)+1),
INDEX(WingXFLR5!$C$8:$C$150,MATCH(I127,WingXFLR5!$C$8:$C$150,1)):INDEX(WingXFLR5!$C$8:$C$150,MATCH(I127,WingXFLR5!$C$8:$C$150,1)+1))</f>
        <v>-1.7420264128520629E-2</v>
      </c>
      <c r="N127">
        <f>(((M127*'AC Param'!$B$6)+(I127*('AC Param'!$B$3-'AC Param'!$B$4)))/('AC Param'!$B$5-'AC Param'!$B$3)) * ('AC Param'!$B$8/'AC Param'!$B$9)</f>
        <v>0.19014047075163937</v>
      </c>
      <c r="O127">
        <f>FORECAST(ABS(N127),
INDEX(HStabXFLR5!$D$8:$D$106,MATCH(ABS(N127),HStabXFLR5!$C$8:$C$106,1)):INDEX(HStabXFLR5!$D$8:$D$106,MATCH(ABS(N127),HStabXFLR5!$C$8:$C$106,1)+1),
INDEX(HStabXFLR5!$C$8:$C$106,MATCH(ABS(N127),HStabXFLR5!$C$8:$C$106,1)):INDEX(HStabXFLR5!$C$8:$C$106,MATCH(ABS(N127),HStabXFLR5!$C$8:$C$106,1)+1))</f>
        <v>1.3244511773160723E-2</v>
      </c>
      <c r="P127">
        <f>N127*B127*'AC Param'!$B$9</f>
        <v>1.7298966710708963</v>
      </c>
      <c r="Q127">
        <f>(B127*'AC Param'!$B$8*TrimCalc!I127)+TrimCalc!P127</f>
        <v>123.54185764145322</v>
      </c>
      <c r="R127">
        <f>('AC Param'!$B$2*9.807)-TrimCalc!Q127</f>
        <v>2.6342358546784794E-2</v>
      </c>
      <c r="S127">
        <f>O127*B127*'AC Param'!$B$9</f>
        <v>0.12049847534182824</v>
      </c>
      <c r="T127">
        <f>(J127*B127*'AC Param'!$B$8)</f>
        <v>5.4595563134942271</v>
      </c>
      <c r="U127">
        <f>(K127*B127*'AC Param'!$B$8)</f>
        <v>3.4887963139954872</v>
      </c>
      <c r="V127">
        <f>(L127*B127*'AC Param'!$B$8)</f>
        <v>1.9707413280243387</v>
      </c>
    </row>
    <row r="128" spans="1:22" x14ac:dyDescent="0.2">
      <c r="A128" s="1">
        <f>WingXFLR5!L134</f>
        <v>7.7607999999999997</v>
      </c>
      <c r="B128" s="1">
        <f t="shared" si="2"/>
        <v>36.890885191999999</v>
      </c>
      <c r="C128">
        <f>WingXFLR5!C134</f>
        <v>1.3507290000000001</v>
      </c>
      <c r="D128">
        <f>WingXFLR5!I134</f>
        <v>-1.4969E-2</v>
      </c>
      <c r="E128">
        <f>(((D128*'AC Param'!$B$6)+(C128*('AC Param'!$B$3-'AC Param'!$B$4)))/('AC Param'!$B$5-'AC Param'!$B$3)) * ('AC Param'!$B$8/'AC Param'!$B$9)</f>
        <v>0.2008898643797552</v>
      </c>
      <c r="F128">
        <f>E128*B128*'AC Param'!$B$9</f>
        <v>1.8156962061521498</v>
      </c>
      <c r="G128">
        <f>'AC Param'!$B$2*9.807 + F128</f>
        <v>125.38389620615216</v>
      </c>
      <c r="H128">
        <f t="shared" si="3"/>
        <v>-1.8156962061521498</v>
      </c>
      <c r="I128">
        <f>C128+(H128/(B128*'AC Param'!$B$8))</f>
        <v>1.3308878257788277</v>
      </c>
      <c r="J128">
        <f>FORECAST(I128,
INDEX(WingXFLR5!$F$8:$F$150,MATCH(I128,WingXFLR5!$C$8:$C$150,1)):INDEX(WingXFLR5!$F$8:$F$150,MATCH(I128,WingXFLR5!$C$8:$C$150,1)+1),
INDEX(WingXFLR5!$C$8:$C$150,MATCH(I128,WingXFLR5!$C$8:$C$150,1)):INDEX(WingXFLR5!$C$8:$C$150,MATCH(I128,WingXFLR5!$C$8:$C$150,1)+1))</f>
        <v>5.9808457851584375E-2</v>
      </c>
      <c r="K128">
        <f>FORECAST(I128,
INDEX(WingXFLR5!$D$8:$D$150,MATCH(I128,WingXFLR5!$C$8:$C$150,1)):INDEX(WingXFLR5!$D$8:$D$150,MATCH(I128,WingXFLR5!$C$8:$C$150,1)+1),
INDEX(WingXFLR5!$C$8:$C$150,MATCH(I128,WingXFLR5!$C$8:$C$150,1)):INDEX(WingXFLR5!$C$8:$C$150,MATCH(I128,WingXFLR5!$C$8:$C$150,1)+1))</f>
        <v>3.8360474567704916E-2</v>
      </c>
      <c r="L128">
        <f>FORECAST(I128,
INDEX(WingXFLR5!$E$8:$E$150,MATCH(I128,WingXFLR5!$C$8:$C$150,1)):INDEX(WingXFLR5!$E$8:$E$150,MATCH(I128,WingXFLR5!$C$8:$C$150,1)+1),
INDEX(WingXFLR5!$C$8:$C$150,MATCH(I128,WingXFLR5!$C$8:$C$150,1)):INDEX(WingXFLR5!$C$8:$C$150,MATCH(I128,WingXFLR5!$C$8:$C$150,1)+1))</f>
        <v>2.1447983283879458E-2</v>
      </c>
      <c r="M128">
        <f>FORECAST(I128,
INDEX(WingXFLR5!$I$8:$I$150,MATCH(I128,WingXFLR5!$C$8:$C$150,1)):INDEX(WingXFLR5!$I$8:$I$150,MATCH(I128,WingXFLR5!$C$8:$C$150,1)+1),
INDEX(WingXFLR5!$C$8:$C$150,MATCH(I128,WingXFLR5!$C$8:$C$150,1)):INDEX(WingXFLR5!$C$8:$C$150,MATCH(I128,WingXFLR5!$C$8:$C$150,1)+1))</f>
        <v>-1.6684875652279565E-2</v>
      </c>
      <c r="N128">
        <f>(((M128*'AC Param'!$B$6)+(I128*('AC Param'!$B$3-'AC Param'!$B$4)))/('AC Param'!$B$5-'AC Param'!$B$3)) * ('AC Param'!$B$8/'AC Param'!$B$9)</f>
        <v>0.19336682315155543</v>
      </c>
      <c r="O128">
        <f>FORECAST(ABS(N128),
INDEX(HStabXFLR5!$D$8:$D$106,MATCH(ABS(N128),HStabXFLR5!$C$8:$C$106,1)):INDEX(HStabXFLR5!$D$8:$D$106,MATCH(ABS(N128),HStabXFLR5!$C$8:$C$106,1)+1),
INDEX(HStabXFLR5!$C$8:$C$106,MATCH(ABS(N128),HStabXFLR5!$C$8:$C$106,1)):INDEX(HStabXFLR5!$C$8:$C$106,MATCH(ABS(N128),HStabXFLR5!$C$8:$C$106,1)+1))</f>
        <v>1.3321484394320611E-2</v>
      </c>
      <c r="P128">
        <f>N128*B128*'AC Param'!$B$9</f>
        <v>1.7477009518423208</v>
      </c>
      <c r="Q128">
        <f>(B128*'AC Param'!$B$8*TrimCalc!I128)+TrimCalc!P128</f>
        <v>123.53928189074121</v>
      </c>
      <c r="R128">
        <f>('AC Param'!$B$2*9.807)-TrimCalc!Q128</f>
        <v>2.8918109258796676E-2</v>
      </c>
      <c r="S128">
        <f>O128*B128*'AC Param'!$B$9</f>
        <v>0.12040313108758581</v>
      </c>
      <c r="T128">
        <f>(J128*B128*'AC Param'!$B$8)</f>
        <v>5.473163473412427</v>
      </c>
      <c r="U128">
        <f>(K128*B128*'AC Param'!$B$8)</f>
        <v>3.5104257118237512</v>
      </c>
      <c r="V128">
        <f>(L128*B128*'AC Param'!$B$8)</f>
        <v>1.9627377615886754</v>
      </c>
    </row>
    <row r="129" spans="1:22" x14ac:dyDescent="0.2">
      <c r="A129" s="1">
        <f>WingXFLR5!L135</f>
        <v>7.7355999999999998</v>
      </c>
      <c r="B129" s="1">
        <f t="shared" si="2"/>
        <v>36.651698258000003</v>
      </c>
      <c r="C129">
        <f>WingXFLR5!C135</f>
        <v>1.3595699999999999</v>
      </c>
      <c r="D129">
        <f>WingXFLR5!I135</f>
        <v>-1.4203E-2</v>
      </c>
      <c r="E129">
        <f>(((D129*'AC Param'!$B$6)+(C129*('AC Param'!$B$3-'AC Param'!$B$4)))/('AC Param'!$B$5-'AC Param'!$B$3)) * ('AC Param'!$B$8/'AC Param'!$B$9)</f>
        <v>0.20424541222802423</v>
      </c>
      <c r="F129">
        <f>E129*B129*'AC Param'!$B$9</f>
        <v>1.83405559879278</v>
      </c>
      <c r="G129">
        <f>'AC Param'!$B$2*9.807 + F129</f>
        <v>125.40225559879278</v>
      </c>
      <c r="H129">
        <f t="shared" si="3"/>
        <v>-1.83405559879278</v>
      </c>
      <c r="I129">
        <f>C129+(H129/(B129*'AC Param'!$B$8))</f>
        <v>1.3393974103056252</v>
      </c>
      <c r="J129">
        <f>FORECAST(I129,
INDEX(WingXFLR5!$F$8:$F$150,MATCH(I129,WingXFLR5!$C$8:$C$150,1)):INDEX(WingXFLR5!$F$8:$F$150,MATCH(I129,WingXFLR5!$C$8:$C$150,1)+1),
INDEX(WingXFLR5!$C$8:$C$150,MATCH(I129,WingXFLR5!$C$8:$C$150,1)):INDEX(WingXFLR5!$C$8:$C$150,MATCH(I129,WingXFLR5!$C$8:$C$150,1)+1))</f>
        <v>6.0357907208339424E-2</v>
      </c>
      <c r="K129">
        <f>FORECAST(I129,
INDEX(WingXFLR5!$D$8:$D$150,MATCH(I129,WingXFLR5!$C$8:$C$150,1)):INDEX(WingXFLR5!$D$8:$D$150,MATCH(I129,WingXFLR5!$C$8:$C$150,1)+1),
INDEX(WingXFLR5!$C$8:$C$150,MATCH(I129,WingXFLR5!$C$8:$C$150,1)):INDEX(WingXFLR5!$C$8:$C$150,MATCH(I129,WingXFLR5!$C$8:$C$150,1)+1))</f>
        <v>3.8849868773960121E-2</v>
      </c>
      <c r="L129">
        <f>FORECAST(I129,
INDEX(WingXFLR5!$E$8:$E$150,MATCH(I129,WingXFLR5!$C$8:$C$150,1)):INDEX(WingXFLR5!$E$8:$E$150,MATCH(I129,WingXFLR5!$C$8:$C$150,1)+1),
INDEX(WingXFLR5!$C$8:$C$150,MATCH(I129,WingXFLR5!$C$8:$C$150,1)):INDEX(WingXFLR5!$C$8:$C$150,MATCH(I129,WingXFLR5!$C$8:$C$150,1)+1))</f>
        <v>2.150803843437931E-2</v>
      </c>
      <c r="M129">
        <f>FORECAST(I129,
INDEX(WingXFLR5!$I$8:$I$150,MATCH(I129,WingXFLR5!$C$8:$C$150,1)):INDEX(WingXFLR5!$I$8:$I$150,MATCH(I129,WingXFLR5!$C$8:$C$150,1)+1),
INDEX(WingXFLR5!$C$8:$C$150,MATCH(I129,WingXFLR5!$C$8:$C$150,1)):INDEX(WingXFLR5!$C$8:$C$150,MATCH(I129,WingXFLR5!$C$8:$C$150,1)+1))</f>
        <v>-1.5948977488522656E-2</v>
      </c>
      <c r="N129">
        <f>(((M129*'AC Param'!$B$6)+(I129*('AC Param'!$B$3-'AC Param'!$B$4)))/('AC Param'!$B$5-'AC Param'!$B$3)) * ('AC Param'!$B$8/'AC Param'!$B$9)</f>
        <v>0.19659330731011634</v>
      </c>
      <c r="O129">
        <f>FORECAST(ABS(N129),
INDEX(HStabXFLR5!$D$8:$D$106,MATCH(ABS(N129),HStabXFLR5!$C$8:$C$106,1)):INDEX(HStabXFLR5!$D$8:$D$106,MATCH(ABS(N129),HStabXFLR5!$C$8:$C$106,1)+1),
INDEX(HStabXFLR5!$C$8:$C$106,MATCH(ABS(N129),HStabXFLR5!$C$8:$C$106,1)):INDEX(HStabXFLR5!$C$8:$C$106,MATCH(ABS(N129),HStabXFLR5!$C$8:$C$106,1)+1))</f>
        <v>1.3400409710570044E-2</v>
      </c>
      <c r="P129">
        <f>N129*B129*'AC Param'!$B$9</f>
        <v>1.7653422518727993</v>
      </c>
      <c r="Q129">
        <f>(B129*'AC Param'!$B$8*TrimCalc!I129)+TrimCalc!P129</f>
        <v>123.54094749628048</v>
      </c>
      <c r="R129">
        <f>('AC Param'!$B$2*9.807)-TrimCalc!Q129</f>
        <v>2.7252503719523702E-2</v>
      </c>
      <c r="S129">
        <f>O129*B129*'AC Param'!$B$9</f>
        <v>0.12033120444511966</v>
      </c>
      <c r="T129">
        <f>(J129*B129*'AC Param'!$B$8)</f>
        <v>5.4876324420428526</v>
      </c>
      <c r="U129">
        <f>(K129*B129*'AC Param'!$B$8)</f>
        <v>3.5321602440124855</v>
      </c>
      <c r="V129">
        <f>(L129*B129*'AC Param'!$B$8)</f>
        <v>1.955472198030368</v>
      </c>
    </row>
    <row r="130" spans="1:22" x14ac:dyDescent="0.2">
      <c r="A130" s="1">
        <f>WingXFLR5!L136</f>
        <v>7.7104999999999997</v>
      </c>
      <c r="B130" s="1">
        <f t="shared" si="2"/>
        <v>36.414233778125002</v>
      </c>
      <c r="C130">
        <f>WingXFLR5!C136</f>
        <v>1.3684050000000001</v>
      </c>
      <c r="D130">
        <f>WingXFLR5!I136</f>
        <v>-1.3438E-2</v>
      </c>
      <c r="E130">
        <f>(((D130*'AC Param'!$B$6)+(C130*('AC Param'!$B$3-'AC Param'!$B$4)))/('AC Param'!$B$5-'AC Param'!$B$3)) * ('AC Param'!$B$8/'AC Param'!$B$9)</f>
        <v>0.20759754873462163</v>
      </c>
      <c r="F130">
        <f>E130*B130*'AC Param'!$B$9</f>
        <v>1.8520788894901115</v>
      </c>
      <c r="G130">
        <f>'AC Param'!$B$2*9.807 + F130</f>
        <v>125.42027888949012</v>
      </c>
      <c r="H130">
        <f t="shared" si="3"/>
        <v>-1.8520788894901115</v>
      </c>
      <c r="I130">
        <f>C130+(H130/(B130*'AC Param'!$B$8))</f>
        <v>1.3479013317584527</v>
      </c>
      <c r="J130">
        <f>FORECAST(I130,
INDEX(WingXFLR5!$F$8:$F$150,MATCH(I130,WingXFLR5!$C$8:$C$150,1)):INDEX(WingXFLR5!$F$8:$F$150,MATCH(I130,WingXFLR5!$C$8:$C$150,1)+1),
INDEX(WingXFLR5!$C$8:$C$150,MATCH(I130,WingXFLR5!$C$8:$C$150,1)):INDEX(WingXFLR5!$C$8:$C$150,MATCH(I130,WingXFLR5!$C$8:$C$150,1)+1))</f>
        <v>6.0914301430050985E-2</v>
      </c>
      <c r="K130">
        <f>FORECAST(I130,
INDEX(WingXFLR5!$D$8:$D$150,MATCH(I130,WingXFLR5!$C$8:$C$150,1)):INDEX(WingXFLR5!$D$8:$D$150,MATCH(I130,WingXFLR5!$C$8:$C$150,1)+1),
INDEX(WingXFLR5!$C$8:$C$150,MATCH(I130,WingXFLR5!$C$8:$C$150,1)):INDEX(WingXFLR5!$C$8:$C$150,MATCH(I130,WingXFLR5!$C$8:$C$150,1)+1))</f>
        <v>3.9342035513969274E-2</v>
      </c>
      <c r="L130">
        <f>FORECAST(I130,
INDEX(WingXFLR5!$E$8:$E$150,MATCH(I130,WingXFLR5!$C$8:$C$150,1)):INDEX(WingXFLR5!$E$8:$E$150,MATCH(I130,WingXFLR5!$C$8:$C$150,1)+1),
INDEX(WingXFLR5!$C$8:$C$150,MATCH(I130,WingXFLR5!$C$8:$C$150,1)):INDEX(WingXFLR5!$C$8:$C$150,MATCH(I130,WingXFLR5!$C$8:$C$150,1)+1))</f>
        <v>2.1572265916081697E-2</v>
      </c>
      <c r="M130">
        <f>FORECAST(I130,
INDEX(WingXFLR5!$I$8:$I$150,MATCH(I130,WingXFLR5!$C$8:$C$150,1)):INDEX(WingXFLR5!$I$8:$I$150,MATCH(I130,WingXFLR5!$C$8:$C$150,1)+1),
INDEX(WingXFLR5!$C$8:$C$150,MATCH(I130,WingXFLR5!$C$8:$C$150,1)):INDEX(WingXFLR5!$C$8:$C$150,MATCH(I130,WingXFLR5!$C$8:$C$150,1)+1))</f>
        <v>-1.5213508444080912E-2</v>
      </c>
      <c r="N130">
        <f>(((M130*'AC Param'!$B$6)+(I130*('AC Param'!$B$3-'AC Param'!$B$4)))/('AC Param'!$B$5-'AC Param'!$B$3)) * ('AC Param'!$B$8/'AC Param'!$B$9)</f>
        <v>0.19981778743524292</v>
      </c>
      <c r="O130">
        <f>FORECAST(ABS(N130),
INDEX(HStabXFLR5!$D$8:$D$106,MATCH(ABS(N130),HStabXFLR5!$C$8:$C$106,1)):INDEX(HStabXFLR5!$D$8:$D$106,MATCH(ABS(N130),HStabXFLR5!$C$8:$C$106,1)+1),
INDEX(HStabXFLR5!$C$8:$C$106,MATCH(ABS(N130),HStabXFLR5!$C$8:$C$106,1)):INDEX(HStabXFLR5!$C$8:$C$106,MATCH(ABS(N130),HStabXFLR5!$C$8:$C$106,1)+1))</f>
        <v>1.3479859941454148E-2</v>
      </c>
      <c r="P130">
        <f>N130*B130*'AC Param'!$B$9</f>
        <v>1.7826718480501829</v>
      </c>
      <c r="Q130">
        <f>(B130*'AC Param'!$B$8*TrimCalc!I130)+TrimCalc!P130</f>
        <v>123.53745115172875</v>
      </c>
      <c r="R130">
        <f>('AC Param'!$B$2*9.807)-TrimCalc!Q130</f>
        <v>3.0748848271258566E-2</v>
      </c>
      <c r="S130">
        <f>O130*B130*'AC Param'!$B$9</f>
        <v>0.12026039894510096</v>
      </c>
      <c r="T130">
        <f>(J130*B130*'AC Param'!$B$8)</f>
        <v>5.5023369680761496</v>
      </c>
      <c r="U130">
        <f>(K130*B130*'AC Param'!$B$8)</f>
        <v>3.5537325607592822</v>
      </c>
      <c r="V130">
        <f>(L130*B130*'AC Param'!$B$8)</f>
        <v>1.948604407316866</v>
      </c>
    </row>
    <row r="131" spans="1:22" x14ac:dyDescent="0.2">
      <c r="A131" s="1">
        <f>WingXFLR5!L137</f>
        <v>7.6858000000000004</v>
      </c>
      <c r="B131" s="1">
        <f t="shared" ref="B131:B139" si="4">0.5*1.225*A131^2</f>
        <v>36.181307004500006</v>
      </c>
      <c r="C131">
        <f>WingXFLR5!C137</f>
        <v>1.3772329999999999</v>
      </c>
      <c r="D131">
        <f>WingXFLR5!I137</f>
        <v>-1.2671999999999999E-2</v>
      </c>
      <c r="E131">
        <f>(((D131*'AC Param'!$B$6)+(C131*('AC Param'!$B$3-'AC Param'!$B$4)))/('AC Param'!$B$5-'AC Param'!$B$3)) * ('AC Param'!$B$8/'AC Param'!$B$9)</f>
        <v>0.21095082285340655</v>
      </c>
      <c r="F131">
        <f>E131*B131*'AC Param'!$B$9</f>
        <v>1.8699567387051945</v>
      </c>
      <c r="G131">
        <f>'AC Param'!$B$2*9.807 + F131</f>
        <v>125.4381567387052</v>
      </c>
      <c r="H131">
        <f t="shared" ref="H131:H139" si="5">-F131</f>
        <v>-1.8699567387051945</v>
      </c>
      <c r="I131">
        <f>C131+(H131/(B131*'AC Param'!$B$8))</f>
        <v>1.3563981408533883</v>
      </c>
      <c r="J131">
        <f>FORECAST(I131,
INDEX(WingXFLR5!$F$8:$F$150,MATCH(I131,WingXFLR5!$C$8:$C$150,1)):INDEX(WingXFLR5!$F$8:$F$150,MATCH(I131,WingXFLR5!$C$8:$C$150,1)+1),
INDEX(WingXFLR5!$C$8:$C$150,MATCH(I131,WingXFLR5!$C$8:$C$150,1)):INDEX(WingXFLR5!$C$8:$C$150,MATCH(I131,WingXFLR5!$C$8:$C$150,1)+1))</f>
        <v>6.147576253139754E-2</v>
      </c>
      <c r="K131">
        <f>FORECAST(I131,
INDEX(WingXFLR5!$D$8:$D$150,MATCH(I131,WingXFLR5!$C$8:$C$150,1)):INDEX(WingXFLR5!$D$8:$D$150,MATCH(I131,WingXFLR5!$C$8:$C$150,1)+1),
INDEX(WingXFLR5!$C$8:$C$150,MATCH(I131,WingXFLR5!$C$8:$C$150,1)):INDEX(WingXFLR5!$C$8:$C$150,MATCH(I131,WingXFLR5!$C$8:$C$150,1)+1))</f>
        <v>3.9836876222186214E-2</v>
      </c>
      <c r="L131">
        <f>FORECAST(I131,
INDEX(WingXFLR5!$E$8:$E$150,MATCH(I131,WingXFLR5!$C$8:$C$150,1)):INDEX(WingXFLR5!$E$8:$E$150,MATCH(I131,WingXFLR5!$C$8:$C$150,1)+1),
INDEX(WingXFLR5!$C$8:$C$150,MATCH(I131,WingXFLR5!$C$8:$C$150,1)):INDEX(WingXFLR5!$C$8:$C$150,MATCH(I131,WingXFLR5!$C$8:$C$150,1)+1))</f>
        <v>2.1638886309211305E-2</v>
      </c>
      <c r="M131">
        <f>FORECAST(I131,
INDEX(WingXFLR5!$I$8:$I$150,MATCH(I131,WingXFLR5!$C$8:$C$150,1)):INDEX(WingXFLR5!$I$8:$I$150,MATCH(I131,WingXFLR5!$C$8:$C$150,1)+1),
INDEX(WingXFLR5!$C$8:$C$150,MATCH(I131,WingXFLR5!$C$8:$C$150,1)):INDEX(WingXFLR5!$C$8:$C$150,MATCH(I131,WingXFLR5!$C$8:$C$150,1)+1))</f>
        <v>-1.4477815530630531E-2</v>
      </c>
      <c r="N131">
        <f>(((M131*'AC Param'!$B$6)+(I131*('AC Param'!$B$3-'AC Param'!$B$4)))/('AC Param'!$B$5-'AC Param'!$B$3)) * ('AC Param'!$B$8/'AC Param'!$B$9)</f>
        <v>0.2030415523553373</v>
      </c>
      <c r="O131">
        <f>FORECAST(ABS(N131),
INDEX(HStabXFLR5!$D$8:$D$106,MATCH(ABS(N131),HStabXFLR5!$C$8:$C$106,1)):INDEX(HStabXFLR5!$D$8:$D$106,MATCH(ABS(N131),HStabXFLR5!$C$8:$C$106,1)+1),
INDEX(HStabXFLR5!$C$8:$C$106,MATCH(ABS(N131),HStabXFLR5!$C$8:$C$106,1)):INDEX(HStabXFLR5!$C$8:$C$106,MATCH(ABS(N131),HStabXFLR5!$C$8:$C$106,1)+1))</f>
        <v>1.3561229787085448E-2</v>
      </c>
      <c r="P131">
        <f>N131*B131*'AC Param'!$B$9</f>
        <v>1.7998456414074866</v>
      </c>
      <c r="Q131">
        <f>(B131*'AC Param'!$B$8*TrimCalc!I131)+TrimCalc!P131</f>
        <v>123.53841013122296</v>
      </c>
      <c r="R131">
        <f>('AC Param'!$B$2*9.807)-TrimCalc!Q131</f>
        <v>2.9789868777044148E-2</v>
      </c>
      <c r="S131">
        <f>O131*B131*'AC Param'!$B$9</f>
        <v>0.12021243947985166</v>
      </c>
      <c r="T131">
        <f>(J131*B131*'AC Param'!$B$8)</f>
        <v>5.5175326890233896</v>
      </c>
      <c r="U131">
        <f>(K131*B131*'AC Param'!$B$8)</f>
        <v>3.5754134269132787</v>
      </c>
      <c r="V131">
        <f>(L131*B131*'AC Param'!$B$8)</f>
        <v>1.9421192621101087</v>
      </c>
    </row>
    <row r="132" spans="1:22" x14ac:dyDescent="0.2">
      <c r="A132" s="1">
        <f>WingXFLR5!L138</f>
        <v>7.6612999999999998</v>
      </c>
      <c r="B132" s="1">
        <f t="shared" si="4"/>
        <v>35.951004585124998</v>
      </c>
      <c r="C132">
        <f>WingXFLR5!C138</f>
        <v>1.386055</v>
      </c>
      <c r="D132">
        <f>WingXFLR5!I138</f>
        <v>-1.1906E-2</v>
      </c>
      <c r="E132">
        <f>(((D132*'AC Param'!$B$6)+(C132*('AC Param'!$B$3-'AC Param'!$B$4)))/('AC Param'!$B$5-'AC Param'!$B$3)) * ('AC Param'!$B$8/'AC Param'!$B$9)</f>
        <v>0.21430304755858354</v>
      </c>
      <c r="F132">
        <f>E132*B132*'AC Param'!$B$9</f>
        <v>1.8875804121192998</v>
      </c>
      <c r="G132">
        <f>'AC Param'!$B$2*9.807 + F132</f>
        <v>125.45578041211931</v>
      </c>
      <c r="H132">
        <f t="shared" si="5"/>
        <v>-1.8875804121192998</v>
      </c>
      <c r="I132">
        <f>C132+(H132/(B132*'AC Param'!$B$8))</f>
        <v>1.3648890535951572</v>
      </c>
      <c r="J132">
        <f>FORECAST(I132,
INDEX(WingXFLR5!$F$8:$F$150,MATCH(I132,WingXFLR5!$C$8:$C$150,1)):INDEX(WingXFLR5!$F$8:$F$150,MATCH(I132,WingXFLR5!$C$8:$C$150,1)+1),
INDEX(WingXFLR5!$C$8:$C$150,MATCH(I132,WingXFLR5!$C$8:$C$150,1)):INDEX(WingXFLR5!$C$8:$C$150,MATCH(I132,WingXFLR5!$C$8:$C$150,1)+1))</f>
        <v>6.2042409703263496E-2</v>
      </c>
      <c r="K132">
        <f>FORECAST(I132,
INDEX(WingXFLR5!$D$8:$D$150,MATCH(I132,WingXFLR5!$C$8:$C$150,1)):INDEX(WingXFLR5!$D$8:$D$150,MATCH(I132,WingXFLR5!$C$8:$C$150,1)+1),
INDEX(WingXFLR5!$C$8:$C$150,MATCH(I132,WingXFLR5!$C$8:$C$150,1)):INDEX(WingXFLR5!$C$8:$C$150,MATCH(I132,WingXFLR5!$C$8:$C$150,1)+1))</f>
        <v>4.0334460533773236E-2</v>
      </c>
      <c r="L132">
        <f>FORECAST(I132,
INDEX(WingXFLR5!$E$8:$E$150,MATCH(I132,WingXFLR5!$C$8:$C$150,1)):INDEX(WingXFLR5!$E$8:$E$150,MATCH(I132,WingXFLR5!$C$8:$C$150,1)+1),
INDEX(WingXFLR5!$C$8:$C$150,MATCH(I132,WingXFLR5!$C$8:$C$150,1)):INDEX(WingXFLR5!$C$8:$C$150,MATCH(I132,WingXFLR5!$C$8:$C$150,1)+1))</f>
        <v>2.1708551212907937E-2</v>
      </c>
      <c r="M132">
        <f>FORECAST(I132,
INDEX(WingXFLR5!$I$8:$I$150,MATCH(I132,WingXFLR5!$C$8:$C$150,1)):INDEX(WingXFLR5!$I$8:$I$150,MATCH(I132,WingXFLR5!$C$8:$C$150,1)+1),
INDEX(WingXFLR5!$C$8:$C$150,MATCH(I132,WingXFLR5!$C$8:$C$150,1)):INDEX(WingXFLR5!$C$8:$C$150,MATCH(I132,WingXFLR5!$C$8:$C$150,1)+1))</f>
        <v>-1.3742436785478734E-2</v>
      </c>
      <c r="N132">
        <f>(((M132*'AC Param'!$B$6)+(I132*('AC Param'!$B$3-'AC Param'!$B$4)))/('AC Param'!$B$5-'AC Param'!$B$3)) * ('AC Param'!$B$8/'AC Param'!$B$9)</f>
        <v>0.20626354394696877</v>
      </c>
      <c r="O132">
        <f>FORECAST(ABS(N132),
INDEX(HStabXFLR5!$D$8:$D$106,MATCH(ABS(N132),HStabXFLR5!$C$8:$C$106,1)):INDEX(HStabXFLR5!$D$8:$D$106,MATCH(ABS(N132),HStabXFLR5!$C$8:$C$106,1)+1),
INDEX(HStabXFLR5!$C$8:$C$106,MATCH(ABS(N132),HStabXFLR5!$C$8:$C$106,1)):INDEX(HStabXFLR5!$C$8:$C$106,MATCH(ABS(N132),HStabXFLR5!$C$8:$C$106,1)+1))</f>
        <v>1.3643127899457978E-2</v>
      </c>
      <c r="P132">
        <f>N132*B132*'AC Param'!$B$9</f>
        <v>1.8167684954744934</v>
      </c>
      <c r="Q132">
        <f>(B132*'AC Param'!$B$8*TrimCalc!I132)+TrimCalc!P132</f>
        <v>123.53765888253521</v>
      </c>
      <c r="R132">
        <f>('AC Param'!$B$2*9.807)-TrimCalc!Q132</f>
        <v>3.0541117464792933E-2</v>
      </c>
      <c r="S132">
        <f>O132*B132*'AC Param'!$B$9</f>
        <v>0.12016861764887084</v>
      </c>
      <c r="T132">
        <f>(J132*B132*'AC Param'!$B$8)</f>
        <v>5.5329459423447185</v>
      </c>
      <c r="U132">
        <f>(K132*B132*'AC Param'!$B$8)</f>
        <v>3.5970296900841516</v>
      </c>
      <c r="V132">
        <f>(L132*B132*'AC Param'!$B$8)</f>
        <v>1.9359699425298671</v>
      </c>
    </row>
    <row r="133" spans="1:22" x14ac:dyDescent="0.2">
      <c r="A133" s="1">
        <f>WingXFLR5!L139</f>
        <v>7.6369999999999996</v>
      </c>
      <c r="B133" s="1">
        <f t="shared" si="4"/>
        <v>35.723308512499997</v>
      </c>
      <c r="C133">
        <f>WingXFLR5!C139</f>
        <v>1.394871</v>
      </c>
      <c r="D133">
        <f>WingXFLR5!I139</f>
        <v>-1.1140000000000001E-2</v>
      </c>
      <c r="E133">
        <f>(((D133*'AC Param'!$B$6)+(C133*('AC Param'!$B$3-'AC Param'!$B$4)))/('AC Param'!$B$5-'AC Param'!$B$3)) * ('AC Param'!$B$8/'AC Param'!$B$9)</f>
        <v>0.21765422285015232</v>
      </c>
      <c r="F133">
        <f>E133*B133*'AC Param'!$B$9</f>
        <v>1.9049555932214823</v>
      </c>
      <c r="G133">
        <f>'AC Param'!$B$2*9.807 + F133</f>
        <v>125.47315559322149</v>
      </c>
      <c r="H133">
        <f t="shared" si="5"/>
        <v>-1.9049555932214823</v>
      </c>
      <c r="I133">
        <f>C133+(H133/(B133*'AC Param'!$B$8))</f>
        <v>1.3733740699837591</v>
      </c>
      <c r="J133">
        <f>FORECAST(I133,
INDEX(WingXFLR5!$F$8:$F$150,MATCH(I133,WingXFLR5!$C$8:$C$150,1)):INDEX(WingXFLR5!$F$8:$F$150,MATCH(I133,WingXFLR5!$C$8:$C$150,1)+1),
INDEX(WingXFLR5!$C$8:$C$150,MATCH(I133,WingXFLR5!$C$8:$C$150,1)):INDEX(WingXFLR5!$C$8:$C$150,MATCH(I133,WingXFLR5!$C$8:$C$150,1)+1))</f>
        <v>6.2611785512049059E-2</v>
      </c>
      <c r="K133">
        <f>FORECAST(I133,
INDEX(WingXFLR5!$D$8:$D$150,MATCH(I133,WingXFLR5!$C$8:$C$150,1)):INDEX(WingXFLR5!$D$8:$D$150,MATCH(I133,WingXFLR5!$C$8:$C$150,1)+1),
INDEX(WingXFLR5!$C$8:$C$150,MATCH(I133,WingXFLR5!$C$8:$C$150,1)):INDEX(WingXFLR5!$C$8:$C$150,MATCH(I133,WingXFLR5!$C$8:$C$150,1)+1))</f>
        <v>4.0834258434700788E-2</v>
      </c>
      <c r="L133">
        <f>FORECAST(I133,
INDEX(WingXFLR5!$E$8:$E$150,MATCH(I133,WingXFLR5!$C$8:$C$150,1)):INDEX(WingXFLR5!$E$8:$E$150,MATCH(I133,WingXFLR5!$C$8:$C$150,1)+1),
INDEX(WingXFLR5!$C$8:$C$150,MATCH(I133,WingXFLR5!$C$8:$C$150,1)):INDEX(WingXFLR5!$C$8:$C$150,MATCH(I133,WingXFLR5!$C$8:$C$150,1)+1))</f>
        <v>2.1777964201274005E-2</v>
      </c>
      <c r="M133">
        <f>FORECAST(I133,
INDEX(WingXFLR5!$I$8:$I$150,MATCH(I133,WingXFLR5!$C$8:$C$150,1)):INDEX(WingXFLR5!$I$8:$I$150,MATCH(I133,WingXFLR5!$C$8:$C$150,1)+1),
INDEX(WingXFLR5!$C$8:$C$150,MATCH(I133,WingXFLR5!$C$8:$C$150,1)):INDEX(WingXFLR5!$C$8:$C$150,MATCH(I133,WingXFLR5!$C$8:$C$150,1)+1))</f>
        <v>-1.300683692710021E-2</v>
      </c>
      <c r="N133">
        <f>(((M133*'AC Param'!$B$6)+(I133*('AC Param'!$B$3-'AC Param'!$B$4)))/('AC Param'!$B$5-'AC Param'!$B$3)) * ('AC Param'!$B$8/'AC Param'!$B$9)</f>
        <v>0.20948502650659379</v>
      </c>
      <c r="O133">
        <f>FORECAST(ABS(N133),
INDEX(HStabXFLR5!$D$8:$D$106,MATCH(ABS(N133),HStabXFLR5!$C$8:$C$106,1)):INDEX(HStabXFLR5!$D$8:$D$106,MATCH(ABS(N133),HStabXFLR5!$C$8:$C$106,1)+1),
INDEX(HStabXFLR5!$C$8:$C$106,MATCH(ABS(N133),HStabXFLR5!$C$8:$C$106,1)):INDEX(HStabXFLR5!$C$8:$C$106,MATCH(ABS(N133),HStabXFLR5!$C$8:$C$106,1)+1))</f>
        <v>1.3726964409926243E-2</v>
      </c>
      <c r="P133">
        <f>N133*B133*'AC Param'!$B$9</f>
        <v>1.8334570665078509</v>
      </c>
      <c r="Q133">
        <f>(B133*'AC Param'!$B$8*TrimCalc!I133)+TrimCalc!P133</f>
        <v>123.53532864651294</v>
      </c>
      <c r="R133">
        <f>('AC Param'!$B$2*9.807)-TrimCalc!Q133</f>
        <v>3.2871353487067267E-2</v>
      </c>
      <c r="S133">
        <f>O133*B133*'AC Param'!$B$9</f>
        <v>0.12014128321619615</v>
      </c>
      <c r="T133">
        <f>(J133*B133*'AC Param'!$B$8)</f>
        <v>5.5483583433844279</v>
      </c>
      <c r="U133">
        <f>(K133*B133*'AC Param'!$B$8)</f>
        <v>3.6185375745032546</v>
      </c>
      <c r="V133">
        <f>(L133*B133*'AC Param'!$B$8)</f>
        <v>1.9298595047223659</v>
      </c>
    </row>
    <row r="134" spans="1:22" x14ac:dyDescent="0.2">
      <c r="A134" s="1">
        <f>WingXFLR5!L140</f>
        <v>7.6130000000000004</v>
      </c>
      <c r="B134" s="1">
        <f t="shared" si="4"/>
        <v>35.499133512500009</v>
      </c>
      <c r="C134">
        <f>WingXFLR5!C140</f>
        <v>1.40368</v>
      </c>
      <c r="D134">
        <f>WingXFLR5!I140</f>
        <v>-1.0374E-2</v>
      </c>
      <c r="E134">
        <f>(((D134*'AC Param'!$B$6)+(C134*('AC Param'!$B$3-'AC Param'!$B$4)))/('AC Param'!$B$5-'AC Param'!$B$3)) * ('AC Param'!$B$8/'AC Param'!$B$9)</f>
        <v>0.22100417382584514</v>
      </c>
      <c r="F134">
        <f>E134*B134*'AC Param'!$B$9</f>
        <v>1.9221368849985419</v>
      </c>
      <c r="G134">
        <f>'AC Param'!$B$2*9.807 + F134</f>
        <v>125.49033688499854</v>
      </c>
      <c r="H134">
        <f t="shared" si="5"/>
        <v>-1.9221368849985419</v>
      </c>
      <c r="I134">
        <f>C134+(H134/(B134*'AC Param'!$B$8))</f>
        <v>1.3818522072936661</v>
      </c>
      <c r="J134">
        <f>FORECAST(I134,
INDEX(WingXFLR5!$F$8:$F$150,MATCH(I134,WingXFLR5!$C$8:$C$150,1)):INDEX(WingXFLR5!$F$8:$F$150,MATCH(I134,WingXFLR5!$C$8:$C$150,1)+1),
INDEX(WingXFLR5!$C$8:$C$150,MATCH(I134,WingXFLR5!$C$8:$C$150,1)):INDEX(WingXFLR5!$C$8:$C$150,MATCH(I134,WingXFLR5!$C$8:$C$150,1)+1))</f>
        <v>6.317835373853796E-2</v>
      </c>
      <c r="K134">
        <f>FORECAST(I134,
INDEX(WingXFLR5!$D$8:$D$150,MATCH(I134,WingXFLR5!$C$8:$C$150,1)):INDEX(WingXFLR5!$D$8:$D$150,MATCH(I134,WingXFLR5!$C$8:$C$150,1)+1),
INDEX(WingXFLR5!$C$8:$C$150,MATCH(I134,WingXFLR5!$C$8:$C$150,1)):INDEX(WingXFLR5!$C$8:$C$150,MATCH(I134,WingXFLR5!$C$8:$C$150,1)+1))</f>
        <v>4.1336890481656619E-2</v>
      </c>
      <c r="L134">
        <f>FORECAST(I134,
INDEX(WingXFLR5!$E$8:$E$150,MATCH(I134,WingXFLR5!$C$8:$C$150,1)):INDEX(WingXFLR5!$E$8:$E$150,MATCH(I134,WingXFLR5!$C$8:$C$150,1)+1),
INDEX(WingXFLR5!$C$8:$C$150,MATCH(I134,WingXFLR5!$C$8:$C$150,1)):INDEX(WingXFLR5!$C$8:$C$150,MATCH(I134,WingXFLR5!$C$8:$C$150,1)+1))</f>
        <v>2.1841463256881351E-2</v>
      </c>
      <c r="M134">
        <f>FORECAST(I134,
INDEX(WingXFLR5!$I$8:$I$150,MATCH(I134,WingXFLR5!$C$8:$C$150,1)):INDEX(WingXFLR5!$I$8:$I$150,MATCH(I134,WingXFLR5!$C$8:$C$150,1)+1),
INDEX(WingXFLR5!$C$8:$C$150,MATCH(I134,WingXFLR5!$C$8:$C$150,1)):INDEX(WingXFLR5!$C$8:$C$150,MATCH(I134,WingXFLR5!$C$8:$C$150,1)+1))</f>
        <v>-1.2270921697240048E-2</v>
      </c>
      <c r="N134">
        <f>(((M134*'AC Param'!$B$6)+(I134*('AC Param'!$B$3-'AC Param'!$B$4)))/('AC Param'!$B$5-'AC Param'!$B$3)) * ('AC Param'!$B$8/'AC Param'!$B$9)</f>
        <v>0.21270605078450619</v>
      </c>
      <c r="O134">
        <f>FORECAST(ABS(N134),
INDEX(HStabXFLR5!$D$8:$D$106,MATCH(ABS(N134),HStabXFLR5!$C$8:$C$106,1)):INDEX(HStabXFLR5!$D$8:$D$106,MATCH(ABS(N134),HStabXFLR5!$C$8:$C$106,1)+1),
INDEX(HStabXFLR5!$C$8:$C$106,MATCH(ABS(N134),HStabXFLR5!$C$8:$C$106,1)):INDEX(HStabXFLR5!$C$8:$C$106,MATCH(ABS(N134),HStabXFLR5!$C$8:$C$106,1)+1))</f>
        <v>1.3811373326497371E-2</v>
      </c>
      <c r="P134">
        <f>N134*B134*'AC Param'!$B$9</f>
        <v>1.8499657214503691</v>
      </c>
      <c r="Q134">
        <f>(B134*'AC Param'!$B$8*TrimCalc!I134)+TrimCalc!P134</f>
        <v>123.53469733817766</v>
      </c>
      <c r="R134">
        <f>('AC Param'!$B$2*9.807)-TrimCalc!Q134</f>
        <v>3.3502661822339519E-2</v>
      </c>
      <c r="S134">
        <f>O134*B134*'AC Param'!$B$9</f>
        <v>0.12012148749853632</v>
      </c>
      <c r="T134">
        <f>(J134*B134*'AC Param'!$B$8)</f>
        <v>5.563432165960176</v>
      </c>
      <c r="U134">
        <f>(K134*B134*'AC Param'!$B$8)</f>
        <v>3.6400914638923196</v>
      </c>
      <c r="V134">
        <f>(L134*B134*'AC Param'!$B$8)</f>
        <v>1.9233407020678568</v>
      </c>
    </row>
    <row r="135" spans="1:22" x14ac:dyDescent="0.2">
      <c r="A135" s="1">
        <f>WingXFLR5!L141</f>
        <v>7.5892999999999997</v>
      </c>
      <c r="B135" s="1">
        <f t="shared" si="4"/>
        <v>35.278453125124997</v>
      </c>
      <c r="C135">
        <f>WingXFLR5!C141</f>
        <v>1.4124829999999999</v>
      </c>
      <c r="D135">
        <f>WingXFLR5!I141</f>
        <v>-9.6080000000000002E-3</v>
      </c>
      <c r="E135">
        <f>(((D135*'AC Param'!$B$6)+(C135*('AC Param'!$B$3-'AC Param'!$B$4)))/('AC Param'!$B$5-'AC Param'!$B$3)) * ('AC Param'!$B$8/'AC Param'!$B$9)</f>
        <v>0.22435307538792987</v>
      </c>
      <c r="F135">
        <f>E135*B135*'AC Param'!$B$9</f>
        <v>1.9391332161199262</v>
      </c>
      <c r="G135">
        <f>'AC Param'!$B$2*9.807 + F135</f>
        <v>125.50733321611993</v>
      </c>
      <c r="H135">
        <f t="shared" si="5"/>
        <v>-1.9391332161199262</v>
      </c>
      <c r="I135">
        <f>C135+(H135/(B135*'AC Param'!$B$8))</f>
        <v>1.390324448250406</v>
      </c>
      <c r="J135">
        <f>FORECAST(I135,
INDEX(WingXFLR5!$F$8:$F$150,MATCH(I135,WingXFLR5!$C$8:$C$150,1)):INDEX(WingXFLR5!$F$8:$F$150,MATCH(I135,WingXFLR5!$C$8:$C$150,1)+1),
INDEX(WingXFLR5!$C$8:$C$150,MATCH(I135,WingXFLR5!$C$8:$C$150,1)):INDEX(WingXFLR5!$C$8:$C$150,MATCH(I135,WingXFLR5!$C$8:$C$150,1)+1))</f>
        <v>6.3741306173603393E-2</v>
      </c>
      <c r="K135">
        <f>FORECAST(I135,
INDEX(WingXFLR5!$D$8:$D$150,MATCH(I135,WingXFLR5!$C$8:$C$150,1)):INDEX(WingXFLR5!$D$8:$D$150,MATCH(I135,WingXFLR5!$C$8:$C$150,1)+1),
INDEX(WingXFLR5!$C$8:$C$150,MATCH(I135,WingXFLR5!$C$8:$C$150,1)):INDEX(WingXFLR5!$C$8:$C$150,MATCH(I135,WingXFLR5!$C$8:$C$150,1)+1))</f>
        <v>4.1842217698271761E-2</v>
      </c>
      <c r="L135">
        <f>FORECAST(I135,
INDEX(WingXFLR5!$E$8:$E$150,MATCH(I135,WingXFLR5!$C$8:$C$150,1)):INDEX(WingXFLR5!$E$8:$E$150,MATCH(I135,WingXFLR5!$C$8:$C$150,1)+1),
INDEX(WingXFLR5!$C$8:$C$150,MATCH(I135,WingXFLR5!$C$8:$C$150,1)):INDEX(WingXFLR5!$C$8:$C$150,MATCH(I135,WingXFLR5!$C$8:$C$150,1)+1))</f>
        <v>2.1898604191274179E-2</v>
      </c>
      <c r="M135">
        <f>FORECAST(I135,
INDEX(WingXFLR5!$I$8:$I$150,MATCH(I135,WingXFLR5!$C$8:$C$150,1)):INDEX(WingXFLR5!$I$8:$I$150,MATCH(I135,WingXFLR5!$C$8:$C$150,1)+1),
INDEX(WingXFLR5!$C$8:$C$150,MATCH(I135,WingXFLR5!$C$8:$C$150,1)):INDEX(WingXFLR5!$C$8:$C$150,MATCH(I135,WingXFLR5!$C$8:$C$150,1)+1))</f>
        <v>-1.1535038411999668E-2</v>
      </c>
      <c r="N135">
        <f>(((M135*'AC Param'!$B$6)+(I135*('AC Param'!$B$3-'AC Param'!$B$4)))/('AC Param'!$B$5-'AC Param'!$B$3)) * ('AC Param'!$B$8/'AC Param'!$B$9)</f>
        <v>0.21592596832598279</v>
      </c>
      <c r="O135">
        <f>FORECAST(ABS(N135),
INDEX(HStabXFLR5!$D$8:$D$106,MATCH(ABS(N135),HStabXFLR5!$C$8:$C$106,1)):INDEX(HStabXFLR5!$D$8:$D$106,MATCH(ABS(N135),HStabXFLR5!$C$8:$C$106,1)+1),
INDEX(HStabXFLR5!$C$8:$C$106,MATCH(ABS(N135),HStabXFLR5!$C$8:$C$106,1)):INDEX(HStabXFLR5!$C$8:$C$106,MATCH(ABS(N135),HStabXFLR5!$C$8:$C$106,1)+1))</f>
        <v>1.3898435327240343E-2</v>
      </c>
      <c r="P135">
        <f>N135*B135*'AC Param'!$B$9</f>
        <v>1.8662958672609251</v>
      </c>
      <c r="Q135">
        <f>(B135*'AC Param'!$B$8*TrimCalc!I135)+TrimCalc!P135</f>
        <v>123.53599473805346</v>
      </c>
      <c r="R135">
        <f>('AC Param'!$B$2*9.807)-TrimCalc!Q135</f>
        <v>3.2205261946543828E-2</v>
      </c>
      <c r="S135">
        <f>O135*B135*'AC Param'!$B$9</f>
        <v>0.12012724830513428</v>
      </c>
      <c r="T135">
        <f>(J135*B135*'AC Param'!$B$8)</f>
        <v>5.5781120281188636</v>
      </c>
      <c r="U135">
        <f>(K135*B135*'AC Param'!$B$8)</f>
        <v>3.6616848922144269</v>
      </c>
      <c r="V135">
        <f>(L135*B135*'AC Param'!$B$8)</f>
        <v>1.9163847553683602</v>
      </c>
    </row>
    <row r="136" spans="1:22" x14ac:dyDescent="0.2">
      <c r="A136" s="1">
        <f>WingXFLR5!L142</f>
        <v>7.5658000000000003</v>
      </c>
      <c r="B136" s="1">
        <f t="shared" si="4"/>
        <v>35.060314404500005</v>
      </c>
      <c r="C136">
        <f>WingXFLR5!C142</f>
        <v>1.421279</v>
      </c>
      <c r="D136">
        <f>WingXFLR5!I142</f>
        <v>-8.8419999999999992E-3</v>
      </c>
      <c r="E136">
        <f>(((D136*'AC Param'!$B$6)+(C136*('AC Param'!$B$3-'AC Param'!$B$4)))/('AC Param'!$B$5-'AC Param'!$B$3)) * ('AC Param'!$B$8/'AC Param'!$B$9)</f>
        <v>0.22770075263413861</v>
      </c>
      <c r="F136">
        <f>E136*B136*'AC Param'!$B$9</f>
        <v>1.9558986944860746</v>
      </c>
      <c r="G136">
        <f>'AC Param'!$B$2*9.807 + F136</f>
        <v>125.52409869448609</v>
      </c>
      <c r="H136">
        <f t="shared" si="5"/>
        <v>-1.9558986944860746</v>
      </c>
      <c r="I136">
        <f>C136+(H136/(B136*'AC Param'!$B$8))</f>
        <v>1.3987898101284513</v>
      </c>
      <c r="J136">
        <f>FORECAST(I136,
INDEX(WingXFLR5!$F$8:$F$150,MATCH(I136,WingXFLR5!$C$8:$C$150,1)):INDEX(WingXFLR5!$F$8:$F$150,MATCH(I136,WingXFLR5!$C$8:$C$150,1)+1),
INDEX(WingXFLR5!$C$8:$C$150,MATCH(I136,WingXFLR5!$C$8:$C$150,1)):INDEX(WingXFLR5!$C$8:$C$150,MATCH(I136,WingXFLR5!$C$8:$C$150,1)+1))</f>
        <v>6.4303245649352261E-2</v>
      </c>
      <c r="K136">
        <f>FORECAST(I136,
INDEX(WingXFLR5!$D$8:$D$150,MATCH(I136,WingXFLR5!$C$8:$C$150,1)):INDEX(WingXFLR5!$D$8:$D$150,MATCH(I136,WingXFLR5!$C$8:$C$150,1)+1),
INDEX(WingXFLR5!$C$8:$C$150,MATCH(I136,WingXFLR5!$C$8:$C$150,1)):INDEX(WingXFLR5!$C$8:$C$150,MATCH(I136,WingXFLR5!$C$8:$C$150,1)+1))</f>
        <v>4.234977810966957E-2</v>
      </c>
      <c r="L136">
        <f>FORECAST(I136,
INDEX(WingXFLR5!$E$8:$E$150,MATCH(I136,WingXFLR5!$C$8:$C$150,1)):INDEX(WingXFLR5!$E$8:$E$150,MATCH(I136,WingXFLR5!$C$8:$C$150,1)+1),
INDEX(WingXFLR5!$C$8:$C$150,MATCH(I136,WingXFLR5!$C$8:$C$150,1)):INDEX(WingXFLR5!$C$8:$C$150,MATCH(I136,WingXFLR5!$C$8:$C$150,1)+1))</f>
        <v>2.1952467539682691E-2</v>
      </c>
      <c r="M136">
        <f>FORECAST(I136,
INDEX(WingXFLR5!$I$8:$I$150,MATCH(I136,WingXFLR5!$C$8:$C$150,1)):INDEX(WingXFLR5!$I$8:$I$150,MATCH(I136,WingXFLR5!$C$8:$C$150,1)+1),
INDEX(WingXFLR5!$C$8:$C$150,MATCH(I136,WingXFLR5!$C$8:$C$150,1)):INDEX(WingXFLR5!$C$8:$C$150,MATCH(I136,WingXFLR5!$C$8:$C$150,1)+1))</f>
        <v>-1.0799233901873789E-2</v>
      </c>
      <c r="N136">
        <f>(((M136*'AC Param'!$B$6)+(I136*('AC Param'!$B$3-'AC Param'!$B$4)))/('AC Param'!$B$5-'AC Param'!$B$3)) * ('AC Param'!$B$8/'AC Param'!$B$9)</f>
        <v>0.21914449663984026</v>
      </c>
      <c r="O136">
        <f>FORECAST(ABS(N136),
INDEX(HStabXFLR5!$D$8:$D$106,MATCH(ABS(N136),HStabXFLR5!$C$8:$C$106,1)):INDEX(HStabXFLR5!$D$8:$D$106,MATCH(ABS(N136),HStabXFLR5!$C$8:$C$106,1)+1),
INDEX(HStabXFLR5!$C$8:$C$106,MATCH(ABS(N136),HStabXFLR5!$C$8:$C$106,1)):INDEX(HStabXFLR5!$C$8:$C$106,MATCH(ABS(N136),HStabXFLR5!$C$8:$C$106,1)+1))</f>
        <v>1.3986272353638066E-2</v>
      </c>
      <c r="P136">
        <f>N136*B136*'AC Param'!$B$9</f>
        <v>1.88240236329113</v>
      </c>
      <c r="Q136">
        <f>(B136*'AC Param'!$B$8*TrimCalc!I136)+TrimCalc!P136</f>
        <v>123.53601368131613</v>
      </c>
      <c r="R136">
        <f>('AC Param'!$B$2*9.807)-TrimCalc!Q136</f>
        <v>3.2186318683869786E-2</v>
      </c>
      <c r="S136">
        <f>O136*B136*'AC Param'!$B$9</f>
        <v>0.12013896098605163</v>
      </c>
      <c r="T136">
        <f>(J136*B136*'AC Param'!$B$8)</f>
        <v>5.5924928792521156</v>
      </c>
      <c r="U136">
        <f>(K136*B136*'AC Param'!$B$8)</f>
        <v>3.6831862859261428</v>
      </c>
      <c r="V136">
        <f>(L136*B136*'AC Param'!$B$8)</f>
        <v>1.9092196227100602</v>
      </c>
    </row>
    <row r="137" spans="1:22" x14ac:dyDescent="0.2">
      <c r="A137" s="1">
        <f>WingXFLR5!L143</f>
        <v>7.5425000000000004</v>
      </c>
      <c r="B137" s="1">
        <f t="shared" si="4"/>
        <v>34.844700078125008</v>
      </c>
      <c r="C137">
        <f>WingXFLR5!C143</f>
        <v>1.430069</v>
      </c>
      <c r="D137">
        <f>WingXFLR5!I143</f>
        <v>-8.0759999999999998E-3</v>
      </c>
      <c r="E137">
        <f>(((D137*'AC Param'!$B$6)+(C137*('AC Param'!$B$3-'AC Param'!$B$4)))/('AC Param'!$B$5-'AC Param'!$B$3)) * ('AC Param'!$B$8/'AC Param'!$B$9)</f>
        <v>0.2310473804667392</v>
      </c>
      <c r="F137">
        <f>E137*B137*'AC Param'!$B$9</f>
        <v>1.9724402856689918</v>
      </c>
      <c r="G137">
        <f>'AC Param'!$B$2*9.807 + F137</f>
        <v>125.540640285669</v>
      </c>
      <c r="H137">
        <f t="shared" si="5"/>
        <v>-1.9724402856689918</v>
      </c>
      <c r="I137">
        <f>C137+(H137/(B137*'AC Param'!$B$8))</f>
        <v>1.4072492756533295</v>
      </c>
      <c r="J137">
        <f>FORECAST(I137,
INDEX(WingXFLR5!$F$8:$F$150,MATCH(I137,WingXFLR5!$C$8:$C$150,1)):INDEX(WingXFLR5!$F$8:$F$150,MATCH(I137,WingXFLR5!$C$8:$C$150,1)+1),
INDEX(WingXFLR5!$C$8:$C$150,MATCH(I137,WingXFLR5!$C$8:$C$150,1)):INDEX(WingXFLR5!$C$8:$C$150,MATCH(I137,WingXFLR5!$C$8:$C$150,1)+1))</f>
        <v>6.4865600310445429E-2</v>
      </c>
      <c r="K137">
        <f>FORECAST(I137,
INDEX(WingXFLR5!$D$8:$D$150,MATCH(I137,WingXFLR5!$C$8:$C$150,1)):INDEX(WingXFLR5!$D$8:$D$150,MATCH(I137,WingXFLR5!$C$8:$C$150,1)+1),
INDEX(WingXFLR5!$C$8:$C$150,MATCH(I137,WingXFLR5!$C$8:$C$150,1)):INDEX(WingXFLR5!$C$8:$C$150,MATCH(I137,WingXFLR5!$C$8:$C$150,1)+1))</f>
        <v>4.2860110862572381E-2</v>
      </c>
      <c r="L137">
        <f>FORECAST(I137,
INDEX(WingXFLR5!$E$8:$E$150,MATCH(I137,WingXFLR5!$C$8:$C$150,1)):INDEX(WingXFLR5!$E$8:$E$150,MATCH(I137,WingXFLR5!$C$8:$C$150,1)+1),
INDEX(WingXFLR5!$C$8:$C$150,MATCH(I137,WingXFLR5!$C$8:$C$150,1)):INDEX(WingXFLR5!$C$8:$C$150,MATCH(I137,WingXFLR5!$C$8:$C$150,1)+1))</f>
        <v>2.2004489447873053E-2</v>
      </c>
      <c r="M137">
        <f>FORECAST(I137,
INDEX(WingXFLR5!$I$8:$I$150,MATCH(I137,WingXFLR5!$C$8:$C$150,1)):INDEX(WingXFLR5!$I$8:$I$150,MATCH(I137,WingXFLR5!$C$8:$C$150,1)+1),
INDEX(WingXFLR5!$C$8:$C$150,MATCH(I137,WingXFLR5!$C$8:$C$150,1)):INDEX(WingXFLR5!$C$8:$C$150,MATCH(I137,WingXFLR5!$C$8:$C$150,1)+1))</f>
        <v>-1.006341665904234E-2</v>
      </c>
      <c r="N137">
        <f>(((M137*'AC Param'!$B$6)+(I137*('AC Param'!$B$3-'AC Param'!$B$4)))/('AC Param'!$B$5-'AC Param'!$B$3)) * ('AC Param'!$B$8/'AC Param'!$B$9)</f>
        <v>0.22236202374189037</v>
      </c>
      <c r="O137">
        <f>FORECAST(ABS(N137),
INDEX(HStabXFLR5!$D$8:$D$106,MATCH(ABS(N137),HStabXFLR5!$C$8:$C$106,1)):INDEX(HStabXFLR5!$D$8:$D$106,MATCH(ABS(N137),HStabXFLR5!$C$8:$C$106,1)+1),
INDEX(HStabXFLR5!$C$8:$C$106,MATCH(ABS(N137),HStabXFLR5!$C$8:$C$106,1)):INDEX(HStabXFLR5!$C$8:$C$106,MATCH(ABS(N137),HStabXFLR5!$C$8:$C$106,1)+1))</f>
        <v>1.4076019903394688E-2</v>
      </c>
      <c r="P137">
        <f>N137*B137*'AC Param'!$B$9</f>
        <v>1.8982938163825152</v>
      </c>
      <c r="Q137">
        <f>(B137*'AC Param'!$B$8*TrimCalc!I137)+TrimCalc!P137</f>
        <v>123.53495870809105</v>
      </c>
      <c r="R137">
        <f>('AC Param'!$B$2*9.807)-TrimCalc!Q137</f>
        <v>3.3241291908950643E-2</v>
      </c>
      <c r="S137">
        <f>O137*B137*'AC Param'!$B$9</f>
        <v>0.12016629949773898</v>
      </c>
      <c r="T137">
        <f>(J137*B137*'AC Param'!$B$8)</f>
        <v>5.6067076561813325</v>
      </c>
      <c r="U137">
        <f>(K137*B137*'AC Param'!$B$8)</f>
        <v>3.7046463852623686</v>
      </c>
      <c r="V137">
        <f>(L137*B137*'AC Param'!$B$8)</f>
        <v>1.9019748351559498</v>
      </c>
    </row>
    <row r="138" spans="1:22" x14ac:dyDescent="0.2">
      <c r="A138" s="1">
        <f>WingXFLR5!L144</f>
        <v>7.5194000000000001</v>
      </c>
      <c r="B138" s="1">
        <f t="shared" si="4"/>
        <v>34.631593020500006</v>
      </c>
      <c r="C138">
        <f>WingXFLR5!C144</f>
        <v>1.438852</v>
      </c>
      <c r="D138">
        <f>WingXFLR5!I144</f>
        <v>-7.3099999999999997E-3</v>
      </c>
      <c r="E138">
        <f>(((D138*'AC Param'!$B$6)+(C138*('AC Param'!$B$3-'AC Param'!$B$4)))/('AC Param'!$B$5-'AC Param'!$B$3)) * ('AC Param'!$B$8/'AC Param'!$B$9)</f>
        <v>0.23439278398346378</v>
      </c>
      <c r="F138">
        <f>E138*B138*'AC Param'!$B$9</f>
        <v>1.9887618979550361</v>
      </c>
      <c r="G138">
        <f>'AC Param'!$B$2*9.807 + F138</f>
        <v>125.55696189795503</v>
      </c>
      <c r="H138">
        <f t="shared" si="5"/>
        <v>-1.9887618979550361</v>
      </c>
      <c r="I138">
        <f>C138+(H138/(B138*'AC Param'!$B$8))</f>
        <v>1.4157018620995128</v>
      </c>
      <c r="J138">
        <f>FORECAST(I138,
INDEX(WingXFLR5!$F$8:$F$150,MATCH(I138,WingXFLR5!$C$8:$C$150,1)):INDEX(WingXFLR5!$F$8:$F$150,MATCH(I138,WingXFLR5!$C$8:$C$150,1)+1),
INDEX(WingXFLR5!$C$8:$C$150,MATCH(I138,WingXFLR5!$C$8:$C$150,1)):INDEX(WingXFLR5!$C$8:$C$150,MATCH(I138,WingXFLR5!$C$8:$C$150,1)+1))</f>
        <v>6.5428444428184906E-2</v>
      </c>
      <c r="K138">
        <f>FORECAST(I138,
INDEX(WingXFLR5!$D$8:$D$150,MATCH(I138,WingXFLR5!$C$8:$C$150,1)):INDEX(WingXFLR5!$D$8:$D$150,MATCH(I138,WingXFLR5!$C$8:$C$150,1)+1),
INDEX(WingXFLR5!$C$8:$C$150,MATCH(I138,WingXFLR5!$C$8:$C$150,1)):INDEX(WingXFLR5!$C$8:$C$150,MATCH(I138,WingXFLR5!$C$8:$C$150,1)+1))</f>
        <v>4.3373147122025779E-2</v>
      </c>
      <c r="L138">
        <f>FORECAST(I138,
INDEX(WingXFLR5!$E$8:$E$150,MATCH(I138,WingXFLR5!$C$8:$C$150,1)):INDEX(WingXFLR5!$E$8:$E$150,MATCH(I138,WingXFLR5!$C$8:$C$150,1)+1),
INDEX(WingXFLR5!$C$8:$C$150,MATCH(I138,WingXFLR5!$C$8:$C$150,1)):INDEX(WingXFLR5!$C$8:$C$150,MATCH(I138,WingXFLR5!$C$8:$C$150,1)+1))</f>
        <v>2.2054663252282301E-2</v>
      </c>
      <c r="M138">
        <f>FORECAST(I138,
INDEX(WingXFLR5!$I$8:$I$150,MATCH(I138,WingXFLR5!$C$8:$C$150,1)):INDEX(WingXFLR5!$I$8:$I$150,MATCH(I138,WingXFLR5!$C$8:$C$150,1)+1),
INDEX(WingXFLR5!$C$8:$C$150,MATCH(I138,WingXFLR5!$C$8:$C$150,1)):INDEX(WingXFLR5!$C$8:$C$150,MATCH(I138,WingXFLR5!$C$8:$C$150,1)+1))</f>
        <v>-9.3276852696422552E-3</v>
      </c>
      <c r="N138">
        <f>(((M138*'AC Param'!$B$6)+(I138*('AC Param'!$B$3-'AC Param'!$B$4)))/('AC Param'!$B$5-'AC Param'!$B$3)) * ('AC Param'!$B$8/'AC Param'!$B$9)</f>
        <v>0.22557814489784603</v>
      </c>
      <c r="O138">
        <f>FORECAST(ABS(N138),
INDEX(HStabXFLR5!$D$8:$D$106,MATCH(ABS(N138),HStabXFLR5!$C$8:$C$106,1)):INDEX(HStabXFLR5!$D$8:$D$106,MATCH(ABS(N138),HStabXFLR5!$C$8:$C$106,1)+1),
INDEX(HStabXFLR5!$C$8:$C$106,MATCH(ABS(N138),HStabXFLR5!$C$8:$C$106,1)):INDEX(HStabXFLR5!$C$8:$C$106,MATCH(ABS(N138),HStabXFLR5!$C$8:$C$106,1)+1))</f>
        <v>1.4166326749381033E-2</v>
      </c>
      <c r="P138">
        <f>N138*B138*'AC Param'!$B$9</f>
        <v>1.9139719745632879</v>
      </c>
      <c r="Q138">
        <f>(B138*'AC Param'!$B$8*TrimCalc!I138)+TrimCalc!P138</f>
        <v>123.53285538295323</v>
      </c>
      <c r="R138">
        <f>('AC Param'!$B$2*9.807)-TrimCalc!Q138</f>
        <v>3.5344617046774829E-2</v>
      </c>
      <c r="S138">
        <f>O138*B138*'AC Param'!$B$9</f>
        <v>0.12019760333209674</v>
      </c>
      <c r="T138">
        <f>(J138*B138*'AC Param'!$B$8)</f>
        <v>5.6207698580708678</v>
      </c>
      <c r="U138">
        <f>(K138*B138*'AC Param'!$B$8)</f>
        <v>3.7260625729951937</v>
      </c>
      <c r="V138">
        <f>(L138*B138*'AC Param'!$B$8)</f>
        <v>1.8946528153270745</v>
      </c>
    </row>
    <row r="139" spans="1:22" x14ac:dyDescent="0.2">
      <c r="A139" s="1">
        <f>WingXFLR5!L145</f>
        <v>7.4965999999999999</v>
      </c>
      <c r="B139" s="1">
        <f t="shared" si="4"/>
        <v>34.421894580500002</v>
      </c>
      <c r="C139">
        <f>WingXFLR5!C145</f>
        <v>1.4476290000000001</v>
      </c>
      <c r="D139">
        <f>WingXFLR5!I145</f>
        <v>-6.5430000000000002E-3</v>
      </c>
      <c r="E139">
        <f>(((D139*'AC Param'!$B$6)+(C139*('AC Param'!$B$3-'AC Param'!$B$4)))/('AC Param'!$B$5-'AC Param'!$B$3)) * ('AC Param'!$B$8/'AC Param'!$B$9)</f>
        <v>0.23773950001464403</v>
      </c>
      <c r="F139">
        <f>E139*B139*'AC Param'!$B$9</f>
        <v>2.0049437817455895</v>
      </c>
      <c r="G139">
        <f>'AC Param'!$B$2*9.807 + F139</f>
        <v>125.5731437817456</v>
      </c>
      <c r="H139">
        <f t="shared" si="5"/>
        <v>-2.0049437817455895</v>
      </c>
      <c r="I139">
        <f>C139+(H139/(B139*'AC Param'!$B$8))</f>
        <v>1.4241483189133324</v>
      </c>
      <c r="J139">
        <f>FORECAST(I139,
INDEX(WingXFLR5!$F$8:$F$150,MATCH(I139,WingXFLR5!$C$8:$C$150,1)):INDEX(WingXFLR5!$F$8:$F$150,MATCH(I139,WingXFLR5!$C$8:$C$150,1)+1),
INDEX(WingXFLR5!$C$8:$C$150,MATCH(I139,WingXFLR5!$C$8:$C$150,1)):INDEX(WingXFLR5!$C$8:$C$150,MATCH(I139,WingXFLR5!$C$8:$C$150,1)+1))</f>
        <v>6.5990961497644982E-2</v>
      </c>
      <c r="K139">
        <f>FORECAST(I139,
INDEX(WingXFLR5!$D$8:$D$150,MATCH(I139,WingXFLR5!$C$8:$C$150,1)):INDEX(WingXFLR5!$D$8:$D$150,MATCH(I139,WingXFLR5!$C$8:$C$150,1)+1),
INDEX(WingXFLR5!$C$8:$C$150,MATCH(I139,WingXFLR5!$C$8:$C$150,1)):INDEX(WingXFLR5!$C$8:$C$150,MATCH(I139,WingXFLR5!$C$8:$C$150,1)+1))</f>
        <v>4.3888945721761809E-2</v>
      </c>
      <c r="L139">
        <f>FORECAST(I139,
INDEX(WingXFLR5!$E$8:$E$150,MATCH(I139,WingXFLR5!$C$8:$C$150,1)):INDEX(WingXFLR5!$E$8:$E$150,MATCH(I139,WingXFLR5!$C$8:$C$150,1)+1),
INDEX(WingXFLR5!$C$8:$C$150,MATCH(I139,WingXFLR5!$C$8:$C$150,1)):INDEX(WingXFLR5!$C$8:$C$150,MATCH(I139,WingXFLR5!$C$8:$C$150,1)+1))</f>
        <v>2.2102015775883194E-2</v>
      </c>
      <c r="M139">
        <f>FORECAST(I139,
INDEX(WingXFLR5!$I$8:$I$150,MATCH(I139,WingXFLR5!$C$8:$C$150,1)):INDEX(WingXFLR5!$I$8:$I$150,MATCH(I139,WingXFLR5!$C$8:$C$150,1)+1),
INDEX(WingXFLR5!$C$8:$C$150,MATCH(I139,WingXFLR5!$C$8:$C$150,1)):INDEX(WingXFLR5!$C$8:$C$150,MATCH(I139,WingXFLR5!$C$8:$C$150,1)+1))</f>
        <v>-8.5919546885537268E-3</v>
      </c>
      <c r="N139">
        <f>(((M139*'AC Param'!$B$6)+(I139*('AC Param'!$B$3-'AC Param'!$B$4)))/('AC Param'!$B$5-'AC Param'!$B$3)) * ('AC Param'!$B$8/'AC Param'!$B$9)</f>
        <v>0.22879319205802548</v>
      </c>
      <c r="O139">
        <f>FORECAST(ABS(N139),
INDEX(HStabXFLR5!$D$8:$D$106,MATCH(ABS(N139),HStabXFLR5!$C$8:$C$106,1)):INDEX(HStabXFLR5!$D$8:$D$106,MATCH(ABS(N139),HStabXFLR5!$C$8:$C$106,1)+1),
INDEX(HStabXFLR5!$C$8:$C$106,MATCH(ABS(N139),HStabXFLR5!$C$8:$C$106,1)):INDEX(HStabXFLR5!$C$8:$C$106,MATCH(ABS(N139),HStabXFLR5!$C$8:$C$106,1)+1))</f>
        <v>1.4259646749257844E-2</v>
      </c>
      <c r="P139">
        <f>N139*B139*'AC Param'!$B$9</f>
        <v>1.9294963087505737</v>
      </c>
      <c r="Q139">
        <f>(B139*'AC Param'!$B$8*TrimCalc!I139)+TrimCalc!P139</f>
        <v>123.53318002429592</v>
      </c>
      <c r="R139">
        <f>('AC Param'!$B$2*9.807)-TrimCalc!Q139</f>
        <v>3.5019975704088324E-2</v>
      </c>
      <c r="S139">
        <f>O139*B139*'AC Param'!$B$9</f>
        <v>0.12025679400374015</v>
      </c>
      <c r="T139">
        <f>(J139*B139*'AC Param'!$B$8)</f>
        <v>5.6347670417976339</v>
      </c>
      <c r="U139">
        <f>(K139*B139*'AC Param'!$B$8)</f>
        <v>3.7475432883494846</v>
      </c>
      <c r="V139">
        <f>(L139*B139*'AC Param'!$B$8)</f>
        <v>1.8872237534481509</v>
      </c>
    </row>
    <row r="140" spans="1:22" x14ac:dyDescent="0.2">
      <c r="A140" s="1">
        <f>WingXFLR5!L146</f>
        <v>7.4740000000000002</v>
      </c>
      <c r="B140" s="1">
        <f t="shared" ref="B140:B144" si="6">0.5*1.225*A140^2</f>
        <v>34.214664050000003</v>
      </c>
      <c r="C140">
        <f>WingXFLR5!C146</f>
        <v>1.4563980000000001</v>
      </c>
      <c r="D140">
        <f>WingXFLR5!I146</f>
        <v>-5.777E-3</v>
      </c>
      <c r="E140">
        <f>(((D140*'AC Param'!$B$6)+(C140*('AC Param'!$B$3-'AC Param'!$B$4)))/('AC Param'!$B$5-'AC Param'!$B$3)) * ('AC Param'!$B$8/'AC Param'!$B$9)</f>
        <v>0.24108245489961647</v>
      </c>
      <c r="F140">
        <f>E140*B140*'AC Param'!$B$9</f>
        <v>2.0208960246712153</v>
      </c>
      <c r="G140">
        <f>'AC Param'!$B$2*9.807 + F140</f>
        <v>125.58909602467122</v>
      </c>
      <c r="H140">
        <f t="shared" ref="H140:H144" si="7">-F140</f>
        <v>-2.0208960246712153</v>
      </c>
      <c r="I140">
        <f>C140+(H140/(B140*'AC Param'!$B$8))</f>
        <v>1.4325871472021261</v>
      </c>
      <c r="J140">
        <f>FORECAST(I140,
INDEX(WingXFLR5!$F$8:$F$150,MATCH(I140,WingXFLR5!$C$8:$C$150,1)):INDEX(WingXFLR5!$F$8:$F$150,MATCH(I140,WingXFLR5!$C$8:$C$150,1)+1),
INDEX(WingXFLR5!$C$8:$C$150,MATCH(I140,WingXFLR5!$C$8:$C$150,1)):INDEX(WingXFLR5!$C$8:$C$150,MATCH(I140,WingXFLR5!$C$8:$C$150,1)+1))</f>
        <v>6.6552150155851003E-2</v>
      </c>
      <c r="K140">
        <f>FORECAST(I140,
INDEX(WingXFLR5!$D$8:$D$150,MATCH(I140,WingXFLR5!$C$8:$C$150,1)):INDEX(WingXFLR5!$D$8:$D$150,MATCH(I140,WingXFLR5!$C$8:$C$150,1)+1),
INDEX(WingXFLR5!$C$8:$C$150,MATCH(I140,WingXFLR5!$C$8:$C$150,1)):INDEX(WingXFLR5!$C$8:$C$150,MATCH(I140,WingXFLR5!$C$8:$C$150,1)+1))</f>
        <v>4.4407108463662769E-2</v>
      </c>
      <c r="L140">
        <f>FORECAST(I140,
INDEX(WingXFLR5!$E$8:$E$150,MATCH(I140,WingXFLR5!$C$8:$C$150,1)):INDEX(WingXFLR5!$E$8:$E$150,MATCH(I140,WingXFLR5!$C$8:$C$150,1)+1),
INDEX(WingXFLR5!$C$8:$C$150,MATCH(I140,WingXFLR5!$C$8:$C$150,1)):INDEX(WingXFLR5!$C$8:$C$150,MATCH(I140,WingXFLR5!$C$8:$C$150,1)+1))</f>
        <v>2.2145041692188238E-2</v>
      </c>
      <c r="M140">
        <f>FORECAST(I140,
INDEX(WingXFLR5!$I$8:$I$150,MATCH(I140,WingXFLR5!$C$8:$C$150,1)):INDEX(WingXFLR5!$I$8:$I$150,MATCH(I140,WingXFLR5!$C$8:$C$150,1)+1),
INDEX(WingXFLR5!$C$8:$C$150,MATCH(I140,WingXFLR5!$C$8:$C$150,1)):INDEX(WingXFLR5!$C$8:$C$150,MATCH(I140,WingXFLR5!$C$8:$C$150,1)+1))</f>
        <v>-7.8563824710431024E-3</v>
      </c>
      <c r="N140">
        <f>(((M140*'AC Param'!$B$6)+(I140*('AC Param'!$B$3-'AC Param'!$B$4)))/('AC Param'!$B$5-'AC Param'!$B$3)) * ('AC Param'!$B$8/'AC Param'!$B$9)</f>
        <v>0.23200653092849743</v>
      </c>
      <c r="O140">
        <f>FORECAST(ABS(N140),
INDEX(HStabXFLR5!$D$8:$D$106,MATCH(ABS(N140),HStabXFLR5!$C$8:$C$106,1)):INDEX(HStabXFLR5!$D$8:$D$106,MATCH(ABS(N140),HStabXFLR5!$C$8:$C$106,1)+1),
INDEX(HStabXFLR5!$C$8:$C$106,MATCH(ABS(N140),HStabXFLR5!$C$8:$C$106,1)):INDEX(HStabXFLR5!$C$8:$C$106,MATCH(ABS(N140),HStabXFLR5!$C$8:$C$106,1)+1))</f>
        <v>1.4353878098601398E-2</v>
      </c>
      <c r="P140">
        <f>N140*B140*'AC Param'!$B$9</f>
        <v>1.9448162507154962</v>
      </c>
      <c r="Q140">
        <f>(B140*'AC Param'!$B$8*TrimCalc!I140)+TrimCalc!P140</f>
        <v>123.53263569388808</v>
      </c>
      <c r="R140">
        <f>('AC Param'!$B$2*9.807)-TrimCalc!Q140</f>
        <v>3.5564306111922406E-2</v>
      </c>
      <c r="S140">
        <f>O140*B140*'AC Param'!$B$9</f>
        <v>0.12032271365478342</v>
      </c>
      <c r="T140">
        <f>(J140*B140*'AC Param'!$B$8)</f>
        <v>5.6484736949568743</v>
      </c>
      <c r="U140">
        <f>(K140*B140*'AC Param'!$B$8)</f>
        <v>3.7689598824185215</v>
      </c>
      <c r="V140">
        <f>(L140*B140*'AC Param'!$B$8)</f>
        <v>1.8795138125383544</v>
      </c>
    </row>
    <row r="141" spans="1:22" x14ac:dyDescent="0.2">
      <c r="A141" s="1">
        <f>WingXFLR5!L147</f>
        <v>7.4516</v>
      </c>
      <c r="B141" s="1">
        <f t="shared" si="6"/>
        <v>34.009884818000003</v>
      </c>
      <c r="C141">
        <f>WingXFLR5!C147</f>
        <v>1.4651620000000001</v>
      </c>
      <c r="D141">
        <f>WingXFLR5!I147</f>
        <v>-5.0109999999999998E-3</v>
      </c>
      <c r="E141">
        <f>(((D141*'AC Param'!$B$6)+(C141*('AC Param'!$B$3-'AC Param'!$B$4)))/('AC Param'!$B$5-'AC Param'!$B$3)) * ('AC Param'!$B$8/'AC Param'!$B$9)</f>
        <v>0.24442453527324887</v>
      </c>
      <c r="F141">
        <f>E141*B141*'AC Param'!$B$9</f>
        <v>2.0366483213774114</v>
      </c>
      <c r="G141">
        <f>'AC Param'!$B$2*9.807 + F141</f>
        <v>125.60484832137742</v>
      </c>
      <c r="H141">
        <f t="shared" si="7"/>
        <v>-2.0366483213774114</v>
      </c>
      <c r="I141">
        <f>C141+(H141/(B141*'AC Param'!$B$8))</f>
        <v>1.4410210618632808</v>
      </c>
      <c r="J141">
        <f>FORECAST(I141,
INDEX(WingXFLR5!$F$8:$F$150,MATCH(I141,WingXFLR5!$C$8:$C$150,1)):INDEX(WingXFLR5!$F$8:$F$150,MATCH(I141,WingXFLR5!$C$8:$C$150,1)+1),
INDEX(WingXFLR5!$C$8:$C$150,MATCH(I141,WingXFLR5!$C$8:$C$150,1)):INDEX(WingXFLR5!$C$8:$C$150,MATCH(I141,WingXFLR5!$C$8:$C$150,1)+1))</f>
        <v>6.7112076913101601E-2</v>
      </c>
      <c r="K141">
        <f>FORECAST(I141,
INDEX(WingXFLR5!$D$8:$D$150,MATCH(I141,WingXFLR5!$C$8:$C$150,1)):INDEX(WingXFLR5!$D$8:$D$150,MATCH(I141,WingXFLR5!$C$8:$C$150,1)+1),
INDEX(WingXFLR5!$C$8:$C$150,MATCH(I141,WingXFLR5!$C$8:$C$150,1)):INDEX(WingXFLR5!$C$8:$C$150,MATCH(I141,WingXFLR5!$C$8:$C$150,1)+1))</f>
        <v>4.4927438834866683E-2</v>
      </c>
      <c r="L141">
        <f>FORECAST(I141,
INDEX(WingXFLR5!$E$8:$E$150,MATCH(I141,WingXFLR5!$C$8:$C$150,1)):INDEX(WingXFLR5!$E$8:$E$150,MATCH(I141,WingXFLR5!$C$8:$C$150,1)+1),
INDEX(WingXFLR5!$C$8:$C$150,MATCH(I141,WingXFLR5!$C$8:$C$150,1)):INDEX(WingXFLR5!$C$8:$C$150,MATCH(I141,WingXFLR5!$C$8:$C$150,1)+1))</f>
        <v>2.2184638078234925E-2</v>
      </c>
      <c r="M141">
        <f>FORECAST(I141,
INDEX(WingXFLR5!$I$8:$I$150,MATCH(I141,WingXFLR5!$C$8:$C$150,1)):INDEX(WingXFLR5!$I$8:$I$150,MATCH(I141,WingXFLR5!$C$8:$C$150,1)+1),
INDEX(WingXFLR5!$C$8:$C$150,MATCH(I141,WingXFLR5!$C$8:$C$150,1)):INDEX(WingXFLR5!$C$8:$C$150,MATCH(I141,WingXFLR5!$C$8:$C$150,1)+1))</f>
        <v>-7.1204511280464344E-3</v>
      </c>
      <c r="N141">
        <f>(((M141*'AC Param'!$B$6)+(I141*('AC Param'!$B$3-'AC Param'!$B$4)))/('AC Param'!$B$5-'AC Param'!$B$3)) * ('AC Param'!$B$8/'AC Param'!$B$9)</f>
        <v>0.23521985862291506</v>
      </c>
      <c r="O141">
        <f>FORECAST(ABS(N141),
INDEX(HStabXFLR5!$D$8:$D$106,MATCH(ABS(N141),HStabXFLR5!$C$8:$C$106,1)):INDEX(HStabXFLR5!$D$8:$D$106,MATCH(ABS(N141),HStabXFLR5!$C$8:$C$106,1)+1),
INDEX(HStabXFLR5!$C$8:$C$106,MATCH(ABS(N141),HStabXFLR5!$C$8:$C$106,1)):INDEX(HStabXFLR5!$C$8:$C$106,MATCH(ABS(N141),HStabXFLR5!$C$8:$C$106,1)+1))</f>
        <v>1.4452282788665479E-2</v>
      </c>
      <c r="P141">
        <f>N141*B141*'AC Param'!$B$9</f>
        <v>1.9599510731745384</v>
      </c>
      <c r="Q141">
        <f>(B141*'AC Param'!$B$8*TrimCalc!I141)+TrimCalc!P141</f>
        <v>123.53157807839507</v>
      </c>
      <c r="R141">
        <f>('AC Param'!$B$2*9.807)-TrimCalc!Q141</f>
        <v>3.662192160493305E-2</v>
      </c>
      <c r="S141">
        <f>O141*B141*'AC Param'!$B$9</f>
        <v>0.12042251588492082</v>
      </c>
      <c r="T141">
        <f>(J141*B141*'AC Param'!$B$8)</f>
        <v>5.6619050185675572</v>
      </c>
      <c r="U141">
        <f>(K141*B141*'AC Param'!$B$8)</f>
        <v>3.7902997956670248</v>
      </c>
      <c r="V141">
        <f>(L141*B141*'AC Param'!$B$8)</f>
        <v>1.8716052229005333</v>
      </c>
    </row>
    <row r="142" spans="1:22" x14ac:dyDescent="0.2">
      <c r="A142" s="1">
        <f>WingXFLR5!L148</f>
        <v>7.4294000000000002</v>
      </c>
      <c r="B142" s="1">
        <f t="shared" si="6"/>
        <v>33.807540420500004</v>
      </c>
      <c r="C142">
        <f>WingXFLR5!C148</f>
        <v>1.4739180000000001</v>
      </c>
      <c r="D142">
        <f>WingXFLR5!I148</f>
        <v>-4.2440000000000004E-3</v>
      </c>
      <c r="E142">
        <f>(((D142*'AC Param'!$B$6)+(C142*('AC Param'!$B$3-'AC Param'!$B$4)))/('AC Param'!$B$5-'AC Param'!$B$3)) * ('AC Param'!$B$8/'AC Param'!$B$9)</f>
        <v>0.24776757835680091</v>
      </c>
      <c r="F142">
        <f>E142*B142*'AC Param'!$B$9</f>
        <v>2.0522210429458023</v>
      </c>
      <c r="G142">
        <f>'AC Param'!$B$2*9.807 + F142</f>
        <v>125.62042104294581</v>
      </c>
      <c r="H142">
        <f t="shared" si="7"/>
        <v>-2.0522210429458023</v>
      </c>
      <c r="I142">
        <f>C142+(H142/(B142*'AC Param'!$B$8))</f>
        <v>1.449446881441016</v>
      </c>
      <c r="J142">
        <f>FORECAST(I142,
INDEX(WingXFLR5!$F$8:$F$150,MATCH(I142,WingXFLR5!$C$8:$C$150,1)):INDEX(WingXFLR5!$F$8:$F$150,MATCH(I142,WingXFLR5!$C$8:$C$150,1)+1),
INDEX(WingXFLR5!$C$8:$C$150,MATCH(I142,WingXFLR5!$C$8:$C$150,1)):INDEX(WingXFLR5!$C$8:$C$150,MATCH(I142,WingXFLR5!$C$8:$C$150,1)+1))</f>
        <v>6.7672275019157749E-2</v>
      </c>
      <c r="K142">
        <f>FORECAST(I142,
INDEX(WingXFLR5!$D$8:$D$150,MATCH(I142,WingXFLR5!$C$8:$C$150,1)):INDEX(WingXFLR5!$D$8:$D$150,MATCH(I142,WingXFLR5!$C$8:$C$150,1)+1),
INDEX(WingXFLR5!$C$8:$C$150,MATCH(I142,WingXFLR5!$C$8:$C$150,1)):INDEX(WingXFLR5!$C$8:$C$150,MATCH(I142,WingXFLR5!$C$8:$C$150,1)+1))</f>
        <v>4.5450397325605615E-2</v>
      </c>
      <c r="L142">
        <f>FORECAST(I142,
INDEX(WingXFLR5!$E$8:$E$150,MATCH(I142,WingXFLR5!$C$8:$C$150,1)):INDEX(WingXFLR5!$E$8:$E$150,MATCH(I142,WingXFLR5!$C$8:$C$150,1)+1),
INDEX(WingXFLR5!$C$8:$C$150,MATCH(I142,WingXFLR5!$C$8:$C$150,1)):INDEX(WingXFLR5!$C$8:$C$150,MATCH(I142,WingXFLR5!$C$8:$C$150,1)+1))</f>
        <v>2.2221877693552133E-2</v>
      </c>
      <c r="M142">
        <f>FORECAST(I142,
INDEX(WingXFLR5!$I$8:$I$150,MATCH(I142,WingXFLR5!$C$8:$C$150,1)):INDEX(WingXFLR5!$I$8:$I$150,MATCH(I142,WingXFLR5!$C$8:$C$150,1)+1),
INDEX(WingXFLR5!$C$8:$C$150,MATCH(I142,WingXFLR5!$C$8:$C$150,1)):INDEX(WingXFLR5!$C$8:$C$150,MATCH(I142,WingXFLR5!$C$8:$C$150,1)+1))</f>
        <v>-6.3842022826071099E-3</v>
      </c>
      <c r="N142">
        <f>(((M142*'AC Param'!$B$6)+(I142*('AC Param'!$B$3-'AC Param'!$B$4)))/('AC Param'!$B$5-'AC Param'!$B$3)) * ('AC Param'!$B$8/'AC Param'!$B$9)</f>
        <v>0.23843252038681245</v>
      </c>
      <c r="O142">
        <f>FORECAST(ABS(N142),
INDEX(HStabXFLR5!$D$8:$D$106,MATCH(ABS(N142),HStabXFLR5!$C$8:$C$106,1)):INDEX(HStabXFLR5!$D$8:$D$106,MATCH(ABS(N142),HStabXFLR5!$C$8:$C$106,1)+1),
INDEX(HStabXFLR5!$C$8:$C$106,MATCH(ABS(N142),HStabXFLR5!$C$8:$C$106,1)):INDEX(HStabXFLR5!$C$8:$C$106,MATCH(ABS(N142),HStabXFLR5!$C$8:$C$106,1)+1))</f>
        <v>1.4552023917628453E-2</v>
      </c>
      <c r="P142">
        <f>N142*B142*'AC Param'!$B$9</f>
        <v>1.9749001822820189</v>
      </c>
      <c r="Q142">
        <f>(B142*'AC Param'!$B$8*TrimCalc!I142)+TrimCalc!P142</f>
        <v>123.52984192127941</v>
      </c>
      <c r="R142">
        <f>('AC Param'!$B$2*9.807)-TrimCalc!Q142</f>
        <v>3.8358078720591493E-2</v>
      </c>
      <c r="S142">
        <f>O142*B142*'AC Param'!$B$9</f>
        <v>0.12053219351485016</v>
      </c>
      <c r="T142">
        <f>(J142*B142*'AC Param'!$B$8)</f>
        <v>5.6751989690861091</v>
      </c>
      <c r="U142">
        <f>(K142*B142*'AC Param'!$B$8)</f>
        <v>3.8116059785755572</v>
      </c>
      <c r="V142">
        <f>(L142*B142*'AC Param'!$B$8)</f>
        <v>1.8635929905105513</v>
      </c>
    </row>
    <row r="143" spans="1:22" x14ac:dyDescent="0.2">
      <c r="A143" s="1">
        <f>WingXFLR5!L149</f>
        <v>7.4074999999999998</v>
      </c>
      <c r="B143" s="1">
        <f t="shared" si="6"/>
        <v>33.608521953124999</v>
      </c>
      <c r="C143">
        <f>WingXFLR5!C149</f>
        <v>1.4826680000000001</v>
      </c>
      <c r="D143">
        <f>WingXFLR5!I149</f>
        <v>-3.4780000000000002E-3</v>
      </c>
      <c r="E143">
        <f>(((D143*'AC Param'!$B$6)+(C143*('AC Param'!$B$3-'AC Param'!$B$4)))/('AC Param'!$B$5-'AC Param'!$B$3)) * ('AC Param'!$B$8/'AC Param'!$B$9)</f>
        <v>0.2511072100986812</v>
      </c>
      <c r="F143">
        <f>E143*B143*'AC Param'!$B$9</f>
        <v>2.0676388348814272</v>
      </c>
      <c r="G143">
        <f>'AC Param'!$B$2*9.807 + F143</f>
        <v>125.63583883488143</v>
      </c>
      <c r="H143">
        <f t="shared" si="7"/>
        <v>-2.0676388348814272</v>
      </c>
      <c r="I143">
        <f>C143+(H143/(B143*'AC Param'!$B$8))</f>
        <v>1.4578670379447809</v>
      </c>
      <c r="J143">
        <f>FORECAST(I143,
INDEX(WingXFLR5!$F$8:$F$150,MATCH(I143,WingXFLR5!$C$8:$C$150,1)):INDEX(WingXFLR5!$F$8:$F$150,MATCH(I143,WingXFLR5!$C$8:$C$150,1)+1),
INDEX(WingXFLR5!$C$8:$C$150,MATCH(I143,WingXFLR5!$C$8:$C$150,1)):INDEX(WingXFLR5!$C$8:$C$150,MATCH(I143,WingXFLR5!$C$8:$C$150,1)+1))</f>
        <v>6.823389116382382E-2</v>
      </c>
      <c r="K143">
        <f>FORECAST(I143,
INDEX(WingXFLR5!$D$8:$D$150,MATCH(I143,WingXFLR5!$C$8:$C$150,1)):INDEX(WingXFLR5!$D$8:$D$150,MATCH(I143,WingXFLR5!$C$8:$C$150,1)+1),
INDEX(WingXFLR5!$C$8:$C$150,MATCH(I143,WingXFLR5!$C$8:$C$150,1)):INDEX(WingXFLR5!$C$8:$C$150,MATCH(I143,WingXFLR5!$C$8:$C$150,1)+1))</f>
        <v>4.5976192020724491E-2</v>
      </c>
      <c r="L143">
        <f>FORECAST(I143,
INDEX(WingXFLR5!$E$8:$E$150,MATCH(I143,WingXFLR5!$C$8:$C$150,1)):INDEX(WingXFLR5!$E$8:$E$150,MATCH(I143,WingXFLR5!$C$8:$C$150,1)+1),
INDEX(WingXFLR5!$C$8:$C$150,MATCH(I143,WingXFLR5!$C$8:$C$150,1)):INDEX(WingXFLR5!$C$8:$C$150,MATCH(I143,WingXFLR5!$C$8:$C$150,1)+1))</f>
        <v>2.2257699143099337E-2</v>
      </c>
      <c r="M143">
        <f>FORECAST(I143,
INDEX(WingXFLR5!$I$8:$I$150,MATCH(I143,WingXFLR5!$C$8:$C$150,1)):INDEX(WingXFLR5!$I$8:$I$150,MATCH(I143,WingXFLR5!$C$8:$C$150,1)+1),
INDEX(WingXFLR5!$C$8:$C$150,MATCH(I143,WingXFLR5!$C$8:$C$150,1)):INDEX(WingXFLR5!$C$8:$C$150,MATCH(I143,WingXFLR5!$C$8:$C$150,1)+1))</f>
        <v>-5.6486016584091914E-3</v>
      </c>
      <c r="N143">
        <f>(((M143*'AC Param'!$B$6)+(I143*('AC Param'!$B$3-'AC Param'!$B$4)))/('AC Param'!$B$5-'AC Param'!$B$3)) * ('AC Param'!$B$8/'AC Param'!$B$9)</f>
        <v>0.24164266061428702</v>
      </c>
      <c r="O143">
        <f>FORECAST(ABS(N143),
INDEX(HStabXFLR5!$D$8:$D$106,MATCH(ABS(N143),HStabXFLR5!$C$8:$C$106,1)):INDEX(HStabXFLR5!$D$8:$D$106,MATCH(ABS(N143),HStabXFLR5!$C$8:$C$106,1)+1),
INDEX(HStabXFLR5!$C$8:$C$106,MATCH(ABS(N143),HStabXFLR5!$C$8:$C$106,1)):INDEX(HStabXFLR5!$C$8:$C$106,MATCH(ABS(N143),HStabXFLR5!$C$8:$C$106,1)+1))</f>
        <v>1.465468629215521E-2</v>
      </c>
      <c r="P143">
        <f>N143*B143*'AC Param'!$B$9</f>
        <v>1.9897069026963654</v>
      </c>
      <c r="Q143">
        <f>(B143*'AC Param'!$B$8*TrimCalc!I143)+TrimCalc!P143</f>
        <v>123.53106070327722</v>
      </c>
      <c r="R143">
        <f>('AC Param'!$B$2*9.807)-TrimCalc!Q143</f>
        <v>3.713929672278482E-2</v>
      </c>
      <c r="S143">
        <f>O143*B143*'AC Param'!$B$9</f>
        <v>0.1206679747616843</v>
      </c>
      <c r="T143">
        <f>(J143*B143*'AC Param'!$B$8)</f>
        <v>5.688611712371233</v>
      </c>
      <c r="U143">
        <f>(K143*B143*'AC Param'!$B$8)</f>
        <v>3.8330029250623419</v>
      </c>
      <c r="V143">
        <f>(L143*B143*'AC Param'!$B$8)</f>
        <v>1.855608787308892</v>
      </c>
    </row>
    <row r="144" spans="1:22" x14ac:dyDescent="0.2">
      <c r="A144" s="1">
        <f>WingXFLR5!L150</f>
        <v>7.3856999999999999</v>
      </c>
      <c r="B144" s="1">
        <f t="shared" si="6"/>
        <v>33.410995750125004</v>
      </c>
      <c r="C144">
        <f>WingXFLR5!C150</f>
        <v>1.4914099999999999</v>
      </c>
      <c r="D144">
        <f>WingXFLR5!I150</f>
        <v>-2.7109999999999999E-3</v>
      </c>
      <c r="E144">
        <f>(((D144*'AC Param'!$B$6)+(C144*('AC Param'!$B$3-'AC Param'!$B$4)))/('AC Param'!$B$5-'AC Param'!$B$3)) * ('AC Param'!$B$8/'AC Param'!$B$9)</f>
        <v>0.25444780455048105</v>
      </c>
      <c r="F144">
        <f>E144*B144*'AC Param'!$B$9</f>
        <v>2.0828318565338662</v>
      </c>
      <c r="G144">
        <f>'AC Param'!$B$2*9.807 + F144</f>
        <v>125.65103185653388</v>
      </c>
      <c r="H144">
        <f t="shared" si="7"/>
        <v>-2.0828318565338662</v>
      </c>
      <c r="I144">
        <f>C144+(H144/(B144*'AC Param'!$B$8))</f>
        <v>1.4662790993651262</v>
      </c>
      <c r="J144">
        <f>FORECAST(I144,
INDEX(WingXFLR5!$F$8:$F$150,MATCH(I144,WingXFLR5!$C$8:$C$150,1)):INDEX(WingXFLR5!$F$8:$F$150,MATCH(I144,WingXFLR5!$C$8:$C$150,1)+1),
INDEX(WingXFLR5!$C$8:$C$150,MATCH(I144,WingXFLR5!$C$8:$C$150,1)):INDEX(WingXFLR5!$C$8:$C$150,MATCH(I144,WingXFLR5!$C$8:$C$150,1)+1))</f>
        <v>6.879399698855336E-2</v>
      </c>
      <c r="K144">
        <f>FORECAST(I144,
INDEX(WingXFLR5!$D$8:$D$150,MATCH(I144,WingXFLR5!$C$8:$C$150,1)):INDEX(WingXFLR5!$D$8:$D$150,MATCH(I144,WingXFLR5!$C$8:$C$150,1)+1),
INDEX(WingXFLR5!$C$8:$C$150,MATCH(I144,WingXFLR5!$C$8:$C$150,1)):INDEX(WingXFLR5!$C$8:$C$150,MATCH(I144,WingXFLR5!$C$8:$C$150,1)+1))</f>
        <v>4.6504424720140436E-2</v>
      </c>
      <c r="L144">
        <f>FORECAST(I144,
INDEX(WingXFLR5!$E$8:$E$150,MATCH(I144,WingXFLR5!$C$8:$C$150,1)):INDEX(WingXFLR5!$E$8:$E$150,MATCH(I144,WingXFLR5!$C$8:$C$150,1)+1),
INDEX(WingXFLR5!$C$8:$C$150,MATCH(I144,WingXFLR5!$C$8:$C$150,1)):INDEX(WingXFLR5!$C$8:$C$150,MATCH(I144,WingXFLR5!$C$8:$C$150,1)+1))</f>
        <v>2.2289572268412921E-2</v>
      </c>
      <c r="M144">
        <f>FORECAST(I144,
INDEX(WingXFLR5!$I$8:$I$150,MATCH(I144,WingXFLR5!$C$8:$C$150,1)):INDEX(WingXFLR5!$I$8:$I$150,MATCH(I144,WingXFLR5!$C$8:$C$150,1)+1),
INDEX(WingXFLR5!$C$8:$C$150,MATCH(I144,WingXFLR5!$C$8:$C$150,1)):INDEX(WingXFLR5!$C$8:$C$150,MATCH(I144,WingXFLR5!$C$8:$C$150,1)+1))</f>
        <v>-4.9131453616889365E-3</v>
      </c>
      <c r="N144">
        <f>(((M144*'AC Param'!$B$6)+(I144*('AC Param'!$B$3-'AC Param'!$B$4)))/('AC Param'!$B$5-'AC Param'!$B$3)) * ('AC Param'!$B$8/'AC Param'!$B$9)</f>
        <v>0.24485104410219191</v>
      </c>
      <c r="O144">
        <f>FORECAST(ABS(N144),
INDEX(HStabXFLR5!$D$8:$D$106,MATCH(ABS(N144),HStabXFLR5!$C$8:$C$106,1)):INDEX(HStabXFLR5!$D$8:$D$106,MATCH(ABS(N144),HStabXFLR5!$C$8:$C$106,1)+1),
INDEX(HStabXFLR5!$C$8:$C$106,MATCH(ABS(N144),HStabXFLR5!$C$8:$C$106,1)):INDEX(HStabXFLR5!$C$8:$C$106,MATCH(ABS(N144),HStabXFLR5!$C$8:$C$106,1)+1))</f>
        <v>1.4758295012149654E-2</v>
      </c>
      <c r="P144">
        <f>N144*B144*'AC Param'!$B$9</f>
        <v>2.0042757125084409</v>
      </c>
      <c r="Q144">
        <f>(B144*'AC Param'!$B$8*TrimCalc!I144)+TrimCalc!P144</f>
        <v>123.52848461767856</v>
      </c>
      <c r="R144">
        <f>('AC Param'!$B$2*9.807)-TrimCalc!Q144</f>
        <v>3.9715382321446668E-2</v>
      </c>
      <c r="S144">
        <f>O144*B144*'AC Param'!$B$9</f>
        <v>0.12080688632285566</v>
      </c>
      <c r="T144">
        <f>(J144*B144*'AC Param'!$B$8)</f>
        <v>5.7015994192909103</v>
      </c>
      <c r="U144">
        <f>(K144*B144*'AC Param'!$B$8)</f>
        <v>3.854254914464831</v>
      </c>
      <c r="V144">
        <f>(L144*B144*'AC Param'!$B$8)</f>
        <v>1.847344504826079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EDBB-9161-7740-B4E4-5F5CFC315783}">
  <dimension ref="A1:M144"/>
  <sheetViews>
    <sheetView workbookViewId="0">
      <selection activeCell="I2" sqref="I2"/>
    </sheetView>
  </sheetViews>
  <sheetFormatPr baseColWidth="10" defaultRowHeight="16" x14ac:dyDescent="0.2"/>
  <cols>
    <col min="9" max="9" width="16.5" bestFit="1" customWidth="1"/>
  </cols>
  <sheetData>
    <row r="1" spans="1:13" x14ac:dyDescent="0.2">
      <c r="A1" t="s">
        <v>75</v>
      </c>
      <c r="B1" t="s">
        <v>76</v>
      </c>
      <c r="C1" t="s">
        <v>2</v>
      </c>
      <c r="D1" t="s">
        <v>3</v>
      </c>
      <c r="E1" t="s">
        <v>62</v>
      </c>
      <c r="F1" t="s">
        <v>63</v>
      </c>
      <c r="G1" t="s">
        <v>86</v>
      </c>
      <c r="H1" t="s">
        <v>95</v>
      </c>
      <c r="I1" t="s">
        <v>94</v>
      </c>
    </row>
    <row r="2" spans="1:13" x14ac:dyDescent="0.2">
      <c r="A2">
        <v>0</v>
      </c>
      <c r="B2">
        <v>0.55000000000000004</v>
      </c>
      <c r="C2">
        <f>WingXFLR5!L8</f>
        <v>20.065999999999999</v>
      </c>
      <c r="D2">
        <f>0.5*1.225*C2^2</f>
        <v>246.61966805</v>
      </c>
      <c r="E2">
        <f t="shared" ref="E2:E65" si="0">$K$6*1.802*10^-5*(1.225*C2)^-1</f>
        <v>0.36654550188459717</v>
      </c>
      <c r="F2">
        <f t="shared" ref="F2:F65" si="1">1.225*C2/($K$7)</f>
        <v>1364087.1254162043</v>
      </c>
      <c r="G2">
        <f>(2*0.664*F2^(-1/2)*$K$5^(-0.5))</f>
        <v>1.8567840045205699E-3</v>
      </c>
      <c r="H2">
        <f t="shared" ref="H2:H65" si="2">G2*$K$3*D2*2</f>
        <v>0.1888917751196077</v>
      </c>
      <c r="I2">
        <f>(D_VStabXFLR5!C8*D_VStab!D2*'AC Param'!$B$8)</f>
        <v>0.27896472534556238</v>
      </c>
    </row>
    <row r="3" spans="1:13" x14ac:dyDescent="0.2">
      <c r="A3">
        <v>0.05</v>
      </c>
      <c r="B3">
        <v>0.51819999999999999</v>
      </c>
      <c r="C3">
        <f>WingXFLR5!L9</f>
        <v>19.621099999999998</v>
      </c>
      <c r="D3">
        <f t="shared" ref="D3:D66" si="3">0.5*1.225*C3^2</f>
        <v>235.80488369112499</v>
      </c>
      <c r="E3">
        <f t="shared" si="0"/>
        <v>0.37485676342388186</v>
      </c>
      <c r="F3">
        <f t="shared" si="1"/>
        <v>1333842.8135405104</v>
      </c>
      <c r="G3">
        <f t="shared" ref="G3:G66" si="4">(2*0.664*F3^(-1/2)*$K$5^(-0.5))</f>
        <v>1.8777168977473944E-3</v>
      </c>
      <c r="H3">
        <f t="shared" si="2"/>
        <v>0.18264461105475105</v>
      </c>
      <c r="I3">
        <f>(D_VStabXFLR5!C9*D_VStab!D3*'AC Param'!$B$8)</f>
        <v>0.26614660549031244</v>
      </c>
      <c r="J3" t="s">
        <v>80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19.204599999999999</v>
      </c>
      <c r="D4">
        <f t="shared" si="3"/>
        <v>225.90020496049999</v>
      </c>
      <c r="E4">
        <f t="shared" si="0"/>
        <v>0.38298647411642667</v>
      </c>
      <c r="F4">
        <f t="shared" si="1"/>
        <v>1305529.1342952275</v>
      </c>
      <c r="G4">
        <f t="shared" si="4"/>
        <v>1.8979691855147273E-3</v>
      </c>
      <c r="H4">
        <f t="shared" si="2"/>
        <v>0.17686004655680218</v>
      </c>
      <c r="I4">
        <f>(D_VStabXFLR5!C10*D_VStab!D4*'AC Param'!$B$8)</f>
        <v>0.25384672593653257</v>
      </c>
      <c r="J4" t="s">
        <v>82</v>
      </c>
      <c r="K4">
        <f>A13</f>
        <v>0.55000000000000004</v>
      </c>
      <c r="L4" t="s">
        <v>8</v>
      </c>
      <c r="M4" t="s">
        <v>84</v>
      </c>
    </row>
    <row r="5" spans="1:13" x14ac:dyDescent="0.2">
      <c r="A5">
        <v>0.15</v>
      </c>
      <c r="B5">
        <v>0.45450000000000002</v>
      </c>
      <c r="C5">
        <f>WingXFLR5!L11</f>
        <v>18.813500000000001</v>
      </c>
      <c r="D5">
        <f t="shared" si="3"/>
        <v>216.79301662812503</v>
      </c>
      <c r="E5">
        <f t="shared" si="0"/>
        <v>0.39094809795180735</v>
      </c>
      <c r="F5">
        <f t="shared" si="1"/>
        <v>1278942.1476137626</v>
      </c>
      <c r="G5">
        <f t="shared" si="4"/>
        <v>1.9175954531697455E-3</v>
      </c>
      <c r="H5">
        <f t="shared" si="2"/>
        <v>0.1714850374730813</v>
      </c>
      <c r="I5">
        <f>(D_VStabXFLR5!C11*D_VStab!D5*'AC Param'!$B$8)</f>
        <v>0.24361287094261955</v>
      </c>
      <c r="J5" t="s">
        <v>85</v>
      </c>
      <c r="K5">
        <f>K3/K4</f>
        <v>0.37499999999999994</v>
      </c>
      <c r="L5" t="s">
        <v>8</v>
      </c>
      <c r="M5" t="s">
        <v>84</v>
      </c>
    </row>
    <row r="6" spans="1:13" x14ac:dyDescent="0.2">
      <c r="A6">
        <v>0.2</v>
      </c>
      <c r="B6">
        <v>0.42270000000000002</v>
      </c>
      <c r="C6">
        <f>WingXFLR5!L12</f>
        <v>18.445399999999999</v>
      </c>
      <c r="D6">
        <f t="shared" si="3"/>
        <v>208.3925784605</v>
      </c>
      <c r="E6">
        <f t="shared" si="0"/>
        <v>0.39874993444524526</v>
      </c>
      <c r="F6">
        <f t="shared" si="1"/>
        <v>1253918.7014428414</v>
      </c>
      <c r="G6">
        <f t="shared" si="4"/>
        <v>1.936634888168903E-3</v>
      </c>
      <c r="H6">
        <f t="shared" si="2"/>
        <v>0.16647688937635788</v>
      </c>
      <c r="I6">
        <f>(D_VStabXFLR5!C12*D_VStab!D6*'AC Param'!$B$8)</f>
        <v>0.23417319944848897</v>
      </c>
      <c r="J6" t="s">
        <v>77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18.098099999999999</v>
      </c>
      <c r="D7">
        <f t="shared" si="3"/>
        <v>200.61899946112499</v>
      </c>
      <c r="E7">
        <f t="shared" si="0"/>
        <v>0.40640188974623459</v>
      </c>
      <c r="F7">
        <f t="shared" si="1"/>
        <v>1230309.2397336292</v>
      </c>
      <c r="G7">
        <f t="shared" si="4"/>
        <v>1.9551284634024757E-3</v>
      </c>
      <c r="H7">
        <f t="shared" si="2"/>
        <v>0.16179731541013068</v>
      </c>
      <c r="I7">
        <f>(D_VStabXFLR5!C13*D_VStab!D7*'AC Param'!$B$8)</f>
        <v>0.22494028150859532</v>
      </c>
      <c r="J7" t="s">
        <v>70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17.7698</v>
      </c>
      <c r="D8">
        <f t="shared" si="3"/>
        <v>193.40654762450001</v>
      </c>
      <c r="E8">
        <f t="shared" si="0"/>
        <v>0.41391023201253402</v>
      </c>
      <c r="F8">
        <f t="shared" si="1"/>
        <v>1207991.3984461711</v>
      </c>
      <c r="G8">
        <f t="shared" si="4"/>
        <v>1.9731064679685082E-3</v>
      </c>
      <c r="H8">
        <f t="shared" si="2"/>
        <v>0.15741483040196111</v>
      </c>
      <c r="I8">
        <f>(D_VStabXFLR5!C14*D_VStab!D8*'AC Param'!$B$8)</f>
        <v>0.21685345548087415</v>
      </c>
    </row>
    <row r="9" spans="1:13" x14ac:dyDescent="0.2">
      <c r="A9">
        <v>0.35</v>
      </c>
      <c r="B9">
        <v>0.32729999999999998</v>
      </c>
      <c r="C9">
        <f>WingXFLR5!L15</f>
        <v>17.4587</v>
      </c>
      <c r="D9">
        <f t="shared" si="3"/>
        <v>186.69380098512502</v>
      </c>
      <c r="E9">
        <f t="shared" si="0"/>
        <v>0.42128577962942987</v>
      </c>
      <c r="F9">
        <f t="shared" si="1"/>
        <v>1186842.8135405106</v>
      </c>
      <c r="G9">
        <f t="shared" si="4"/>
        <v>1.9906084301130828E-3</v>
      </c>
      <c r="H9">
        <f t="shared" si="2"/>
        <v>0.15329912981247315</v>
      </c>
      <c r="I9">
        <f>(D_VStabXFLR5!C15*D_VStab!D9*'AC Param'!$B$8)</f>
        <v>0.20886380186838924</v>
      </c>
    </row>
    <row r="10" spans="1:13" x14ac:dyDescent="0.2">
      <c r="A10">
        <v>0.4</v>
      </c>
      <c r="B10">
        <v>0.29549999999999998</v>
      </c>
      <c r="C10">
        <f>WingXFLR5!L16</f>
        <v>17.163499999999999</v>
      </c>
      <c r="D10">
        <f t="shared" si="3"/>
        <v>180.433761003125</v>
      </c>
      <c r="E10">
        <f t="shared" si="0"/>
        <v>0.42853159558460263</v>
      </c>
      <c r="F10">
        <f t="shared" si="1"/>
        <v>1166775.1109877913</v>
      </c>
      <c r="G10">
        <f t="shared" si="4"/>
        <v>2.007653974790777E-3</v>
      </c>
      <c r="H10">
        <f t="shared" si="2"/>
        <v>0.14942752995405387</v>
      </c>
      <c r="I10">
        <f>(D_VStabXFLR5!C16*D_VStab!D10*'AC Param'!$B$8)</f>
        <v>0.20230796237004753</v>
      </c>
    </row>
    <row r="11" spans="1:13" x14ac:dyDescent="0.2">
      <c r="A11">
        <v>0.45</v>
      </c>
      <c r="B11">
        <v>0.2636</v>
      </c>
      <c r="C11">
        <f>WingXFLR5!L17</f>
        <v>16.8827</v>
      </c>
      <c r="D11">
        <f t="shared" si="3"/>
        <v>174.578155065125</v>
      </c>
      <c r="E11">
        <f t="shared" si="0"/>
        <v>0.43565910907712196</v>
      </c>
      <c r="F11">
        <f t="shared" si="1"/>
        <v>1147686.3207547171</v>
      </c>
      <c r="G11">
        <f t="shared" si="4"/>
        <v>2.0242811849775777E-3</v>
      </c>
      <c r="H11">
        <f t="shared" si="2"/>
        <v>0.14577555077515261</v>
      </c>
      <c r="I11">
        <f>(D_VStabXFLR5!C17*D_VStab!D11*'AC Param'!$B$8)</f>
        <v>0.19574247429745667</v>
      </c>
    </row>
    <row r="12" spans="1:13" x14ac:dyDescent="0.2">
      <c r="A12">
        <v>0.5</v>
      </c>
      <c r="B12">
        <v>0.23180000000000001</v>
      </c>
      <c r="C12">
        <f>WingXFLR5!L18</f>
        <v>16.615300000000001</v>
      </c>
      <c r="D12">
        <f t="shared" si="3"/>
        <v>169.09176888012502</v>
      </c>
      <c r="E12">
        <f t="shared" si="0"/>
        <v>0.44267043272263074</v>
      </c>
      <c r="F12">
        <f t="shared" si="1"/>
        <v>1129508.4628190901</v>
      </c>
      <c r="G12">
        <f t="shared" si="4"/>
        <v>2.0405051563083857E-3</v>
      </c>
      <c r="H12">
        <f t="shared" si="2"/>
        <v>0.14232595834429537</v>
      </c>
      <c r="I12">
        <f>(D_VStabXFLR5!C18*D_VStab!D12*'AC Param'!$B$8)</f>
        <v>0.18959096693158423</v>
      </c>
    </row>
    <row r="13" spans="1:13" x14ac:dyDescent="0.2">
      <c r="A13">
        <v>0.55000000000000004</v>
      </c>
      <c r="B13">
        <v>0.2</v>
      </c>
      <c r="C13">
        <f>WingXFLR5!L19</f>
        <v>16.360299999999999</v>
      </c>
      <c r="D13">
        <f t="shared" si="3"/>
        <v>163.941392355125</v>
      </c>
      <c r="E13">
        <f t="shared" si="0"/>
        <v>0.44957012040221317</v>
      </c>
      <c r="F13">
        <f t="shared" si="1"/>
        <v>1112173.5571587125</v>
      </c>
      <c r="G13">
        <f t="shared" si="4"/>
        <v>2.05634584797975E-3</v>
      </c>
      <c r="H13">
        <f t="shared" si="2"/>
        <v>0.13906208311111065</v>
      </c>
      <c r="I13">
        <f>(D_VStabXFLR5!C19*D_VStab!D13*'AC Param'!$B$8)</f>
        <v>0.18381620408000665</v>
      </c>
    </row>
    <row r="14" spans="1:13" x14ac:dyDescent="0.2">
      <c r="C14">
        <f>WingXFLR5!L20</f>
        <v>16.116599999999998</v>
      </c>
      <c r="D14">
        <f t="shared" si="3"/>
        <v>159.09368728049998</v>
      </c>
      <c r="E14">
        <f t="shared" si="0"/>
        <v>0.4563680950582833</v>
      </c>
      <c r="F14">
        <f t="shared" si="1"/>
        <v>1095606.8257491675</v>
      </c>
      <c r="G14">
        <f t="shared" si="4"/>
        <v>2.0718345758356516E-3</v>
      </c>
      <c r="H14">
        <f t="shared" si="2"/>
        <v>0.13596651836828133</v>
      </c>
      <c r="I14">
        <f>(D_VStabXFLR5!C20*D_VStab!D14*'AC Param'!$B$8)</f>
        <v>0.17877545370260717</v>
      </c>
    </row>
    <row r="15" spans="1:13" x14ac:dyDescent="0.2">
      <c r="A15" t="s">
        <v>78</v>
      </c>
      <c r="B15">
        <f>A3-A2</f>
        <v>0.05</v>
      </c>
      <c r="C15">
        <f>WingXFLR5!L21</f>
        <v>15.883599999999999</v>
      </c>
      <c r="D15">
        <f t="shared" si="3"/>
        <v>154.52685873800002</v>
      </c>
      <c r="E15">
        <f t="shared" si="0"/>
        <v>0.46306265839081368</v>
      </c>
      <c r="F15">
        <f t="shared" si="1"/>
        <v>1079767.4805771364</v>
      </c>
      <c r="G15">
        <f t="shared" si="4"/>
        <v>2.0869753492688951E-3</v>
      </c>
      <c r="H15">
        <f t="shared" si="2"/>
        <v>0.13302866980679215</v>
      </c>
      <c r="I15">
        <f>(D_VStabXFLR5!C21*D_VStab!D15*'AC Param'!$B$8)</f>
        <v>0.17402697390660907</v>
      </c>
    </row>
    <row r="16" spans="1:13" x14ac:dyDescent="0.2">
      <c r="A16" t="s">
        <v>79</v>
      </c>
      <c r="C16">
        <f>WingXFLR5!L22</f>
        <v>15.660399999999999</v>
      </c>
      <c r="D16">
        <f t="shared" si="3"/>
        <v>150.21447849799998</v>
      </c>
      <c r="E16">
        <f t="shared" si="0"/>
        <v>0.46966246333531247</v>
      </c>
      <c r="F16">
        <f t="shared" si="1"/>
        <v>1064594.3396226417</v>
      </c>
      <c r="G16">
        <f t="shared" si="4"/>
        <v>2.1017950496198799E-3</v>
      </c>
      <c r="H16">
        <f t="shared" si="2"/>
        <v>0.13023451950643539</v>
      </c>
      <c r="I16">
        <f>(D_VStabXFLR5!C22*D_VStab!D16*'AC Param'!$B$8)</f>
        <v>0.16917040405441086</v>
      </c>
    </row>
    <row r="17" spans="1:9" x14ac:dyDescent="0.2">
      <c r="A17" t="s">
        <v>81</v>
      </c>
      <c r="B17" cm="1">
        <f t="array" ref="B17">SUM(B2:B13*$B$15)-0.5*(B2*B15)-0.5*(B13*B15)</f>
        <v>0.20624999999999999</v>
      </c>
      <c r="C17">
        <f>WingXFLR5!L23</f>
        <v>15.446400000000001</v>
      </c>
      <c r="D17">
        <f t="shared" si="3"/>
        <v>146.13715468800004</v>
      </c>
      <c r="E17">
        <f t="shared" si="0"/>
        <v>0.4761693365972865</v>
      </c>
      <c r="F17">
        <f t="shared" si="1"/>
        <v>1050046.6148723641</v>
      </c>
      <c r="G17">
        <f t="shared" si="4"/>
        <v>2.1163044813241019E-3</v>
      </c>
      <c r="H17">
        <f t="shared" si="2"/>
        <v>0.12757417008359428</v>
      </c>
      <c r="I17">
        <f>(D_VStabXFLR5!C23*D_VStab!D17*'AC Param'!$B$8)</f>
        <v>0.16457855296724988</v>
      </c>
    </row>
    <row r="18" spans="1:9" x14ac:dyDescent="0.2">
      <c r="C18">
        <f>WingXFLR5!L24</f>
        <v>15.2409</v>
      </c>
      <c r="D18">
        <f t="shared" si="3"/>
        <v>142.27458259612501</v>
      </c>
      <c r="E18">
        <f t="shared" si="0"/>
        <v>0.48258974475367777</v>
      </c>
      <c r="F18">
        <f t="shared" si="1"/>
        <v>1036076.7203107659</v>
      </c>
      <c r="G18">
        <f t="shared" si="4"/>
        <v>2.1305242577502473E-3</v>
      </c>
      <c r="H18">
        <f t="shared" si="2"/>
        <v>0.1250367729114634</v>
      </c>
      <c r="I18">
        <f>(D_VStabXFLR5!C24*D_VStab!D18*'AC Param'!$B$8)</f>
        <v>0.16058147996251643</v>
      </c>
    </row>
    <row r="19" spans="1:9" x14ac:dyDescent="0.2">
      <c r="C19">
        <f>WingXFLR5!L25</f>
        <v>15.0435</v>
      </c>
      <c r="D19">
        <f t="shared" si="3"/>
        <v>138.61297150312501</v>
      </c>
      <c r="E19">
        <f t="shared" si="0"/>
        <v>0.4889222614960832</v>
      </c>
      <c r="F19">
        <f t="shared" si="1"/>
        <v>1022657.4639289678</v>
      </c>
      <c r="G19">
        <f t="shared" si="4"/>
        <v>2.1444570130060847E-3</v>
      </c>
      <c r="H19">
        <f t="shared" si="2"/>
        <v>0.12261544301881422</v>
      </c>
      <c r="I19">
        <f>(D_VStabXFLR5!C25*D_VStab!D19*'AC Param'!$B$8)</f>
        <v>0.15679256172245784</v>
      </c>
    </row>
    <row r="20" spans="1:9" x14ac:dyDescent="0.2">
      <c r="C20">
        <f>WingXFLR5!L26</f>
        <v>14.8536</v>
      </c>
      <c r="D20">
        <f t="shared" si="3"/>
        <v>135.13552768800002</v>
      </c>
      <c r="E20">
        <f t="shared" si="0"/>
        <v>0.49517302477623792</v>
      </c>
      <c r="F20">
        <f t="shared" si="1"/>
        <v>1009748.0577136514</v>
      </c>
      <c r="G20">
        <f t="shared" si="4"/>
        <v>2.1581216817433036E-3</v>
      </c>
      <c r="H20">
        <f t="shared" si="2"/>
        <v>0.12030105131438434</v>
      </c>
      <c r="I20">
        <f>(D_VStabXFLR5!C26*D_VStab!D20*'AC Param'!$B$8)</f>
        <v>0.15285903863218145</v>
      </c>
    </row>
    <row r="21" spans="1:9" x14ac:dyDescent="0.2">
      <c r="C21">
        <f>WingXFLR5!L27</f>
        <v>14.6707</v>
      </c>
      <c r="D21">
        <f t="shared" si="3"/>
        <v>131.82803107512501</v>
      </c>
      <c r="E21">
        <f t="shared" si="0"/>
        <v>0.50134635980671183</v>
      </c>
      <c r="F21">
        <f t="shared" si="1"/>
        <v>997314.51165371819</v>
      </c>
      <c r="G21">
        <f t="shared" si="4"/>
        <v>2.1715326920414041E-3</v>
      </c>
      <c r="H21">
        <f t="shared" si="2"/>
        <v>0.11808591267292218</v>
      </c>
      <c r="I21">
        <f>(D_VStabXFLR5!C27*D_VStab!D21*'AC Param'!$B$8)</f>
        <v>0.14911775193154006</v>
      </c>
    </row>
    <row r="22" spans="1:9" x14ac:dyDescent="0.2">
      <c r="C22">
        <f>WingXFLR5!L28</f>
        <v>14.494400000000001</v>
      </c>
      <c r="D22">
        <f t="shared" si="3"/>
        <v>128.67867420800002</v>
      </c>
      <c r="E22">
        <f t="shared" si="0"/>
        <v>0.50744439513303941</v>
      </c>
      <c r="F22">
        <f t="shared" si="1"/>
        <v>985329.63374028879</v>
      </c>
      <c r="G22">
        <f t="shared" si="4"/>
        <v>2.1846992972596865E-3</v>
      </c>
      <c r="H22">
        <f t="shared" si="2"/>
        <v>0.11596373625974188</v>
      </c>
      <c r="I22">
        <f>(D_VStabXFLR5!C28*D_VStab!D22*'AC Param'!$B$8)</f>
        <v>0.14587454589284646</v>
      </c>
    </row>
    <row r="23" spans="1:9" x14ac:dyDescent="0.2">
      <c r="C23">
        <f>WingXFLR5!L29</f>
        <v>14.324400000000001</v>
      </c>
      <c r="D23">
        <f t="shared" si="3"/>
        <v>125.67791665800003</v>
      </c>
      <c r="E23">
        <f t="shared" si="0"/>
        <v>0.51346667510096944</v>
      </c>
      <c r="F23">
        <f t="shared" si="1"/>
        <v>973773.02996670385</v>
      </c>
      <c r="G23">
        <f t="shared" si="4"/>
        <v>2.1976249152103802E-3</v>
      </c>
      <c r="H23">
        <f t="shared" si="2"/>
        <v>0.11392957988748374</v>
      </c>
      <c r="I23">
        <f>(D_VStabXFLR5!C29*D_VStab!D23*'AC Param'!$B$8)</f>
        <v>0.14247278450825826</v>
      </c>
    </row>
    <row r="24" spans="1:9" x14ac:dyDescent="0.2">
      <c r="C24">
        <f>WingXFLR5!L30</f>
        <v>14.1602</v>
      </c>
      <c r="D24">
        <f t="shared" si="3"/>
        <v>122.81314922449999</v>
      </c>
      <c r="E24">
        <f t="shared" si="0"/>
        <v>0.51942077377553486</v>
      </c>
      <c r="F24">
        <f t="shared" si="1"/>
        <v>962610.71032186458</v>
      </c>
      <c r="G24">
        <f t="shared" si="4"/>
        <v>2.2103298889811634E-3</v>
      </c>
      <c r="H24">
        <f t="shared" si="2"/>
        <v>0.11197624947746165</v>
      </c>
      <c r="I24">
        <f>(D_VStabXFLR5!C30*D_VStab!D24*'AC Param'!$B$8)</f>
        <v>0.13983448676652857</v>
      </c>
    </row>
    <row r="25" spans="1:9" x14ac:dyDescent="0.2">
      <c r="C25">
        <f>WingXFLR5!L31</f>
        <v>14.0016</v>
      </c>
      <c r="D25">
        <f t="shared" si="3"/>
        <v>120.07744156800001</v>
      </c>
      <c r="E25">
        <f t="shared" si="0"/>
        <v>0.52530439669868634</v>
      </c>
      <c r="F25">
        <f t="shared" si="1"/>
        <v>951829.07880133193</v>
      </c>
      <c r="G25">
        <f t="shared" si="4"/>
        <v>2.2228131475196993E-3</v>
      </c>
      <c r="H25">
        <f t="shared" si="2"/>
        <v>0.11010025778312503</v>
      </c>
      <c r="I25">
        <f>(D_VStabXFLR5!C31*D_VStab!D25*'AC Param'!$B$8)</f>
        <v>0.13671962261309395</v>
      </c>
    </row>
    <row r="26" spans="1:9" x14ac:dyDescent="0.2">
      <c r="C26">
        <f>WingXFLR5!L32</f>
        <v>13.8482</v>
      </c>
      <c r="D26">
        <f t="shared" si="3"/>
        <v>117.46074398450001</v>
      </c>
      <c r="E26">
        <f t="shared" si="0"/>
        <v>0.53112332583413924</v>
      </c>
      <c r="F26">
        <f t="shared" si="1"/>
        <v>941400.9433962265</v>
      </c>
      <c r="G26">
        <f t="shared" si="4"/>
        <v>2.2350905717282835E-3</v>
      </c>
      <c r="H26">
        <f t="shared" si="2"/>
        <v>0.10829585308902759</v>
      </c>
      <c r="I26">
        <f>(D_VStabXFLR5!C32*D_VStab!D26*'AC Param'!$B$8)</f>
        <v>0.13403163590285797</v>
      </c>
    </row>
    <row r="27" spans="1:9" x14ac:dyDescent="0.2">
      <c r="C27">
        <f>WingXFLR5!L33</f>
        <v>13.6997</v>
      </c>
      <c r="D27">
        <f t="shared" si="3"/>
        <v>114.955090305125</v>
      </c>
      <c r="E27">
        <f t="shared" si="0"/>
        <v>0.53688051861108843</v>
      </c>
      <c r="F27">
        <f t="shared" si="1"/>
        <v>931305.91009988892</v>
      </c>
      <c r="G27">
        <f t="shared" si="4"/>
        <v>2.247171724675819E-3</v>
      </c>
      <c r="H27">
        <f t="shared" si="2"/>
        <v>0.10655857927325831</v>
      </c>
      <c r="I27">
        <f>(D_VStabXFLR5!C33*D_VStab!D27*'AC Param'!$B$8)</f>
        <v>0.13174280981903277</v>
      </c>
    </row>
    <row r="28" spans="1:9" x14ac:dyDescent="0.2">
      <c r="C28">
        <f>WingXFLR5!L34</f>
        <v>13.555999999999999</v>
      </c>
      <c r="D28">
        <f t="shared" si="3"/>
        <v>112.5561458</v>
      </c>
      <c r="E28">
        <f t="shared" si="0"/>
        <v>0.54257170557807077</v>
      </c>
      <c r="F28">
        <f t="shared" si="1"/>
        <v>921537.1809101</v>
      </c>
      <c r="G28">
        <f t="shared" si="4"/>
        <v>2.2590508671389074E-3</v>
      </c>
      <c r="H28">
        <f t="shared" si="2"/>
        <v>0.10488639924316259</v>
      </c>
      <c r="I28">
        <f>(D_VStabXFLR5!C34*D_VStab!D28*'AC Param'!$B$8)</f>
        <v>0.12927273695069569</v>
      </c>
    </row>
    <row r="29" spans="1:9" x14ac:dyDescent="0.2">
      <c r="C29">
        <f>WingXFLR5!L35</f>
        <v>13.416700000000001</v>
      </c>
      <c r="D29">
        <f t="shared" si="3"/>
        <v>110.25480132012501</v>
      </c>
      <c r="E29">
        <f t="shared" si="0"/>
        <v>0.54820500129065464</v>
      </c>
      <c r="F29">
        <f t="shared" si="1"/>
        <v>912067.56381798012</v>
      </c>
      <c r="G29">
        <f t="shared" si="4"/>
        <v>2.2707479754432492E-3</v>
      </c>
      <c r="H29">
        <f t="shared" si="2"/>
        <v>0.10327385758823576</v>
      </c>
      <c r="I29">
        <f>(D_VStabXFLR5!C35*D_VStab!D29*'AC Param'!$B$8)</f>
        <v>0.12690309991178156</v>
      </c>
    </row>
    <row r="30" spans="1:9" x14ac:dyDescent="0.2">
      <c r="C30">
        <f>WingXFLR5!L36</f>
        <v>13.281700000000001</v>
      </c>
      <c r="D30">
        <f t="shared" si="3"/>
        <v>108.04717737012501</v>
      </c>
      <c r="E30">
        <f t="shared" si="0"/>
        <v>0.55377715509432734</v>
      </c>
      <c r="F30">
        <f t="shared" si="1"/>
        <v>902890.26082130964</v>
      </c>
      <c r="G30">
        <f t="shared" si="4"/>
        <v>2.2822591500994498E-3</v>
      </c>
      <c r="H30">
        <f t="shared" si="2"/>
        <v>0.10171905941809672</v>
      </c>
      <c r="I30">
        <f>(D_VStabXFLR5!C36*D_VStab!D30*'AC Param'!$B$8)</f>
        <v>0.12463015010571449</v>
      </c>
    </row>
    <row r="31" spans="1:9" x14ac:dyDescent="0.2">
      <c r="C31">
        <f>WingXFLR5!L37</f>
        <v>13.150600000000001</v>
      </c>
      <c r="D31">
        <f t="shared" si="3"/>
        <v>105.92469672050002</v>
      </c>
      <c r="E31">
        <f t="shared" si="0"/>
        <v>0.55929782981889242</v>
      </c>
      <c r="F31">
        <f t="shared" si="1"/>
        <v>893978.07991120988</v>
      </c>
      <c r="G31">
        <f t="shared" si="4"/>
        <v>2.2936070037136666E-3</v>
      </c>
      <c r="H31">
        <f t="shared" si="2"/>
        <v>0.10021672083405876</v>
      </c>
      <c r="I31">
        <f>(D_VStabXFLR5!C37*D_VStab!D31*'AC Param'!$B$8)</f>
        <v>0.12244467005115084</v>
      </c>
    </row>
    <row r="32" spans="1:9" x14ac:dyDescent="0.2">
      <c r="C32">
        <f>WingXFLR5!L38</f>
        <v>13.023400000000001</v>
      </c>
      <c r="D32">
        <f t="shared" si="3"/>
        <v>103.88548038050001</v>
      </c>
      <c r="E32">
        <f t="shared" si="0"/>
        <v>0.5647605111427374</v>
      </c>
      <c r="F32">
        <f t="shared" si="1"/>
        <v>885331.02108768048</v>
      </c>
      <c r="G32">
        <f t="shared" si="4"/>
        <v>2.3047806562686507E-3</v>
      </c>
      <c r="H32">
        <f t="shared" si="2"/>
        <v>9.8766213829863045E-2</v>
      </c>
      <c r="I32">
        <f>(D_VStabXFLR5!C38*D_VStab!D32*'AC Param'!$B$8)</f>
        <v>0.12060281499171431</v>
      </c>
    </row>
    <row r="33" spans="3:9" x14ac:dyDescent="0.2">
      <c r="C33">
        <f>WingXFLR5!L39</f>
        <v>12.899900000000001</v>
      </c>
      <c r="D33">
        <f t="shared" si="3"/>
        <v>101.92454475612502</v>
      </c>
      <c r="E33">
        <f t="shared" si="0"/>
        <v>0.57016736880257424</v>
      </c>
      <c r="F33">
        <f t="shared" si="1"/>
        <v>876935.48834628204</v>
      </c>
      <c r="G33">
        <f t="shared" si="4"/>
        <v>2.3157870356228863E-3</v>
      </c>
      <c r="H33">
        <f t="shared" si="2"/>
        <v>9.7364659985174559E-2</v>
      </c>
      <c r="I33">
        <f>(D_VStabXFLR5!C39*D_VStab!D33*'AC Param'!$B$8)</f>
        <v>0.11857915806363868</v>
      </c>
    </row>
    <row r="34" spans="3:9" x14ac:dyDescent="0.2">
      <c r="C34">
        <f>WingXFLR5!L40</f>
        <v>12.7798</v>
      </c>
      <c r="D34">
        <f t="shared" si="3"/>
        <v>100.03551392450001</v>
      </c>
      <c r="E34">
        <f t="shared" si="0"/>
        <v>0.57552559827355099</v>
      </c>
      <c r="F34">
        <f t="shared" si="1"/>
        <v>868771.08768035518</v>
      </c>
      <c r="G34">
        <f t="shared" si="4"/>
        <v>2.3266430600968565E-3</v>
      </c>
      <c r="H34">
        <f t="shared" si="2"/>
        <v>9.6008110372209909E-2</v>
      </c>
      <c r="I34">
        <f>(D_VStabXFLR5!C40*D_VStab!D34*'AC Param'!$B$8)</f>
        <v>0.11687775314116572</v>
      </c>
    </row>
    <row r="35" spans="3:9" x14ac:dyDescent="0.2">
      <c r="C35">
        <f>WingXFLR5!L41</f>
        <v>12.6631</v>
      </c>
      <c r="D35">
        <f t="shared" si="3"/>
        <v>98.216887236125004</v>
      </c>
      <c r="E35">
        <f t="shared" si="0"/>
        <v>0.58082949994995914</v>
      </c>
      <c r="F35">
        <f t="shared" si="1"/>
        <v>860837.81908990012</v>
      </c>
      <c r="G35">
        <f t="shared" si="4"/>
        <v>2.3373393567213685E-3</v>
      </c>
      <c r="H35">
        <f t="shared" si="2"/>
        <v>9.4696055863059583E-2</v>
      </c>
      <c r="I35">
        <f>(D_VStabXFLR5!C41*D_VStab!D35*'AC Param'!$B$8)</f>
        <v>0.11524021135606116</v>
      </c>
    </row>
    <row r="36" spans="3:9" x14ac:dyDescent="0.2">
      <c r="C36">
        <f>WingXFLR5!L42</f>
        <v>12.5495</v>
      </c>
      <c r="D36">
        <f t="shared" si="3"/>
        <v>96.462594528124995</v>
      </c>
      <c r="E36">
        <f t="shared" si="0"/>
        <v>0.58608725772471626</v>
      </c>
      <c r="F36">
        <f t="shared" si="1"/>
        <v>853115.28856825759</v>
      </c>
      <c r="G36">
        <f t="shared" si="4"/>
        <v>2.3478945011247117E-3</v>
      </c>
      <c r="H36">
        <f t="shared" si="2"/>
        <v>9.3424648043433034E-2</v>
      </c>
      <c r="I36">
        <f>(D_VStabXFLR5!C42*D_VStab!D36*'AC Param'!$B$8)</f>
        <v>0.113421143081585</v>
      </c>
    </row>
    <row r="37" spans="3:9" x14ac:dyDescent="0.2">
      <c r="C37">
        <f>WingXFLR5!L43</f>
        <v>12.4389</v>
      </c>
      <c r="D37">
        <f t="shared" si="3"/>
        <v>94.769817841125004</v>
      </c>
      <c r="E37">
        <f t="shared" si="0"/>
        <v>0.59129842999110271</v>
      </c>
      <c r="F37">
        <f t="shared" si="1"/>
        <v>845596.69811320759</v>
      </c>
      <c r="G37">
        <f t="shared" si="4"/>
        <v>2.3583095079398762E-3</v>
      </c>
      <c r="H37">
        <f t="shared" si="2"/>
        <v>9.2192332023187773E-2</v>
      </c>
      <c r="I37">
        <f>(D_VStabXFLR5!C43*D_VStab!D37*'AC Param'!$B$8)</f>
        <v>0.11190094082506687</v>
      </c>
    </row>
    <row r="38" spans="3:9" x14ac:dyDescent="0.2">
      <c r="C38">
        <f>WingXFLR5!L44</f>
        <v>12.331200000000001</v>
      </c>
      <c r="D38">
        <f t="shared" si="3"/>
        <v>93.135827232000011</v>
      </c>
      <c r="E38">
        <f t="shared" si="0"/>
        <v>0.5964627968742966</v>
      </c>
      <c r="F38">
        <f t="shared" si="1"/>
        <v>838275.2497225306</v>
      </c>
      <c r="G38">
        <f t="shared" si="4"/>
        <v>2.3685857892143257E-3</v>
      </c>
      <c r="H38">
        <f t="shared" si="2"/>
        <v>9.0997581199979777E-2</v>
      </c>
      <c r="I38">
        <f>(D_VStabXFLR5!C44*D_VStab!D38*'AC Param'!$B$8)</f>
        <v>0.11020261365612015</v>
      </c>
    </row>
    <row r="39" spans="3:9" x14ac:dyDescent="0.2">
      <c r="C39">
        <f>WingXFLR5!L45</f>
        <v>12.2263</v>
      </c>
      <c r="D39">
        <f t="shared" si="3"/>
        <v>91.557977160125006</v>
      </c>
      <c r="E39">
        <f t="shared" si="0"/>
        <v>0.60158036698071582</v>
      </c>
      <c r="F39">
        <f t="shared" si="1"/>
        <v>831144.14539400674</v>
      </c>
      <c r="G39">
        <f t="shared" si="4"/>
        <v>2.3787251598801902E-3</v>
      </c>
      <c r="H39">
        <f t="shared" si="2"/>
        <v>8.9838896341641633E-2</v>
      </c>
      <c r="I39">
        <f>(D_VStabXFLR5!C45*D_VStab!D39*'AC Param'!$B$8)</f>
        <v>0.10878986599069158</v>
      </c>
    </row>
    <row r="40" spans="3:9" x14ac:dyDescent="0.2">
      <c r="C40">
        <f>WingXFLR5!L46</f>
        <v>12.1241</v>
      </c>
      <c r="D40">
        <f t="shared" si="3"/>
        <v>90.033702996125015</v>
      </c>
      <c r="E40">
        <f t="shared" si="0"/>
        <v>0.60665138367518634</v>
      </c>
      <c r="F40">
        <f t="shared" si="1"/>
        <v>824196.58712541626</v>
      </c>
      <c r="G40">
        <f t="shared" si="4"/>
        <v>2.3887298424922205E-3</v>
      </c>
      <c r="H40">
        <f t="shared" si="2"/>
        <v>8.8714804685481582E-2</v>
      </c>
      <c r="I40">
        <f>(D_VStabXFLR5!C46*D_VStab!D40*'AC Param'!$B$8)</f>
        <v>0.10720204975305041</v>
      </c>
    </row>
    <row r="41" spans="3:9" x14ac:dyDescent="0.2">
      <c r="C41">
        <f>WingXFLR5!L47</f>
        <v>12.0244</v>
      </c>
      <c r="D41">
        <f t="shared" si="3"/>
        <v>88.559044658000005</v>
      </c>
      <c r="E41">
        <f t="shared" si="0"/>
        <v>0.61168141785172869</v>
      </c>
      <c r="F41">
        <f t="shared" si="1"/>
        <v>817418.97891231964</v>
      </c>
      <c r="G41">
        <f t="shared" si="4"/>
        <v>2.3986124451392012E-3</v>
      </c>
      <c r="H41">
        <f t="shared" si="2"/>
        <v>8.7622765991605803E-2</v>
      </c>
      <c r="I41">
        <f>(D_VStabXFLR5!C47*D_VStab!D41*'AC Param'!$B$8)</f>
        <v>0.10588555089810195</v>
      </c>
    </row>
    <row r="42" spans="3:9" x14ac:dyDescent="0.2">
      <c r="C42">
        <f>WingXFLR5!L48</f>
        <v>11.927099999999999</v>
      </c>
      <c r="D42">
        <f t="shared" si="3"/>
        <v>87.131625076125005</v>
      </c>
      <c r="E42">
        <f t="shared" si="0"/>
        <v>0.61667144912144001</v>
      </c>
      <c r="F42">
        <f t="shared" si="1"/>
        <v>810804.52275249723</v>
      </c>
      <c r="G42">
        <f t="shared" si="4"/>
        <v>2.4083763835717332E-3</v>
      </c>
      <c r="H42">
        <f t="shared" si="2"/>
        <v>8.656137108942101E-2</v>
      </c>
      <c r="I42">
        <f>(D_VStabXFLR5!C48*D_VStab!D42*'AC Param'!$B$8)</f>
        <v>0.10439499652613282</v>
      </c>
    </row>
    <row r="43" spans="3:9" x14ac:dyDescent="0.2">
      <c r="C43">
        <f>WingXFLR5!L49</f>
        <v>11.8322</v>
      </c>
      <c r="D43">
        <f t="shared" si="3"/>
        <v>85.750586064500013</v>
      </c>
      <c r="E43">
        <f t="shared" si="0"/>
        <v>0.62161745413501523</v>
      </c>
      <c r="F43">
        <f t="shared" si="1"/>
        <v>804353.21864594892</v>
      </c>
      <c r="G43">
        <f t="shared" si="4"/>
        <v>2.4180152701290614E-3</v>
      </c>
      <c r="H43">
        <f t="shared" si="2"/>
        <v>8.5530318442171904E-2</v>
      </c>
      <c r="I43">
        <f>(D_VStabXFLR5!C49*D_VStab!D43*'AC Param'!$B$8)</f>
        <v>0.10316575833892599</v>
      </c>
    </row>
    <row r="44" spans="3:9" x14ac:dyDescent="0.2">
      <c r="C44">
        <f>WingXFLR5!L50</f>
        <v>11.739599999999999</v>
      </c>
      <c r="D44">
        <f t="shared" si="3"/>
        <v>84.41365249799999</v>
      </c>
      <c r="E44">
        <f t="shared" si="0"/>
        <v>0.62652066857612931</v>
      </c>
      <c r="F44">
        <f t="shared" si="1"/>
        <v>798058.26859045506</v>
      </c>
      <c r="G44">
        <f t="shared" si="4"/>
        <v>2.4275329883321622E-3</v>
      </c>
      <c r="H44">
        <f t="shared" si="2"/>
        <v>8.452823201810733E-2</v>
      </c>
      <c r="I44">
        <f>(D_VStabXFLR5!C50*D_VStab!D44*'AC Param'!$B$8)</f>
        <v>0.10176670210385794</v>
      </c>
    </row>
    <row r="45" spans="3:9" x14ac:dyDescent="0.2">
      <c r="C45">
        <f>WingXFLR5!L51</f>
        <v>11.649100000000001</v>
      </c>
      <c r="D45">
        <f t="shared" si="3"/>
        <v>83.117187621125012</v>
      </c>
      <c r="E45">
        <f t="shared" si="0"/>
        <v>0.63138800772732029</v>
      </c>
      <c r="F45">
        <f t="shared" si="1"/>
        <v>791906.07658157614</v>
      </c>
      <c r="G45">
        <f t="shared" si="4"/>
        <v>2.4369443032560578E-3</v>
      </c>
      <c r="H45">
        <f t="shared" si="2"/>
        <v>8.3552682211335771E-2</v>
      </c>
      <c r="I45">
        <f>(D_VStabXFLR5!C51*D_VStab!D45*'AC Param'!$B$8)</f>
        <v>0.10061608185912557</v>
      </c>
    </row>
    <row r="46" spans="3:9" x14ac:dyDescent="0.2">
      <c r="C46">
        <f>WingXFLR5!L52</f>
        <v>11.560700000000001</v>
      </c>
      <c r="D46">
        <f t="shared" si="3"/>
        <v>81.860493000125004</v>
      </c>
      <c r="E46">
        <f t="shared" si="0"/>
        <v>0.63621597661182516</v>
      </c>
      <c r="F46">
        <f t="shared" si="1"/>
        <v>785896.64261931193</v>
      </c>
      <c r="G46">
        <f t="shared" si="4"/>
        <v>2.4462437239130409E-3</v>
      </c>
      <c r="H46">
        <f t="shared" si="2"/>
        <v>8.2603420860668075E-2</v>
      </c>
      <c r="I46">
        <f>(D_VStabXFLR5!C52*D_VStab!D46*'AC Param'!$B$8)</f>
        <v>9.9500938078694132E-2</v>
      </c>
    </row>
    <row r="47" spans="3:9" x14ac:dyDescent="0.2">
      <c r="C47">
        <f>WingXFLR5!L53</f>
        <v>11.474299999999999</v>
      </c>
      <c r="D47">
        <f t="shared" si="3"/>
        <v>80.641480800124995</v>
      </c>
      <c r="E47">
        <f t="shared" si="0"/>
        <v>0.64100660090953931</v>
      </c>
      <c r="F47">
        <f t="shared" si="1"/>
        <v>780023.16870144289</v>
      </c>
      <c r="G47">
        <f t="shared" si="4"/>
        <v>2.4554364014118539E-3</v>
      </c>
      <c r="H47">
        <f t="shared" si="2"/>
        <v>8.1679136310907577E-2</v>
      </c>
      <c r="I47">
        <f>(D_VStabXFLR5!C53*D_VStab!D47*'AC Param'!$B$8)</f>
        <v>9.8219275320939603E-2</v>
      </c>
    </row>
    <row r="48" spans="3:9" x14ac:dyDescent="0.2">
      <c r="C48">
        <f>WingXFLR5!L54</f>
        <v>11.389799999999999</v>
      </c>
      <c r="D48">
        <f t="shared" si="3"/>
        <v>79.458120724499992</v>
      </c>
      <c r="E48">
        <f t="shared" si="0"/>
        <v>0.64576217675607361</v>
      </c>
      <c r="F48">
        <f t="shared" si="1"/>
        <v>774278.85682574916</v>
      </c>
      <c r="G48">
        <f t="shared" si="4"/>
        <v>2.4645279117723497E-3</v>
      </c>
      <c r="H48">
        <f t="shared" si="2"/>
        <v>8.0778536991284233E-2</v>
      </c>
      <c r="I48">
        <f>(D_VStabXFLR5!C54*D_VStab!D48*'AC Param'!$B$8)</f>
        <v>9.7172180434713068E-2</v>
      </c>
    </row>
    <row r="49" spans="3:9" x14ac:dyDescent="0.2">
      <c r="C49">
        <f>WingXFLR5!L55</f>
        <v>11.3072</v>
      </c>
      <c r="D49">
        <f t="shared" si="3"/>
        <v>78.309822752000002</v>
      </c>
      <c r="E49">
        <f t="shared" si="0"/>
        <v>0.65047952108535501</v>
      </c>
      <c r="F49">
        <f t="shared" si="1"/>
        <v>768663.70699223096</v>
      </c>
      <c r="G49">
        <f t="shared" si="4"/>
        <v>2.4735133185694071E-3</v>
      </c>
      <c r="H49">
        <f t="shared" si="2"/>
        <v>7.9901410690151151E-2</v>
      </c>
      <c r="I49">
        <f>(D_VStabXFLR5!C55*D_VStab!D49*'AC Param'!$B$8)</f>
        <v>9.5962141081393545E-2</v>
      </c>
    </row>
    <row r="50" spans="3:9" x14ac:dyDescent="0.2">
      <c r="C50">
        <f>WingXFLR5!L56</f>
        <v>11.2264</v>
      </c>
      <c r="D50">
        <f t="shared" si="3"/>
        <v>77.19463488800001</v>
      </c>
      <c r="E50">
        <f t="shared" si="0"/>
        <v>0.65516123074327726</v>
      </c>
      <c r="F50">
        <f t="shared" si="1"/>
        <v>763170.92119866819</v>
      </c>
      <c r="G50">
        <f t="shared" si="4"/>
        <v>2.4823986936930195E-3</v>
      </c>
      <c r="H50">
        <f t="shared" si="2"/>
        <v>7.9046492582508329E-2</v>
      </c>
      <c r="I50">
        <f>(D_VStabXFLR5!C56*D_VStab!D50*'AC Param'!$B$8)</f>
        <v>9.4978549606373724E-2</v>
      </c>
    </row>
    <row r="51" spans="3:9" x14ac:dyDescent="0.2">
      <c r="C51">
        <f>WingXFLR5!L57</f>
        <v>11.1473</v>
      </c>
      <c r="D51">
        <f t="shared" si="3"/>
        <v>76.110657090125002</v>
      </c>
      <c r="E51">
        <f t="shared" si="0"/>
        <v>0.65981018191098539</v>
      </c>
      <c r="F51">
        <f t="shared" si="1"/>
        <v>757793.70144284132</v>
      </c>
      <c r="G51">
        <f t="shared" si="4"/>
        <v>2.491190537185307E-3</v>
      </c>
      <c r="H51">
        <f t="shared" si="2"/>
        <v>7.8212536347773517E-2</v>
      </c>
      <c r="I51">
        <f>(D_VStabXFLR5!C57*D_VStab!D51*'AC Param'!$B$8)</f>
        <v>9.4022447796926881E-2</v>
      </c>
    </row>
    <row r="52" spans="3:9" x14ac:dyDescent="0.2">
      <c r="C52">
        <f>WingXFLR5!L58</f>
        <v>11.069900000000001</v>
      </c>
      <c r="D52">
        <f t="shared" si="3"/>
        <v>75.057395181125017</v>
      </c>
      <c r="E52">
        <f t="shared" si="0"/>
        <v>0.66442353054827286</v>
      </c>
      <c r="F52">
        <f t="shared" si="1"/>
        <v>752532.04772475036</v>
      </c>
      <c r="G52">
        <f t="shared" si="4"/>
        <v>2.4998844855429574E-3</v>
      </c>
      <c r="H52">
        <f t="shared" si="2"/>
        <v>7.7399362317156481E-2</v>
      </c>
      <c r="I52">
        <f>(D_VStabXFLR5!C58*D_VStab!D52*'AC Param'!$B$8)</f>
        <v>9.2907499868663618E-2</v>
      </c>
    </row>
    <row r="53" spans="3:9" x14ac:dyDescent="0.2">
      <c r="C53">
        <f>WingXFLR5!L59</f>
        <v>10.9941</v>
      </c>
      <c r="D53">
        <f t="shared" si="3"/>
        <v>74.033018821124998</v>
      </c>
      <c r="E53">
        <f t="shared" si="0"/>
        <v>0.66900446974434713</v>
      </c>
      <c r="F53">
        <f t="shared" si="1"/>
        <v>747379.16204217542</v>
      </c>
      <c r="G53">
        <f t="shared" si="4"/>
        <v>2.5084875430103192E-3</v>
      </c>
      <c r="H53">
        <f t="shared" si="2"/>
        <v>7.660574851224923E-2</v>
      </c>
      <c r="I53">
        <f>(D_VStabXFLR5!C59*D_VStab!D53*'AC Param'!$B$8)</f>
        <v>9.2006799550328644E-2</v>
      </c>
    </row>
    <row r="54" spans="3:9" x14ac:dyDescent="0.2">
      <c r="C54">
        <f>WingXFLR5!L60</f>
        <v>10.9198</v>
      </c>
      <c r="D54">
        <f t="shared" si="3"/>
        <v>73.035744624500012</v>
      </c>
      <c r="E54">
        <f t="shared" si="0"/>
        <v>0.67355647913114958</v>
      </c>
      <c r="F54">
        <f t="shared" si="1"/>
        <v>742328.24639289686</v>
      </c>
      <c r="G54">
        <f t="shared" si="4"/>
        <v>2.5170071430882933E-3</v>
      </c>
      <c r="H54">
        <f t="shared" si="2"/>
        <v>7.5830490004763565E-2</v>
      </c>
      <c r="I54">
        <f>(D_VStabXFLR5!C60*D_VStab!D54*'AC Param'!$B$8)</f>
        <v>9.0948578993998275E-2</v>
      </c>
    </row>
    <row r="55" spans="3:9" x14ac:dyDescent="0.2">
      <c r="C55">
        <f>WingXFLR5!L61</f>
        <v>10.847099999999999</v>
      </c>
      <c r="D55">
        <f t="shared" si="3"/>
        <v>72.066491776124991</v>
      </c>
      <c r="E55">
        <f t="shared" si="0"/>
        <v>0.67807082453525158</v>
      </c>
      <c r="F55">
        <f t="shared" si="1"/>
        <v>737386.09877913434</v>
      </c>
      <c r="G55">
        <f t="shared" si="4"/>
        <v>2.5254278655490467E-3</v>
      </c>
      <c r="H55">
        <f t="shared" si="2"/>
        <v>7.5074474682812239E-2</v>
      </c>
      <c r="I55">
        <f>(D_VStabXFLR5!C61*D_VStab!D55*'AC Param'!$B$8)</f>
        <v>8.9920374168427408E-2</v>
      </c>
    </row>
    <row r="56" spans="3:9" x14ac:dyDescent="0.2">
      <c r="C56">
        <f>WingXFLR5!L62</f>
        <v>10.7758</v>
      </c>
      <c r="D56">
        <f t="shared" si="3"/>
        <v>71.122192704500009</v>
      </c>
      <c r="E56">
        <f t="shared" si="0"/>
        <v>0.68255740091838435</v>
      </c>
      <c r="F56">
        <f t="shared" si="1"/>
        <v>732539.12319644843</v>
      </c>
      <c r="G56">
        <f t="shared" si="4"/>
        <v>2.5337690621851589E-3</v>
      </c>
      <c r="H56">
        <f t="shared" si="2"/>
        <v>7.4335474747641156E-2</v>
      </c>
      <c r="I56">
        <f>(D_VStabXFLR5!C62*D_VStab!D56*'AC Param'!$B$8)</f>
        <v>8.9094984167505636E-2</v>
      </c>
    </row>
    <row r="57" spans="3:9" x14ac:dyDescent="0.2">
      <c r="C57">
        <f>WingXFLR5!L63</f>
        <v>10.706</v>
      </c>
      <c r="D57">
        <f t="shared" si="3"/>
        <v>70.203792050000004</v>
      </c>
      <c r="E57">
        <f t="shared" si="0"/>
        <v>0.68700747625782999</v>
      </c>
      <c r="F57">
        <f t="shared" si="1"/>
        <v>727794.1176470588</v>
      </c>
      <c r="G57">
        <f t="shared" si="4"/>
        <v>2.5420153610956689E-3</v>
      </c>
      <c r="H57">
        <f t="shared" si="2"/>
        <v>7.3614386091784723E-2</v>
      </c>
      <c r="I57">
        <f>(D_VStabXFLR5!C63*D_VStab!D57*'AC Param'!$B$8)</f>
        <v>8.8118648438970909E-2</v>
      </c>
    </row>
    <row r="58" spans="3:9" x14ac:dyDescent="0.2">
      <c r="C58">
        <f>WingXFLR5!L64</f>
        <v>10.637499999999999</v>
      </c>
      <c r="D58">
        <f t="shared" si="3"/>
        <v>69.308298828125004</v>
      </c>
      <c r="E58">
        <f t="shared" si="0"/>
        <v>0.69143144919542443</v>
      </c>
      <c r="F58">
        <f t="shared" si="1"/>
        <v>723137.48612652614</v>
      </c>
      <c r="G58">
        <f t="shared" si="4"/>
        <v>2.5501868594520558E-3</v>
      </c>
      <c r="H58">
        <f t="shared" si="2"/>
        <v>7.2909009080515036E-2</v>
      </c>
      <c r="I58">
        <f>(D_VStabXFLR5!C64*D_VStab!D58*'AC Param'!$B$8)</f>
        <v>8.7338492365108086E-2</v>
      </c>
    </row>
    <row r="59" spans="3:9" x14ac:dyDescent="0.2">
      <c r="C59">
        <f>WingXFLR5!L65</f>
        <v>10.5703</v>
      </c>
      <c r="D59">
        <f t="shared" si="3"/>
        <v>68.435385780125003</v>
      </c>
      <c r="E59">
        <f t="shared" si="0"/>
        <v>0.6958271800058965</v>
      </c>
      <c r="F59">
        <f t="shared" si="1"/>
        <v>718569.22863485024</v>
      </c>
      <c r="G59">
        <f t="shared" si="4"/>
        <v>2.5582803405657943E-3</v>
      </c>
      <c r="H59">
        <f t="shared" si="2"/>
        <v>7.221922209163599E-2</v>
      </c>
      <c r="I59">
        <f>(D_VStabXFLR5!C65*D_VStab!D59*'AC Param'!$B$8)</f>
        <v>8.6408256344784481E-2</v>
      </c>
    </row>
    <row r="60" spans="3:9" x14ac:dyDescent="0.2">
      <c r="C60">
        <f>WingXFLR5!L66</f>
        <v>10.5044</v>
      </c>
      <c r="D60">
        <f t="shared" si="3"/>
        <v>67.584731858000012</v>
      </c>
      <c r="E60">
        <f t="shared" si="0"/>
        <v>0.70019249465141531</v>
      </c>
      <c r="F60">
        <f t="shared" si="1"/>
        <v>714089.34517203108</v>
      </c>
      <c r="G60">
        <f t="shared" si="4"/>
        <v>2.5662925585233625E-3</v>
      </c>
      <c r="H60">
        <f t="shared" si="2"/>
        <v>7.154490520525518E-2</v>
      </c>
      <c r="I60">
        <f>(D_VStabXFLR5!C66*D_VStab!D60*'AC Param'!$B$8)</f>
        <v>8.5669500467794119E-2</v>
      </c>
    </row>
    <row r="61" spans="3:9" x14ac:dyDescent="0.2">
      <c r="C61">
        <f>WingXFLR5!L67</f>
        <v>10.4397</v>
      </c>
      <c r="D61">
        <f t="shared" si="3"/>
        <v>66.754743355125001</v>
      </c>
      <c r="E61">
        <f t="shared" si="0"/>
        <v>0.70453193490390786</v>
      </c>
      <c r="F61">
        <f t="shared" si="1"/>
        <v>709691.03773584904</v>
      </c>
      <c r="G61">
        <f t="shared" si="4"/>
        <v>2.5742325695353161E-3</v>
      </c>
      <c r="H61">
        <f t="shared" si="2"/>
        <v>7.0884921737740261E-2</v>
      </c>
      <c r="I61">
        <f>(D_VStabXFLR5!C67*D_VStab!D61*'AC Param'!$B$8)</f>
        <v>8.4948601796128884E-2</v>
      </c>
    </row>
    <row r="62" spans="3:9" x14ac:dyDescent="0.2">
      <c r="C62">
        <f>WingXFLR5!L68</f>
        <v>10.376300000000001</v>
      </c>
      <c r="D62">
        <f t="shared" si="3"/>
        <v>65.946406035125008</v>
      </c>
      <c r="E62">
        <f t="shared" si="0"/>
        <v>0.70883667982000587</v>
      </c>
      <c r="F62">
        <f t="shared" si="1"/>
        <v>705381.10432852397</v>
      </c>
      <c r="G62">
        <f t="shared" si="4"/>
        <v>2.5820849737049683E-3</v>
      </c>
      <c r="H62">
        <f t="shared" si="2"/>
        <v>7.0240179938421451E-2</v>
      </c>
      <c r="I62">
        <f>(D_VStabXFLR5!C68*D_VStab!D62*'AC Param'!$B$8)</f>
        <v>8.4083540572715318E-2</v>
      </c>
    </row>
    <row r="63" spans="3:9" x14ac:dyDescent="0.2">
      <c r="C63">
        <f>WingXFLR5!L69</f>
        <v>10.314</v>
      </c>
      <c r="D63">
        <f t="shared" si="3"/>
        <v>65.156890050000001</v>
      </c>
      <c r="E63">
        <f t="shared" si="0"/>
        <v>0.71311828978246339</v>
      </c>
      <c r="F63">
        <f t="shared" si="1"/>
        <v>701145.94894561602</v>
      </c>
      <c r="G63">
        <f t="shared" si="4"/>
        <v>2.5898715602312183E-3</v>
      </c>
      <c r="H63">
        <f t="shared" si="2"/>
        <v>6.9608540303613062E-2</v>
      </c>
      <c r="I63">
        <f>(D_VStabXFLR5!C69*D_VStab!D63*'AC Param'!$B$8)</f>
        <v>8.3238513450885718E-2</v>
      </c>
    </row>
    <row r="64" spans="3:9" x14ac:dyDescent="0.2">
      <c r="C64">
        <f>WingXFLR5!L70</f>
        <v>10.252800000000001</v>
      </c>
      <c r="D64">
        <f t="shared" si="3"/>
        <v>64.385943552000015</v>
      </c>
      <c r="E64">
        <f t="shared" si="0"/>
        <v>0.71737496496726039</v>
      </c>
      <c r="F64">
        <f t="shared" si="1"/>
        <v>696985.57158712554</v>
      </c>
      <c r="G64">
        <f t="shared" si="4"/>
        <v>2.5975896624543518E-3</v>
      </c>
      <c r="H64">
        <f t="shared" si="2"/>
        <v>6.8989907818443427E-2</v>
      </c>
      <c r="I64">
        <f>(D_VStabXFLR5!C70*D_VStab!D64*'AC Param'!$B$8)</f>
        <v>8.2573053904322194E-2</v>
      </c>
    </row>
    <row r="65" spans="3:9" x14ac:dyDescent="0.2">
      <c r="C65">
        <f>WingXFLR5!L71</f>
        <v>10.1927</v>
      </c>
      <c r="D65">
        <f t="shared" si="3"/>
        <v>63.63331914012501</v>
      </c>
      <c r="E65">
        <f t="shared" si="0"/>
        <v>0.7216048780810117</v>
      </c>
      <c r="F65">
        <f t="shared" si="1"/>
        <v>692899.97225305217</v>
      </c>
      <c r="G65">
        <f t="shared" si="4"/>
        <v>2.6052365904648002E-3</v>
      </c>
      <c r="H65">
        <f t="shared" si="2"/>
        <v>6.8384188701088325E-2</v>
      </c>
      <c r="I65">
        <f>(D_VStabXFLR5!C71*D_VStab!D65*'AC Param'!$B$8)</f>
        <v>8.1923533147217731E-2</v>
      </c>
    </row>
    <row r="66" spans="3:9" x14ac:dyDescent="0.2">
      <c r="C66">
        <f>WingXFLR5!L72</f>
        <v>10.133699999999999</v>
      </c>
      <c r="D66">
        <f t="shared" si="3"/>
        <v>62.898773860124997</v>
      </c>
      <c r="E66">
        <f t="shared" ref="E66:E129" si="5">$K$6*1.802*10^-5*(1.225*C66)^-1</f>
        <v>0.72580617551499726</v>
      </c>
      <c r="F66">
        <f t="shared" ref="F66:F129" si="6">1.225*C66/($K$7)</f>
        <v>688889.15094339626</v>
      </c>
      <c r="G66">
        <f t="shared" si="4"/>
        <v>2.6128096328046978E-3</v>
      </c>
      <c r="H66">
        <f t="shared" ref="H66:H129" si="7">G66*$K$3*D66*2</f>
        <v>6.7791290421252301E-2</v>
      </c>
      <c r="I66">
        <f>(D_VStabXFLR5!C72*D_VStab!D66*'AC Param'!$B$8)</f>
        <v>8.1133883187461509E-2</v>
      </c>
    </row>
    <row r="67" spans="3:9" x14ac:dyDescent="0.2">
      <c r="C67">
        <f>WingXFLR5!L73</f>
        <v>10.075799999999999</v>
      </c>
      <c r="D67">
        <f t="shared" ref="D67:D130" si="8">0.5*1.225*C67^2</f>
        <v>62.182069204499989</v>
      </c>
      <c r="E67">
        <f t="shared" si="5"/>
        <v>0.72997697858396637</v>
      </c>
      <c r="F67">
        <f t="shared" si="6"/>
        <v>684953.10765815759</v>
      </c>
      <c r="G67">
        <f t="shared" ref="G67:G130" si="9">(2*0.664*F67^(-1/2)*$K$5^(-0.5))</f>
        <v>2.6203060582550538E-3</v>
      </c>
      <c r="H67">
        <f t="shared" si="7"/>
        <v>6.7211121718696851E-2</v>
      </c>
      <c r="I67">
        <f>(D_VStabXFLR5!C73*D_VStab!D67*'AC Param'!$B$8)</f>
        <v>8.0363646092583785E-2</v>
      </c>
    </row>
    <row r="68" spans="3:9" x14ac:dyDescent="0.2">
      <c r="C68">
        <f>WingXFLR5!L74</f>
        <v>10.018800000000001</v>
      </c>
      <c r="D68">
        <f t="shared" si="8"/>
        <v>61.480516482000013</v>
      </c>
      <c r="E68">
        <f t="shared" si="5"/>
        <v>0.73413003960717127</v>
      </c>
      <c r="F68">
        <f t="shared" si="6"/>
        <v>681078.24639289686</v>
      </c>
      <c r="G68">
        <f t="shared" si="9"/>
        <v>2.6277493455001358E-3</v>
      </c>
      <c r="H68">
        <f t="shared" si="7"/>
        <v>6.6641597115466661E-2</v>
      </c>
      <c r="I68">
        <f>(D_VStabXFLR5!C74*D_VStab!D68*'AC Param'!$B$8)</f>
        <v>7.9761981683885222E-2</v>
      </c>
    </row>
    <row r="69" spans="3:9" x14ac:dyDescent="0.2">
      <c r="C69">
        <f>WingXFLR5!L75</f>
        <v>9.9627999999999997</v>
      </c>
      <c r="D69">
        <f t="shared" si="8"/>
        <v>60.795147602</v>
      </c>
      <c r="E69">
        <f t="shared" si="5"/>
        <v>0.73825651832981964</v>
      </c>
      <c r="F69">
        <f t="shared" si="6"/>
        <v>677271.36514983349</v>
      </c>
      <c r="G69">
        <f t="shared" si="9"/>
        <v>2.6351241677230841E-3</v>
      </c>
      <c r="H69">
        <f t="shared" si="7"/>
        <v>6.6083639624607948E-2</v>
      </c>
      <c r="I69">
        <f>(D_VStabXFLR5!C75*D_VStab!D69*'AC Param'!$B$8)</f>
        <v>7.9023624206156634E-2</v>
      </c>
    </row>
    <row r="70" spans="3:9" x14ac:dyDescent="0.2">
      <c r="C70">
        <f>WingXFLR5!L76</f>
        <v>9.9077999999999999</v>
      </c>
      <c r="D70">
        <f t="shared" si="8"/>
        <v>60.125756764500004</v>
      </c>
      <c r="E70">
        <f t="shared" si="5"/>
        <v>0.74235471454978175</v>
      </c>
      <c r="F70">
        <f t="shared" si="6"/>
        <v>673532.46392896783</v>
      </c>
      <c r="G70">
        <f t="shared" si="9"/>
        <v>2.6424280722139506E-3</v>
      </c>
      <c r="H70">
        <f t="shared" si="7"/>
        <v>6.5537169859269329E-2</v>
      </c>
      <c r="I70">
        <f>(D_VStabXFLR5!C76*D_VStab!D70*'AC Param'!$B$8)</f>
        <v>7.8451822872989671E-2</v>
      </c>
    </row>
    <row r="71" spans="3:9" x14ac:dyDescent="0.2">
      <c r="C71">
        <f>WingXFLR5!L77</f>
        <v>9.8536999999999999</v>
      </c>
      <c r="D71">
        <f t="shared" si="8"/>
        <v>59.470934760125004</v>
      </c>
      <c r="E71">
        <f t="shared" si="5"/>
        <v>0.74643048203378703</v>
      </c>
      <c r="F71">
        <f t="shared" si="6"/>
        <v>669854.74472807988</v>
      </c>
      <c r="G71">
        <f t="shared" si="9"/>
        <v>2.6496720352799132E-3</v>
      </c>
      <c r="H71">
        <f t="shared" si="7"/>
        <v>6.5001120007666974E-2</v>
      </c>
      <c r="I71">
        <f>(D_VStabXFLR5!C77*D_VStab!D71*'AC Param'!$B$8)</f>
        <v>7.7744937603664091E-2</v>
      </c>
    </row>
    <row r="72" spans="3:9" x14ac:dyDescent="0.2">
      <c r="C72">
        <f>WingXFLR5!L78</f>
        <v>9.8003999999999998</v>
      </c>
      <c r="D72">
        <f t="shared" si="8"/>
        <v>58.829302097999999</v>
      </c>
      <c r="E72">
        <f t="shared" si="5"/>
        <v>0.75048998416557766</v>
      </c>
      <c r="F72">
        <f t="shared" si="6"/>
        <v>666231.40954495</v>
      </c>
      <c r="G72">
        <f t="shared" si="9"/>
        <v>2.6568674569722559E-3</v>
      </c>
      <c r="H72">
        <f t="shared" si="7"/>
        <v>6.4474434032483416E-2</v>
      </c>
      <c r="I72">
        <f>(D_VStabXFLR5!C78*D_VStab!D72*'AC Param'!$B$8)</f>
        <v>7.7052078462109874E-2</v>
      </c>
    </row>
    <row r="73" spans="3:9" x14ac:dyDescent="0.2">
      <c r="C73">
        <f>WingXFLR5!L79</f>
        <v>9.7481000000000009</v>
      </c>
      <c r="D73">
        <f t="shared" si="8"/>
        <v>58.203090336125015</v>
      </c>
      <c r="E73">
        <f t="shared" si="5"/>
        <v>0.75451647406328692</v>
      </c>
      <c r="F73">
        <f t="shared" si="6"/>
        <v>662676.05438401783</v>
      </c>
      <c r="G73">
        <f t="shared" si="9"/>
        <v>2.6639851665196915E-3</v>
      </c>
      <c r="H73">
        <f t="shared" si="7"/>
        <v>6.3959019836680092E-2</v>
      </c>
      <c r="I73">
        <f>(D_VStabXFLR5!C79*D_VStab!D73*'AC Param'!$B$8)</f>
        <v>7.6520650520530004E-2</v>
      </c>
    </row>
    <row r="74" spans="3:9" x14ac:dyDescent="0.2">
      <c r="C74">
        <f>WingXFLR5!L80</f>
        <v>9.6966000000000001</v>
      </c>
      <c r="D74">
        <f t="shared" si="8"/>
        <v>57.589731580500008</v>
      </c>
      <c r="E74">
        <f t="shared" si="5"/>
        <v>0.75852381667969471</v>
      </c>
      <c r="F74">
        <f t="shared" si="6"/>
        <v>659175.08324084361</v>
      </c>
      <c r="G74">
        <f t="shared" si="9"/>
        <v>2.6710501971723834E-3</v>
      </c>
      <c r="H74">
        <f t="shared" si="7"/>
        <v>6.345283885594466E-2</v>
      </c>
      <c r="I74">
        <f>(D_VStabXFLR5!C80*D_VStab!D74*'AC Param'!$B$8)</f>
        <v>7.5857113812210941E-2</v>
      </c>
    </row>
    <row r="75" spans="3:9" x14ac:dyDescent="0.2">
      <c r="C75">
        <f>WingXFLR5!L81</f>
        <v>9.6458999999999993</v>
      </c>
      <c r="D75">
        <f t="shared" si="8"/>
        <v>56.989074421124997</v>
      </c>
      <c r="E75">
        <f t="shared" si="5"/>
        <v>0.76251070826116041</v>
      </c>
      <c r="F75">
        <f t="shared" si="6"/>
        <v>655728.49611542735</v>
      </c>
      <c r="G75">
        <f t="shared" si="9"/>
        <v>2.6780606763532463E-3</v>
      </c>
      <c r="H75">
        <f t="shared" si="7"/>
        <v>6.295583216545568E-2</v>
      </c>
      <c r="I75">
        <f>(D_VStabXFLR5!C81*D_VStab!D75*'AC Param'!$B$8)</f>
        <v>7.5207296140810384E-2</v>
      </c>
    </row>
    <row r="76" spans="3:9" x14ac:dyDescent="0.2">
      <c r="C76">
        <f>WingXFLR5!L82</f>
        <v>9.5960999999999999</v>
      </c>
      <c r="D76">
        <f t="shared" si="8"/>
        <v>56.402145316125008</v>
      </c>
      <c r="E76">
        <f t="shared" si="5"/>
        <v>0.76646784014509306</v>
      </c>
      <c r="F76">
        <f t="shared" si="6"/>
        <v>652343.09100998892</v>
      </c>
      <c r="G76">
        <f t="shared" si="9"/>
        <v>2.6850007268969288E-3</v>
      </c>
      <c r="H76">
        <f t="shared" si="7"/>
        <v>6.2468917983591013E-2</v>
      </c>
      <c r="I76">
        <f>(D_VStabXFLR5!C82*D_VStab!D76*'AC Param'!$B$8)</f>
        <v>7.471256033240993E-2</v>
      </c>
    </row>
    <row r="77" spans="3:9" x14ac:dyDescent="0.2">
      <c r="C77">
        <f>WingXFLR5!L83</f>
        <v>9.5470000000000006</v>
      </c>
      <c r="D77">
        <f t="shared" si="8"/>
        <v>55.826440512500007</v>
      </c>
      <c r="E77">
        <f t="shared" si="5"/>
        <v>0.77040976650427639</v>
      </c>
      <c r="F77">
        <f t="shared" si="6"/>
        <v>649005.2719200888</v>
      </c>
      <c r="G77">
        <f t="shared" si="9"/>
        <v>2.6918963205895615E-3</v>
      </c>
      <c r="H77">
        <f t="shared" si="7"/>
        <v>6.1990083295474445E-2</v>
      </c>
      <c r="I77">
        <f>(D_VStabXFLR5!C83*D_VStab!D77*'AC Param'!$B$8)</f>
        <v>7.4088441559389637E-2</v>
      </c>
    </row>
    <row r="78" spans="3:9" x14ac:dyDescent="0.2">
      <c r="C78">
        <f>WingXFLR5!L84</f>
        <v>9.4986999999999995</v>
      </c>
      <c r="D78">
        <f t="shared" si="8"/>
        <v>55.262997285125003</v>
      </c>
      <c r="E78">
        <f t="shared" si="5"/>
        <v>0.7743272280223954</v>
      </c>
      <c r="F78">
        <f t="shared" si="6"/>
        <v>645721.83684794675</v>
      </c>
      <c r="G78">
        <f t="shared" si="9"/>
        <v>2.6987316626935686E-3</v>
      </c>
      <c r="H78">
        <f t="shared" si="7"/>
        <v>6.1520250226345163E-2</v>
      </c>
      <c r="I78">
        <f>(D_VStabXFLR5!C84*D_VStab!D78*'AC Param'!$B$8)</f>
        <v>7.3477769611098115E-2</v>
      </c>
    </row>
    <row r="79" spans="3:9" x14ac:dyDescent="0.2">
      <c r="C79">
        <f>WingXFLR5!L85</f>
        <v>9.4512</v>
      </c>
      <c r="D79">
        <f t="shared" si="8"/>
        <v>54.711673632</v>
      </c>
      <c r="E79">
        <f t="shared" si="5"/>
        <v>0.7782188548349761</v>
      </c>
      <c r="F79">
        <f t="shared" si="6"/>
        <v>642492.78579356277</v>
      </c>
      <c r="G79">
        <f t="shared" si="9"/>
        <v>2.7055048286881442E-3</v>
      </c>
      <c r="H79">
        <f t="shared" si="7"/>
        <v>6.1059362593756647E-2</v>
      </c>
      <c r="I79">
        <f>(D_VStabXFLR5!C85*D_VStab!D79*'AC Param'!$B$8)</f>
        <v>7.2880446577395994E-2</v>
      </c>
    </row>
    <row r="80" spans="3:9" x14ac:dyDescent="0.2">
      <c r="C80">
        <f>WingXFLR5!L86</f>
        <v>9.4042999999999992</v>
      </c>
      <c r="D80">
        <f t="shared" si="8"/>
        <v>54.170025825124995</v>
      </c>
      <c r="E80">
        <f t="shared" si="5"/>
        <v>0.78209989481581066</v>
      </c>
      <c r="F80">
        <f t="shared" si="6"/>
        <v>639304.52275249723</v>
      </c>
      <c r="G80">
        <f t="shared" si="9"/>
        <v>2.7122427235519533E-3</v>
      </c>
      <c r="H80">
        <f t="shared" si="7"/>
        <v>6.0605431581261866E-2</v>
      </c>
      <c r="I80">
        <f>(D_VStabXFLR5!C86*D_VStab!D80*'AC Param'!$B$8)</f>
        <v>7.2427675507312647E-2</v>
      </c>
    </row>
    <row r="81" spans="3:9" x14ac:dyDescent="0.2">
      <c r="C81">
        <f>WingXFLR5!L87</f>
        <v>9.3582000000000001</v>
      </c>
      <c r="D81">
        <f t="shared" si="8"/>
        <v>53.640243184500008</v>
      </c>
      <c r="E81">
        <f t="shared" si="5"/>
        <v>0.78595264482660421</v>
      </c>
      <c r="F81">
        <f t="shared" si="6"/>
        <v>636170.64372918988</v>
      </c>
      <c r="G81">
        <f t="shared" si="9"/>
        <v>2.718914988666258E-3</v>
      </c>
      <c r="H81">
        <f t="shared" si="7"/>
        <v>6.0160345240891561E-2</v>
      </c>
      <c r="I81">
        <f>(D_VStabXFLR5!C87*D_VStab!D81*'AC Param'!$B$8)</f>
        <v>7.1852393111474039E-2</v>
      </c>
    </row>
    <row r="82" spans="3:9" x14ac:dyDescent="0.2">
      <c r="C82">
        <f>WingXFLR5!L88</f>
        <v>9.3127999999999993</v>
      </c>
      <c r="D82">
        <f t="shared" si="8"/>
        <v>53.121049352</v>
      </c>
      <c r="E82">
        <f t="shared" si="5"/>
        <v>0.78978417240962195</v>
      </c>
      <c r="F82">
        <f t="shared" si="6"/>
        <v>633084.3507214206</v>
      </c>
      <c r="G82">
        <f t="shared" si="9"/>
        <v>2.7255343010522798E-3</v>
      </c>
      <c r="H82">
        <f t="shared" si="7"/>
        <v>5.9723087373166381E-2</v>
      </c>
      <c r="I82">
        <f>(D_VStabXFLR5!C88*D_VStab!D82*'AC Param'!$B$8)</f>
        <v>7.1288692587211003E-2</v>
      </c>
    </row>
    <row r="83" spans="3:9" x14ac:dyDescent="0.2">
      <c r="C83">
        <f>WingXFLR5!L89</f>
        <v>9.2680000000000007</v>
      </c>
      <c r="D83">
        <f t="shared" si="8"/>
        <v>52.611192200000012</v>
      </c>
      <c r="E83">
        <f t="shared" si="5"/>
        <v>0.79360186025208534</v>
      </c>
      <c r="F83">
        <f t="shared" si="6"/>
        <v>630038.84572697012</v>
      </c>
      <c r="G83">
        <f t="shared" si="9"/>
        <v>2.7321137537184778E-3</v>
      </c>
      <c r="H83">
        <f t="shared" si="7"/>
        <v>5.9292651746272858E-2</v>
      </c>
      <c r="I83">
        <f>(D_VStabXFLR5!C89*D_VStab!D83*'AC Param'!$B$8)</f>
        <v>7.0734969267254671E-2</v>
      </c>
    </row>
    <row r="84" spans="3:9" x14ac:dyDescent="0.2">
      <c r="C84">
        <f>WingXFLR5!L90</f>
        <v>9.2239000000000004</v>
      </c>
      <c r="D84">
        <f t="shared" si="8"/>
        <v>52.111702866125007</v>
      </c>
      <c r="E84">
        <f t="shared" si="5"/>
        <v>0.79739611669861199</v>
      </c>
      <c r="F84">
        <f t="shared" si="6"/>
        <v>627040.92674805771</v>
      </c>
      <c r="G84">
        <f t="shared" si="9"/>
        <v>2.7386371628451067E-3</v>
      </c>
      <c r="H84">
        <f t="shared" si="7"/>
        <v>5.8869956511428616E-2</v>
      </c>
      <c r="I84">
        <f>(D_VStabXFLR5!C90*D_VStab!D84*'AC Param'!$B$8)</f>
        <v>7.0192681540431706E-2</v>
      </c>
    </row>
    <row r="85" spans="3:9" x14ac:dyDescent="0.2">
      <c r="C85">
        <f>WingXFLR5!L91</f>
        <v>9.1805000000000003</v>
      </c>
      <c r="D85">
        <f t="shared" si="8"/>
        <v>51.622467903125006</v>
      </c>
      <c r="E85">
        <f t="shared" si="5"/>
        <v>0.8011657361599398</v>
      </c>
      <c r="F85">
        <f t="shared" si="6"/>
        <v>624090.59378468373</v>
      </c>
      <c r="G85">
        <f t="shared" si="9"/>
        <v>2.7451028625680714E-3</v>
      </c>
      <c r="H85">
        <f t="shared" si="7"/>
        <v>5.845495607064994E-2</v>
      </c>
      <c r="I85">
        <f>(D_VStabXFLR5!C91*D_VStab!D85*'AC Param'!$B$8)</f>
        <v>6.9789808164868586E-2</v>
      </c>
    </row>
    <row r="86" spans="3:9" x14ac:dyDescent="0.2">
      <c r="C86">
        <f>WingXFLR5!L92</f>
        <v>9.1377000000000006</v>
      </c>
      <c r="D86">
        <f t="shared" si="8"/>
        <v>51.142256290125005</v>
      </c>
      <c r="E86">
        <f t="shared" si="5"/>
        <v>0.80491830994849112</v>
      </c>
      <c r="F86">
        <f t="shared" si="6"/>
        <v>621181.04883462831</v>
      </c>
      <c r="G86">
        <f t="shared" si="9"/>
        <v>2.7515242347781951E-3</v>
      </c>
      <c r="H86">
        <f t="shared" si="7"/>
        <v>5.8046652511450574E-2</v>
      </c>
      <c r="I86">
        <f>(D_VStabXFLR5!C92*D_VStab!D86*'AC Param'!$B$8)</f>
        <v>6.939432408144626E-2</v>
      </c>
    </row>
    <row r="87" spans="3:9" x14ac:dyDescent="0.2">
      <c r="C87">
        <f>WingXFLR5!L93</f>
        <v>9.0954999999999995</v>
      </c>
      <c r="D87">
        <f t="shared" si="8"/>
        <v>50.670973653124996</v>
      </c>
      <c r="E87">
        <f t="shared" si="5"/>
        <v>0.80865285479812299</v>
      </c>
      <c r="F87">
        <f t="shared" si="6"/>
        <v>618312.29189789132</v>
      </c>
      <c r="G87">
        <f t="shared" si="9"/>
        <v>2.7578999123983624E-3</v>
      </c>
      <c r="H87">
        <f t="shared" si="7"/>
        <v>5.7645007942125931E-2</v>
      </c>
      <c r="I87">
        <f>(D_VStabXFLR5!C93*D_VStab!D87*'AC Param'!$B$8)</f>
        <v>6.8880540649680133E-2</v>
      </c>
    </row>
    <row r="88" spans="3:9" x14ac:dyDescent="0.2">
      <c r="C88">
        <f>WingXFLR5!L94</f>
        <v>9.0539000000000005</v>
      </c>
      <c r="D88">
        <f t="shared" si="8"/>
        <v>50.208526941125015</v>
      </c>
      <c r="E88">
        <f t="shared" si="5"/>
        <v>0.81236837614909907</v>
      </c>
      <c r="F88">
        <f t="shared" si="6"/>
        <v>615484.32297447289</v>
      </c>
      <c r="G88">
        <f t="shared" si="9"/>
        <v>2.7642285195282807E-3</v>
      </c>
      <c r="H88">
        <f t="shared" si="7"/>
        <v>5.7249984863841738E-2</v>
      </c>
      <c r="I88">
        <f>(D_VStabXFLR5!C94*D_VStab!D88*'AC Param'!$B$8)</f>
        <v>6.8251905017724768E-2</v>
      </c>
    </row>
    <row r="89" spans="3:9" x14ac:dyDescent="0.2">
      <c r="C89">
        <f>WingXFLR5!L95</f>
        <v>9.0128000000000004</v>
      </c>
      <c r="D89">
        <f t="shared" si="8"/>
        <v>49.753720352000002</v>
      </c>
      <c r="E89">
        <f t="shared" si="5"/>
        <v>0.81607292304459511</v>
      </c>
      <c r="F89">
        <f t="shared" si="6"/>
        <v>612690.34406215325</v>
      </c>
      <c r="G89">
        <f t="shared" si="9"/>
        <v>2.7705240418035761E-3</v>
      </c>
      <c r="H89">
        <f t="shared" si="7"/>
        <v>5.6860599841810001E-2</v>
      </c>
      <c r="I89">
        <f>(D_VStabXFLR5!C95*D_VStab!D89*'AC Param'!$B$8)</f>
        <v>6.7880493287843555E-2</v>
      </c>
    </row>
    <row r="90" spans="3:9" x14ac:dyDescent="0.2">
      <c r="C90">
        <f>WingXFLR5!L96</f>
        <v>8.9724000000000004</v>
      </c>
      <c r="D90">
        <f t="shared" si="8"/>
        <v>49.308676578000011</v>
      </c>
      <c r="E90">
        <f t="shared" si="5"/>
        <v>0.81974745227768786</v>
      </c>
      <c r="F90">
        <f t="shared" si="6"/>
        <v>609943.95116537192</v>
      </c>
      <c r="G90">
        <f t="shared" si="9"/>
        <v>2.7767544516361245E-3</v>
      </c>
      <c r="H90">
        <f t="shared" si="7"/>
        <v>5.6478710966802063E-2</v>
      </c>
      <c r="I90">
        <f>(D_VStabXFLR5!C96*D_VStab!D90*'AC Param'!$B$8)</f>
        <v>6.7395621818782503E-2</v>
      </c>
    </row>
    <row r="91" spans="3:9" x14ac:dyDescent="0.2">
      <c r="C91">
        <f>WingXFLR5!L97</f>
        <v>8.9324999999999992</v>
      </c>
      <c r="D91">
        <f t="shared" si="8"/>
        <v>48.871103203124996</v>
      </c>
      <c r="E91">
        <f t="shared" si="5"/>
        <v>0.82340912855486459</v>
      </c>
      <c r="F91">
        <f t="shared" si="6"/>
        <v>607231.54827968928</v>
      </c>
      <c r="G91">
        <f t="shared" si="9"/>
        <v>2.7829491930428077E-3</v>
      </c>
      <c r="H91">
        <f t="shared" si="7"/>
        <v>5.6102391354177494E-2</v>
      </c>
      <c r="I91">
        <f>(D_VStabXFLR5!C97*D_VStab!D91*'AC Param'!$B$8)</f>
        <v>6.6918771550331338E-2</v>
      </c>
    </row>
    <row r="92" spans="3:9" x14ac:dyDescent="0.2">
      <c r="C92">
        <f>WingXFLR5!L98</f>
        <v>8.8932000000000002</v>
      </c>
      <c r="D92">
        <f t="shared" si="8"/>
        <v>48.442016322000008</v>
      </c>
      <c r="E92">
        <f t="shared" si="5"/>
        <v>0.82704786137906794</v>
      </c>
      <c r="F92">
        <f t="shared" si="6"/>
        <v>604559.93340732518</v>
      </c>
      <c r="G92">
        <f t="shared" si="9"/>
        <v>2.7890914894159523E-3</v>
      </c>
      <c r="H92">
        <f t="shared" si="7"/>
        <v>5.5732551374708533E-2</v>
      </c>
      <c r="I92">
        <f>(D_VStabXFLR5!C98*D_VStab!D92*'AC Param'!$B$8)</f>
        <v>6.645139192565909E-2</v>
      </c>
    </row>
    <row r="93" spans="3:9" x14ac:dyDescent="0.2">
      <c r="C93">
        <f>WingXFLR5!L99</f>
        <v>8.8543000000000003</v>
      </c>
      <c r="D93">
        <f t="shared" si="8"/>
        <v>48.019159950125008</v>
      </c>
      <c r="E93">
        <f t="shared" si="5"/>
        <v>0.83068136846688356</v>
      </c>
      <c r="F93">
        <f t="shared" si="6"/>
        <v>601915.51054384024</v>
      </c>
      <c r="G93">
        <f t="shared" si="9"/>
        <v>2.7952114963761868E-3</v>
      </c>
      <c r="H93">
        <f t="shared" si="7"/>
        <v>5.5367279524802998E-2</v>
      </c>
      <c r="I93">
        <f>(D_VStabXFLR5!C99*D_VStab!D93*'AC Param'!$B$8)</f>
        <v>6.5990445807443052E-2</v>
      </c>
    </row>
    <row r="94" spans="3:9" x14ac:dyDescent="0.2">
      <c r="C94">
        <f>WingXFLR5!L100</f>
        <v>8.8161000000000005</v>
      </c>
      <c r="D94">
        <f t="shared" si="8"/>
        <v>47.605716766125006</v>
      </c>
      <c r="E94">
        <f t="shared" si="5"/>
        <v>0.83428069563824436</v>
      </c>
      <c r="F94">
        <f t="shared" si="6"/>
        <v>599318.67369589349</v>
      </c>
      <c r="G94">
        <f t="shared" si="9"/>
        <v>2.8012607507682231E-3</v>
      </c>
      <c r="H94">
        <f t="shared" si="7"/>
        <v>5.5009360679268073E-2</v>
      </c>
      <c r="I94">
        <f>(D_VStabXFLR5!C100*D_VStab!D94*'AC Param'!$B$8)</f>
        <v>6.565845200158775E-2</v>
      </c>
    </row>
    <row r="95" spans="3:9" x14ac:dyDescent="0.2">
      <c r="C95">
        <f>WingXFLR5!L101</f>
        <v>8.7782999999999998</v>
      </c>
      <c r="D95">
        <f t="shared" si="8"/>
        <v>47.198362420125001</v>
      </c>
      <c r="E95">
        <f t="shared" si="5"/>
        <v>0.837873169157619</v>
      </c>
      <c r="F95">
        <f t="shared" si="6"/>
        <v>596749.02885682578</v>
      </c>
      <c r="G95">
        <f t="shared" si="9"/>
        <v>2.8072854885393427E-3</v>
      </c>
      <c r="H95">
        <f t="shared" si="7"/>
        <v>5.4655952135745492E-2</v>
      </c>
      <c r="I95">
        <f>(D_VStabXFLR5!C101*D_VStab!D95*'AC Param'!$B$8)</f>
        <v>6.5096623347565427E-2</v>
      </c>
    </row>
    <row r="96" spans="3:9" x14ac:dyDescent="0.2">
      <c r="C96">
        <f>WingXFLR5!L102</f>
        <v>8.7409999999999997</v>
      </c>
      <c r="D96">
        <f t="shared" si="8"/>
        <v>46.7981121125</v>
      </c>
      <c r="E96">
        <f t="shared" si="5"/>
        <v>0.84144858034736614</v>
      </c>
      <c r="F96">
        <f t="shared" si="6"/>
        <v>594213.37402885687</v>
      </c>
      <c r="G96">
        <f t="shared" si="9"/>
        <v>2.8132688015884816E-3</v>
      </c>
      <c r="H96">
        <f t="shared" si="7"/>
        <v>5.4307963371476212E-2</v>
      </c>
      <c r="I96">
        <f>(D_VStabXFLR5!C102*D_VStab!D96*'AC Param'!$B$8)</f>
        <v>6.4776767473697608E-2</v>
      </c>
    </row>
    <row r="97" spans="3:9" x14ac:dyDescent="0.2">
      <c r="C97">
        <f>WingXFLR5!L103</f>
        <v>8.7042000000000002</v>
      </c>
      <c r="D97">
        <f t="shared" si="8"/>
        <v>46.404897304500004</v>
      </c>
      <c r="E97">
        <f t="shared" si="5"/>
        <v>0.84500609370376678</v>
      </c>
      <c r="F97">
        <f t="shared" si="6"/>
        <v>591711.70921198674</v>
      </c>
      <c r="G97">
        <f t="shared" si="9"/>
        <v>2.8192095599142335E-3</v>
      </c>
      <c r="H97">
        <f t="shared" si="7"/>
        <v>5.3965366169419916E-2</v>
      </c>
      <c r="I97">
        <f>(D_VStabXFLR5!C103*D_VStab!D97*'AC Param'!$B$8)</f>
        <v>6.4347601433730042E-2</v>
      </c>
    </row>
    <row r="98" spans="3:9" x14ac:dyDescent="0.2">
      <c r="C98">
        <f>WingXFLR5!L104</f>
        <v>8.6678999999999995</v>
      </c>
      <c r="D98">
        <f t="shared" si="8"/>
        <v>46.018650376124995</v>
      </c>
      <c r="E98">
        <f t="shared" si="5"/>
        <v>0.84854486563254405</v>
      </c>
      <c r="F98">
        <f t="shared" si="6"/>
        <v>589244.0344062153</v>
      </c>
      <c r="G98">
        <f t="shared" si="9"/>
        <v>2.8251066276624723E-3</v>
      </c>
      <c r="H98">
        <f t="shared" si="7"/>
        <v>5.3628132596640045E-2</v>
      </c>
      <c r="I98">
        <f>(D_VStabXFLR5!C104*D_VStab!D98*'AC Param'!$B$8)</f>
        <v>6.3926163908888556E-2</v>
      </c>
    </row>
    <row r="99" spans="3:9" x14ac:dyDescent="0.2">
      <c r="C99">
        <f>WingXFLR5!L105</f>
        <v>8.6320999999999994</v>
      </c>
      <c r="D99">
        <f t="shared" si="8"/>
        <v>45.639304626124996</v>
      </c>
      <c r="E99">
        <f t="shared" si="5"/>
        <v>0.85206404476504283</v>
      </c>
      <c r="F99">
        <f t="shared" si="6"/>
        <v>586810.34961154277</v>
      </c>
      <c r="G99">
        <f t="shared" si="9"/>
        <v>2.8309588635399741E-3</v>
      </c>
      <c r="H99">
        <f t="shared" si="7"/>
        <v>5.3296235007315916E-2</v>
      </c>
      <c r="I99">
        <f>(D_VStabXFLR5!C105*D_VStab!D99*'AC Param'!$B$8)</f>
        <v>6.3512413930172235E-2</v>
      </c>
    </row>
    <row r="100" spans="3:9" x14ac:dyDescent="0.2">
      <c r="C100">
        <f>WingXFLR5!L106</f>
        <v>8.5967000000000002</v>
      </c>
      <c r="D100">
        <f t="shared" si="8"/>
        <v>45.265741170125011</v>
      </c>
      <c r="E100">
        <f t="shared" si="5"/>
        <v>0.85557272451246713</v>
      </c>
      <c r="F100">
        <f t="shared" si="6"/>
        <v>584403.85682574927</v>
      </c>
      <c r="G100">
        <f t="shared" si="9"/>
        <v>2.8367816203452296E-3</v>
      </c>
      <c r="H100">
        <f t="shared" si="7"/>
        <v>5.2968721815369935E-2</v>
      </c>
      <c r="I100">
        <f>(D_VStabXFLR5!C106*D_VStab!D100*'AC Param'!$B$8)</f>
        <v>6.3104843021196011E-2</v>
      </c>
    </row>
    <row r="101" spans="3:9" x14ac:dyDescent="0.2">
      <c r="C101">
        <f>WingXFLR5!L107</f>
        <v>8.5617999999999999</v>
      </c>
      <c r="D101">
        <f t="shared" si="8"/>
        <v>44.898956784500001</v>
      </c>
      <c r="E101">
        <f t="shared" si="5"/>
        <v>0.8590602491084034</v>
      </c>
      <c r="F101">
        <f t="shared" si="6"/>
        <v>582031.35405105446</v>
      </c>
      <c r="G101">
        <f t="shared" si="9"/>
        <v>2.8425574497752027E-3</v>
      </c>
      <c r="H101">
        <f t="shared" si="7"/>
        <v>5.2646493939152585E-2</v>
      </c>
      <c r="I101">
        <f>(D_VStabXFLR5!C107*D_VStab!D101*'AC Param'!$B$8)</f>
        <v>6.27048862883922E-2</v>
      </c>
    </row>
    <row r="102" spans="3:9" x14ac:dyDescent="0.2">
      <c r="C102">
        <f>WingXFLR5!L108</f>
        <v>8.5273000000000003</v>
      </c>
      <c r="D102">
        <f t="shared" si="8"/>
        <v>44.537842740125001</v>
      </c>
      <c r="E102">
        <f t="shared" si="5"/>
        <v>0.86253586021558137</v>
      </c>
      <c r="F102">
        <f t="shared" si="6"/>
        <v>579686.04328523867</v>
      </c>
      <c r="G102">
        <f t="shared" si="9"/>
        <v>2.8483018964545045E-3</v>
      </c>
      <c r="H102">
        <f t="shared" si="7"/>
        <v>5.2328604050534841E-2</v>
      </c>
      <c r="I102">
        <f>(D_VStabXFLR5!C108*D_VStab!D102*'AC Param'!$B$8)</f>
        <v>6.2311043003450362E-2</v>
      </c>
    </row>
    <row r="103" spans="3:9" x14ac:dyDescent="0.2">
      <c r="C103">
        <f>WingXFLR5!L109</f>
        <v>8.4932999999999996</v>
      </c>
      <c r="D103">
        <f t="shared" si="8"/>
        <v>44.183388745125001</v>
      </c>
      <c r="E103">
        <f t="shared" si="5"/>
        <v>0.8659887253265901</v>
      </c>
      <c r="F103">
        <f t="shared" si="6"/>
        <v>577374.72253052169</v>
      </c>
      <c r="G103">
        <f t="shared" si="9"/>
        <v>2.8539972998505043E-3</v>
      </c>
      <c r="H103">
        <f t="shared" si="7"/>
        <v>5.201594977294316E-2</v>
      </c>
      <c r="I103">
        <f>(D_VStabXFLR5!C109*D_VStab!D103*'AC Param'!$B$8)</f>
        <v>6.1924742478454087E-2</v>
      </c>
    </row>
    <row r="104" spans="3:9" x14ac:dyDescent="0.2">
      <c r="C104">
        <f>WingXFLR5!L110</f>
        <v>8.4596999999999998</v>
      </c>
      <c r="D104">
        <f t="shared" si="8"/>
        <v>43.834496005125004</v>
      </c>
      <c r="E104">
        <f t="shared" si="5"/>
        <v>0.86942823514029188</v>
      </c>
      <c r="F104">
        <f t="shared" si="6"/>
        <v>575090.59378468373</v>
      </c>
      <c r="G104">
        <f t="shared" si="9"/>
        <v>2.8596593966337151E-3</v>
      </c>
      <c r="H104">
        <f t="shared" si="7"/>
        <v>5.1707587964075485E-2</v>
      </c>
      <c r="I104">
        <f>(D_VStabXFLR5!C110*D_VStab!D104*'AC Param'!$B$8)</f>
        <v>6.1653227398108072E-2</v>
      </c>
    </row>
    <row r="105" spans="3:9" x14ac:dyDescent="0.2">
      <c r="C105">
        <f>WingXFLR5!L111</f>
        <v>8.4263999999999992</v>
      </c>
      <c r="D105">
        <f t="shared" si="8"/>
        <v>43.490082887999996</v>
      </c>
      <c r="E105">
        <f t="shared" si="5"/>
        <v>0.8728640986442997</v>
      </c>
      <c r="F105">
        <f t="shared" si="6"/>
        <v>572826.85904550506</v>
      </c>
      <c r="G105">
        <f t="shared" si="9"/>
        <v>2.8653043198873973E-3</v>
      </c>
      <c r="H105">
        <f t="shared" si="7"/>
        <v>5.1402582978139537E-2</v>
      </c>
      <c r="I105">
        <f>(D_VStabXFLR5!C111*D_VStab!D105*'AC Param'!$B$8)</f>
        <v>6.1276691779600448E-2</v>
      </c>
    </row>
    <row r="106" spans="3:9" x14ac:dyDescent="0.2">
      <c r="C106">
        <f>WingXFLR5!L112</f>
        <v>8.3935999999999993</v>
      </c>
      <c r="D106">
        <f t="shared" si="8"/>
        <v>43.152169087999994</v>
      </c>
      <c r="E106">
        <f t="shared" si="5"/>
        <v>0.87627502392493428</v>
      </c>
      <c r="F106">
        <f t="shared" si="6"/>
        <v>570597.11431742506</v>
      </c>
      <c r="G106">
        <f t="shared" si="9"/>
        <v>2.8708972922937121E-3</v>
      </c>
      <c r="H106">
        <f t="shared" si="7"/>
        <v>5.1102746223927582E-2</v>
      </c>
      <c r="I106">
        <f>(D_VStabXFLR5!C112*D_VStab!D106*'AC Param'!$B$8)</f>
        <v>6.0907620993985209E-2</v>
      </c>
    </row>
    <row r="107" spans="3:9" x14ac:dyDescent="0.2">
      <c r="C107">
        <f>WingXFLR5!L113</f>
        <v>8.3612000000000002</v>
      </c>
      <c r="D107">
        <f t="shared" si="8"/>
        <v>42.819670082000002</v>
      </c>
      <c r="E107">
        <f t="shared" si="5"/>
        <v>0.87967062632353343</v>
      </c>
      <c r="F107">
        <f t="shared" si="6"/>
        <v>568394.56159822422</v>
      </c>
      <c r="G107">
        <f t="shared" si="9"/>
        <v>2.8764543376447911E-3</v>
      </c>
      <c r="H107">
        <f t="shared" si="7"/>
        <v>5.0807140619353708E-2</v>
      </c>
      <c r="I107">
        <f>(D_VStabXFLR5!C113*D_VStab!D107*'AC Param'!$B$8)</f>
        <v>6.0544529955083366E-2</v>
      </c>
    </row>
    <row r="108" spans="3:9" x14ac:dyDescent="0.2">
      <c r="C108">
        <f>WingXFLR5!L114</f>
        <v>8.3292000000000002</v>
      </c>
      <c r="D108">
        <f t="shared" si="8"/>
        <v>42.492538242000002</v>
      </c>
      <c r="E108">
        <f t="shared" si="5"/>
        <v>0.88305023781591596</v>
      </c>
      <c r="F108">
        <f t="shared" si="6"/>
        <v>566219.20088790241</v>
      </c>
      <c r="G108">
        <f t="shared" si="9"/>
        <v>2.8819745736637765E-3</v>
      </c>
      <c r="H108">
        <f t="shared" si="7"/>
        <v>5.0515746098350363E-2</v>
      </c>
      <c r="I108">
        <f>(D_VStabXFLR5!C114*D_VStab!D108*'AC Param'!$B$8)</f>
        <v>6.0187391497333299E-2</v>
      </c>
    </row>
    <row r="109" spans="3:9" x14ac:dyDescent="0.2">
      <c r="C109">
        <f>WingXFLR5!L115</f>
        <v>8.2975999999999992</v>
      </c>
      <c r="D109">
        <f t="shared" si="8"/>
        <v>42.170726527999989</v>
      </c>
      <c r="E109">
        <f t="shared" si="5"/>
        <v>0.88641318463366858</v>
      </c>
      <c r="F109">
        <f t="shared" si="6"/>
        <v>564071.03218645952</v>
      </c>
      <c r="G109">
        <f t="shared" si="9"/>
        <v>2.8874571140794308E-3</v>
      </c>
      <c r="H109">
        <f t="shared" si="7"/>
        <v>5.0228542781658336E-2</v>
      </c>
      <c r="I109">
        <f>(D_VStabXFLR5!C115*D_VStab!D109*'AC Param'!$B$8)</f>
        <v>5.9731570112678212E-2</v>
      </c>
    </row>
    <row r="110" spans="3:9" x14ac:dyDescent="0.2">
      <c r="C110">
        <f>WingXFLR5!L116</f>
        <v>8.2664000000000009</v>
      </c>
      <c r="D110">
        <f t="shared" si="8"/>
        <v>41.854188488000013</v>
      </c>
      <c r="E110">
        <f t="shared" si="5"/>
        <v>0.8897587874789904</v>
      </c>
      <c r="F110">
        <f t="shared" si="6"/>
        <v>561950.05549389578</v>
      </c>
      <c r="G110">
        <f t="shared" si="9"/>
        <v>2.8929010688993825E-3</v>
      </c>
      <c r="H110">
        <f t="shared" si="7"/>
        <v>4.9945510978626234E-2</v>
      </c>
      <c r="I110">
        <f>(D_VStabXFLR5!C116*D_VStab!D110*'AC Param'!$B$8)</f>
        <v>5.9490865478989428E-2</v>
      </c>
    </row>
    <row r="111" spans="3:9" x14ac:dyDescent="0.2">
      <c r="C111">
        <f>WingXFLR5!L117</f>
        <v>8.2355</v>
      </c>
      <c r="D111">
        <f t="shared" si="8"/>
        <v>41.541869403124998</v>
      </c>
      <c r="E111">
        <f t="shared" si="5"/>
        <v>0.89309720609754439</v>
      </c>
      <c r="F111">
        <f t="shared" si="6"/>
        <v>559849.4728079912</v>
      </c>
      <c r="G111">
        <f t="shared" si="9"/>
        <v>2.8983231410531917E-3</v>
      </c>
      <c r="H111">
        <f t="shared" si="7"/>
        <v>4.9665726583145775E-2</v>
      </c>
      <c r="I111">
        <f>(D_VStabXFLR5!C117*D_VStab!D111*'AC Param'!$B$8)</f>
        <v>5.9046940191317253E-2</v>
      </c>
    </row>
    <row r="112" spans="3:9" x14ac:dyDescent="0.2">
      <c r="C112">
        <f>WingXFLR5!L118</f>
        <v>8.2049000000000003</v>
      </c>
      <c r="D112">
        <f t="shared" si="8"/>
        <v>41.233735206125004</v>
      </c>
      <c r="E112">
        <f t="shared" si="5"/>
        <v>0.89642799312804877</v>
      </c>
      <c r="F112">
        <f t="shared" si="6"/>
        <v>557769.2841287459</v>
      </c>
      <c r="G112">
        <f t="shared" si="9"/>
        <v>2.9037227285746937E-3</v>
      </c>
      <c r="H112">
        <f t="shared" si="7"/>
        <v>4.9389175317097973E-2</v>
      </c>
      <c r="I112">
        <f>(D_VStabXFLR5!C118*D_VStab!D112*'AC Param'!$B$8)</f>
        <v>5.8813532042580288E-2</v>
      </c>
    </row>
    <row r="113" spans="3:9" x14ac:dyDescent="0.2">
      <c r="C113">
        <f>WingXFLR5!L119</f>
        <v>8.1747999999999994</v>
      </c>
      <c r="D113">
        <f t="shared" si="8"/>
        <v>40.931754961999992</v>
      </c>
      <c r="E113">
        <f t="shared" si="5"/>
        <v>0.8997286833703978</v>
      </c>
      <c r="F113">
        <f t="shared" si="6"/>
        <v>555723.08546059928</v>
      </c>
      <c r="G113">
        <f t="shared" si="9"/>
        <v>2.9090636388896455E-3</v>
      </c>
      <c r="H113">
        <f t="shared" si="7"/>
        <v>4.9117645514806685E-2</v>
      </c>
      <c r="I113">
        <f>(D_VStabXFLR5!C119*D_VStab!D113*'AC Param'!$B$8)</f>
        <v>5.8484339342632634E-2</v>
      </c>
    </row>
    <row r="114" spans="3:9" x14ac:dyDescent="0.2">
      <c r="C114">
        <f>WingXFLR5!L120</f>
        <v>8.1449999999999996</v>
      </c>
      <c r="D114">
        <f t="shared" si="8"/>
        <v>40.633877812499996</v>
      </c>
      <c r="E114">
        <f t="shared" si="5"/>
        <v>0.90302050838751724</v>
      </c>
      <c r="F114">
        <f t="shared" si="6"/>
        <v>553697.28079911205</v>
      </c>
      <c r="G114">
        <f t="shared" si="9"/>
        <v>2.9143804558445156E-3</v>
      </c>
      <c r="H114">
        <f t="shared" si="7"/>
        <v>4.8849313978543682E-2</v>
      </c>
      <c r="I114">
        <f>(D_VStabXFLR5!C120*D_VStab!D114*'AC Param'!$B$8)</f>
        <v>5.8159521243073803E-2</v>
      </c>
    </row>
    <row r="115" spans="3:9" x14ac:dyDescent="0.2">
      <c r="C115">
        <f>WingXFLR5!L121</f>
        <v>8.1155000000000008</v>
      </c>
      <c r="D115">
        <f t="shared" si="8"/>
        <v>40.34007090312501</v>
      </c>
      <c r="E115">
        <f t="shared" si="5"/>
        <v>0.90630300546070208</v>
      </c>
      <c r="F115">
        <f t="shared" si="6"/>
        <v>551691.87014428421</v>
      </c>
      <c r="G115">
        <f t="shared" si="9"/>
        <v>2.919672565735098E-3</v>
      </c>
      <c r="H115">
        <f t="shared" si="7"/>
        <v>4.8584166805210889E-2</v>
      </c>
      <c r="I115">
        <f>(D_VStabXFLR5!C121*D_VStab!D115*'AC Param'!$B$8)</f>
        <v>5.7839061171964939E-2</v>
      </c>
    </row>
    <row r="116" spans="3:9" x14ac:dyDescent="0.2">
      <c r="C116">
        <f>WingXFLR5!L122</f>
        <v>8.0863999999999994</v>
      </c>
      <c r="D116">
        <f t="shared" si="8"/>
        <v>40.051292287999992</v>
      </c>
      <c r="E116">
        <f t="shared" si="5"/>
        <v>0.90956445894543037</v>
      </c>
      <c r="F116">
        <f t="shared" si="6"/>
        <v>549713.65149833518</v>
      </c>
      <c r="G116">
        <f t="shared" si="9"/>
        <v>2.9249212655065374E-3</v>
      </c>
      <c r="H116">
        <f t="shared" si="7"/>
        <v>4.8323086566228024E-2</v>
      </c>
      <c r="I116">
        <f>(D_VStabXFLR5!C122*D_VStab!D116*'AC Param'!$B$8)</f>
        <v>5.7524365441126123E-2</v>
      </c>
    </row>
    <row r="117" spans="3:9" x14ac:dyDescent="0.2">
      <c r="C117">
        <f>WingXFLR5!L123</f>
        <v>8.0574999999999992</v>
      </c>
      <c r="D117">
        <f t="shared" si="8"/>
        <v>39.765525078124995</v>
      </c>
      <c r="E117">
        <f t="shared" si="5"/>
        <v>0.91282681238800223</v>
      </c>
      <c r="F117">
        <f t="shared" si="6"/>
        <v>547749.02885682567</v>
      </c>
      <c r="G117">
        <f t="shared" si="9"/>
        <v>2.9301620078973859E-3</v>
      </c>
      <c r="H117">
        <f t="shared" si="7"/>
        <v>4.8064265208305194E-2</v>
      </c>
      <c r="I117">
        <f>(D_VStabXFLR5!C123*D_VStab!D117*'AC Param'!$B$8)</f>
        <v>5.721256967510191E-2</v>
      </c>
    </row>
    <row r="118" spans="3:9" x14ac:dyDescent="0.2">
      <c r="C118">
        <f>WingXFLR5!L124</f>
        <v>8.0290999999999997</v>
      </c>
      <c r="D118">
        <f t="shared" si="8"/>
        <v>39.485698671125</v>
      </c>
      <c r="E118">
        <f t="shared" si="5"/>
        <v>0.91605560284668619</v>
      </c>
      <c r="F118">
        <f t="shared" si="6"/>
        <v>545818.39622641506</v>
      </c>
      <c r="G118">
        <f t="shared" si="9"/>
        <v>2.9353396208191612E-3</v>
      </c>
      <c r="H118">
        <f t="shared" si="7"/>
        <v>4.7810373503095381E-2</v>
      </c>
      <c r="I118">
        <f>(D_VStabXFLR5!C124*D_VStab!D118*'AC Param'!$B$8)</f>
        <v>5.6907918215807179E-2</v>
      </c>
    </row>
    <row r="119" spans="3:9" x14ac:dyDescent="0.2">
      <c r="C119">
        <f>WingXFLR5!L125</f>
        <v>8.0008999999999997</v>
      </c>
      <c r="D119">
        <f t="shared" si="8"/>
        <v>39.208820496125</v>
      </c>
      <c r="E119">
        <f t="shared" si="5"/>
        <v>0.91928433561428435</v>
      </c>
      <c r="F119">
        <f t="shared" si="6"/>
        <v>543901.35960044398</v>
      </c>
      <c r="G119">
        <f t="shared" si="9"/>
        <v>2.940508024805675E-3</v>
      </c>
      <c r="H119">
        <f t="shared" si="7"/>
        <v>4.755871366620857E-2</v>
      </c>
      <c r="I119">
        <f>(D_VStabXFLR5!C125*D_VStab!D119*'AC Param'!$B$8)</f>
        <v>5.6606134871404153E-2</v>
      </c>
    </row>
    <row r="120" spans="3:9" x14ac:dyDescent="0.2">
      <c r="C120">
        <f>WingXFLR5!L126</f>
        <v>7.9729999999999999</v>
      </c>
      <c r="D120">
        <f t="shared" si="8"/>
        <v>38.9358465125</v>
      </c>
      <c r="E120">
        <f t="shared" si="5"/>
        <v>0.92250119664070329</v>
      </c>
      <c r="F120">
        <f t="shared" si="6"/>
        <v>542004.71698113205</v>
      </c>
      <c r="G120">
        <f t="shared" si="9"/>
        <v>2.9456484066060552E-3</v>
      </c>
      <c r="H120">
        <f t="shared" si="7"/>
        <v>4.7310167123753966E-2</v>
      </c>
      <c r="I120">
        <f>(D_VStabXFLR5!C126*D_VStab!D120*'AC Param'!$B$8)</f>
        <v>5.6308624080743094E-2</v>
      </c>
    </row>
    <row r="121" spans="3:9" x14ac:dyDescent="0.2">
      <c r="C121">
        <f>WingXFLR5!L127</f>
        <v>7.9455</v>
      </c>
      <c r="D121">
        <f t="shared" si="8"/>
        <v>38.667719278124999</v>
      </c>
      <c r="E121">
        <f t="shared" si="5"/>
        <v>0.92569404578897829</v>
      </c>
      <c r="F121">
        <f t="shared" si="6"/>
        <v>540135.26637069928</v>
      </c>
      <c r="G121">
        <f t="shared" si="9"/>
        <v>2.9507415637869379E-3</v>
      </c>
      <c r="H121">
        <f t="shared" si="7"/>
        <v>4.7065609160958664E-2</v>
      </c>
      <c r="I121">
        <f>(D_VStabXFLR5!C127*D_VStab!D121*'AC Param'!$B$8)</f>
        <v>5.6016780353729173E-2</v>
      </c>
    </row>
    <row r="122" spans="3:9" x14ac:dyDescent="0.2">
      <c r="C122">
        <f>WingXFLR5!L128</f>
        <v>7.9181999999999997</v>
      </c>
      <c r="D122">
        <f t="shared" si="8"/>
        <v>38.402458384500001</v>
      </c>
      <c r="E122">
        <f t="shared" si="5"/>
        <v>0.92888561046908735</v>
      </c>
      <c r="F122">
        <f t="shared" si="6"/>
        <v>538279.4117647059</v>
      </c>
      <c r="G122">
        <f t="shared" si="9"/>
        <v>2.9558239013432589E-3</v>
      </c>
      <c r="H122">
        <f t="shared" si="7"/>
        <v>4.6823248049838534E-2</v>
      </c>
      <c r="I122">
        <f>(D_VStabXFLR5!C128*D_VStab!D122*'AC Param'!$B$8)</f>
        <v>5.5632504748857094E-2</v>
      </c>
    </row>
    <row r="123" spans="3:9" x14ac:dyDescent="0.2">
      <c r="C123">
        <f>WingXFLR5!L129</f>
        <v>7.8913000000000002</v>
      </c>
      <c r="D123">
        <f t="shared" si="8"/>
        <v>38.141977110125005</v>
      </c>
      <c r="E123">
        <f t="shared" si="5"/>
        <v>0.93205201181254382</v>
      </c>
      <c r="F123">
        <f t="shared" si="6"/>
        <v>536450.74916759168</v>
      </c>
      <c r="G123">
        <f t="shared" si="9"/>
        <v>2.9608575471309329E-3</v>
      </c>
      <c r="H123">
        <f t="shared" si="7"/>
        <v>4.6584846325466174E-2</v>
      </c>
      <c r="I123">
        <f>(D_VStabXFLR5!C129*D_VStab!D123*'AC Param'!$B$8)</f>
        <v>5.5349768225334571E-2</v>
      </c>
    </row>
    <row r="124" spans="3:9" x14ac:dyDescent="0.2">
      <c r="C124">
        <f>WingXFLR5!L130</f>
        <v>7.8646000000000003</v>
      </c>
      <c r="D124">
        <f t="shared" si="8"/>
        <v>37.884309060500001</v>
      </c>
      <c r="E124">
        <f t="shared" si="5"/>
        <v>0.93521629082424118</v>
      </c>
      <c r="F124">
        <f t="shared" si="6"/>
        <v>534635.68257491675</v>
      </c>
      <c r="G124">
        <f t="shared" si="9"/>
        <v>2.9658792846074989E-3</v>
      </c>
      <c r="H124">
        <f t="shared" si="7"/>
        <v>4.6348618574859612E-2</v>
      </c>
      <c r="I124">
        <f>(D_VStabXFLR5!C130*D_VStab!D124*'AC Param'!$B$8)</f>
        <v>5.5069828794509418E-2</v>
      </c>
    </row>
    <row r="125" spans="3:9" x14ac:dyDescent="0.2">
      <c r="C125">
        <f>WingXFLR5!L131</f>
        <v>7.8383000000000003</v>
      </c>
      <c r="D125">
        <f t="shared" si="8"/>
        <v>37.631354970125003</v>
      </c>
      <c r="E125">
        <f t="shared" si="5"/>
        <v>0.93835424018171387</v>
      </c>
      <c r="F125">
        <f t="shared" si="6"/>
        <v>532847.80799112096</v>
      </c>
      <c r="G125">
        <f t="shared" si="9"/>
        <v>2.970850853939886E-3</v>
      </c>
      <c r="H125">
        <f t="shared" si="7"/>
        <v>4.6116321507263212E-2</v>
      </c>
      <c r="I125">
        <f>(D_VStabXFLR5!C131*D_VStab!D125*'AC Param'!$B$8)</f>
        <v>5.4795475074529407E-2</v>
      </c>
    </row>
    <row r="126" spans="3:9" x14ac:dyDescent="0.2">
      <c r="C126">
        <f>WingXFLR5!L132</f>
        <v>7.8121999999999998</v>
      </c>
      <c r="D126">
        <f t="shared" si="8"/>
        <v>37.381162164500005</v>
      </c>
      <c r="E126">
        <f t="shared" si="5"/>
        <v>0.94148921441032329</v>
      </c>
      <c r="F126">
        <f t="shared" si="6"/>
        <v>531073.5294117647</v>
      </c>
      <c r="G126">
        <f t="shared" si="9"/>
        <v>2.9758094156775708E-3</v>
      </c>
      <c r="H126">
        <f t="shared" si="7"/>
        <v>4.588617591446182E-2</v>
      </c>
      <c r="I126">
        <f>(D_VStabXFLR5!C132*D_VStab!D126*'AC Param'!$B$8)</f>
        <v>5.4523893988772609E-2</v>
      </c>
    </row>
    <row r="127" spans="3:9" x14ac:dyDescent="0.2">
      <c r="C127">
        <f>WingXFLR5!L133</f>
        <v>7.7864000000000004</v>
      </c>
      <c r="D127">
        <f t="shared" si="8"/>
        <v>37.134665288000008</v>
      </c>
      <c r="E127">
        <f t="shared" si="5"/>
        <v>0.94460881033806721</v>
      </c>
      <c r="F127">
        <f t="shared" si="6"/>
        <v>529319.64483906783</v>
      </c>
      <c r="G127">
        <f t="shared" si="9"/>
        <v>2.9807354655487293E-3</v>
      </c>
      <c r="H127">
        <f t="shared" si="7"/>
        <v>4.5659053202904462E-2</v>
      </c>
      <c r="I127">
        <f>(D_VStabXFLR5!C133*D_VStab!D127*'AC Param'!$B$8)</f>
        <v>5.4256471670200083E-2</v>
      </c>
    </row>
    <row r="128" spans="3:9" x14ac:dyDescent="0.2">
      <c r="C128">
        <f>WingXFLR5!L134</f>
        <v>7.7607999999999997</v>
      </c>
      <c r="D128">
        <f t="shared" si="8"/>
        <v>36.890885191999999</v>
      </c>
      <c r="E128">
        <f t="shared" si="5"/>
        <v>0.94772472436041744</v>
      </c>
      <c r="F128">
        <f t="shared" si="6"/>
        <v>527579.35627081024</v>
      </c>
      <c r="G128">
        <f t="shared" si="9"/>
        <v>2.9856475883010196E-3</v>
      </c>
      <c r="H128">
        <f t="shared" si="7"/>
        <v>4.5434062741561143E-2</v>
      </c>
      <c r="I128">
        <f>(D_VStabXFLR5!C134*D_VStab!D128*'AC Param'!$B$8)</f>
        <v>5.3991802586292395E-2</v>
      </c>
    </row>
    <row r="129" spans="3:9" x14ac:dyDescent="0.2">
      <c r="C129">
        <f>WingXFLR5!L135</f>
        <v>7.7355999999999998</v>
      </c>
      <c r="D129">
        <f t="shared" si="8"/>
        <v>36.651698258000003</v>
      </c>
      <c r="E129">
        <f t="shared" si="5"/>
        <v>0.9508120948363834</v>
      </c>
      <c r="F129">
        <f t="shared" si="6"/>
        <v>525866.25971143181</v>
      </c>
      <c r="G129">
        <f t="shared" si="9"/>
        <v>2.9905067552372486E-3</v>
      </c>
      <c r="H129">
        <f t="shared" si="7"/>
        <v>4.5212949882979851E-2</v>
      </c>
      <c r="I129">
        <f>(D_VStabXFLR5!C135*D_VStab!D129*'AC Param'!$B$8)</f>
        <v>5.3732657794987849E-2</v>
      </c>
    </row>
    <row r="130" spans="3:9" x14ac:dyDescent="0.2">
      <c r="C130">
        <f>WingXFLR5!L136</f>
        <v>7.7104999999999997</v>
      </c>
      <c r="D130">
        <f t="shared" si="8"/>
        <v>36.414233778125002</v>
      </c>
      <c r="E130">
        <f t="shared" ref="E130:E144" si="10">$K$6*1.802*10^-5*(1.225*C130)^-1</f>
        <v>0.95390727460168956</v>
      </c>
      <c r="F130">
        <f t="shared" ref="F130:F144" si="11">1.225*C130/($K$7)</f>
        <v>524159.96115427301</v>
      </c>
      <c r="G130">
        <f t="shared" si="9"/>
        <v>2.9953703005103473E-3</v>
      </c>
      <c r="H130">
        <f t="shared" ref="H130:H144" si="12">G130*$K$3*D130*2</f>
        <v>4.4993072179619981E-2</v>
      </c>
      <c r="I130">
        <f>(D_VStabXFLR5!C136*D_VStab!D130*'AC Param'!$B$8)</f>
        <v>5.3474855799529576E-2</v>
      </c>
    </row>
    <row r="131" spans="3:9" x14ac:dyDescent="0.2">
      <c r="C131">
        <f>WingXFLR5!L137</f>
        <v>7.6858000000000004</v>
      </c>
      <c r="D131">
        <f t="shared" ref="D131:D144" si="13">0.5*1.225*C131^2</f>
        <v>36.181307004500006</v>
      </c>
      <c r="E131">
        <f t="shared" si="10"/>
        <v>0.95697286434936213</v>
      </c>
      <c r="F131">
        <f t="shared" si="11"/>
        <v>522480.85460599337</v>
      </c>
      <c r="G131">
        <f t="shared" ref="G131:G144" si="14">(2*0.664*F131^(-1/2)*$K$5^(-0.5))</f>
        <v>3.0001795786258802E-3</v>
      </c>
      <c r="H131">
        <f t="shared" si="12"/>
        <v>4.4777047591193955E-2</v>
      </c>
      <c r="I131">
        <f>(D_VStabXFLR5!C137*D_VStab!D131*'AC Param'!$B$8)</f>
        <v>5.3222550642131015E-2</v>
      </c>
    </row>
    <row r="132" spans="3:9" x14ac:dyDescent="0.2">
      <c r="C132">
        <f>WingXFLR5!L138</f>
        <v>7.6612999999999998</v>
      </c>
      <c r="D132">
        <f t="shared" si="13"/>
        <v>35.951004585124998</v>
      </c>
      <c r="E132">
        <f t="shared" si="10"/>
        <v>0.96003315896993036</v>
      </c>
      <c r="F132">
        <f t="shared" si="11"/>
        <v>520815.34406215319</v>
      </c>
      <c r="G132">
        <f t="shared" si="14"/>
        <v>3.0049728727594874E-3</v>
      </c>
      <c r="H132">
        <f t="shared" si="12"/>
        <v>4.4563114829785429E-2</v>
      </c>
      <c r="I132">
        <f>(D_VStabXFLR5!C138*D_VStab!D132*'AC Param'!$B$8)</f>
        <v>5.2883776750499288E-2</v>
      </c>
    </row>
    <row r="133" spans="3:9" x14ac:dyDescent="0.2">
      <c r="C133">
        <f>WingXFLR5!L139</f>
        <v>7.6369999999999996</v>
      </c>
      <c r="D133">
        <f t="shared" si="13"/>
        <v>35.723308512499997</v>
      </c>
      <c r="E133">
        <f t="shared" si="10"/>
        <v>0.96308786707035843</v>
      </c>
      <c r="F133">
        <f t="shared" si="11"/>
        <v>519163.42952275253</v>
      </c>
      <c r="G133">
        <f t="shared" si="14"/>
        <v>3.009749803962149E-3</v>
      </c>
      <c r="H133">
        <f t="shared" si="12"/>
        <v>4.4351266076855189E-2</v>
      </c>
      <c r="I133">
        <f>(D_VStabXFLR5!C139*D_VStab!D133*'AC Param'!$B$8)</f>
        <v>5.2637452023087616E-2</v>
      </c>
    </row>
    <row r="134" spans="3:9" x14ac:dyDescent="0.2">
      <c r="C134">
        <f>WingXFLR5!L140</f>
        <v>7.6130000000000004</v>
      </c>
      <c r="D134">
        <f t="shared" si="13"/>
        <v>35.499133512500009</v>
      </c>
      <c r="E134">
        <f t="shared" si="10"/>
        <v>0.9661240037851474</v>
      </c>
      <c r="F134">
        <f t="shared" si="11"/>
        <v>517531.9089900112</v>
      </c>
      <c r="G134">
        <f t="shared" si="14"/>
        <v>3.0144901924683059E-3</v>
      </c>
      <c r="H134">
        <f t="shared" si="12"/>
        <v>4.4142363298503628E-2</v>
      </c>
      <c r="I134">
        <f>(D_VStabXFLR5!C140*D_VStab!D134*'AC Param'!$B$8)</f>
        <v>5.2395194601708835E-2</v>
      </c>
    </row>
    <row r="135" spans="3:9" x14ac:dyDescent="0.2">
      <c r="C135">
        <f>WingXFLR5!L141</f>
        <v>7.5892999999999997</v>
      </c>
      <c r="D135">
        <f t="shared" si="13"/>
        <v>35.278453125124997</v>
      </c>
      <c r="E135">
        <f t="shared" si="10"/>
        <v>0.96914103287738362</v>
      </c>
      <c r="F135">
        <f t="shared" si="11"/>
        <v>515920.78246392898</v>
      </c>
      <c r="G135">
        <f t="shared" si="14"/>
        <v>3.0191933751261254E-3</v>
      </c>
      <c r="H135">
        <f t="shared" si="12"/>
        <v>4.3936394683530916E-2</v>
      </c>
      <c r="I135">
        <f>(D_VStabXFLR5!C141*D_VStab!D135*'AC Param'!$B$8)</f>
        <v>5.2156991570022251E-2</v>
      </c>
    </row>
    <row r="136" spans="3:9" x14ac:dyDescent="0.2">
      <c r="C136">
        <f>WingXFLR5!L142</f>
        <v>7.5658000000000003</v>
      </c>
      <c r="D136">
        <f t="shared" si="13"/>
        <v>35.060314404500005</v>
      </c>
      <c r="E136">
        <f t="shared" si="10"/>
        <v>0.97215126501048499</v>
      </c>
      <c r="F136">
        <f t="shared" si="11"/>
        <v>514323.25194228638</v>
      </c>
      <c r="G136">
        <f t="shared" si="14"/>
        <v>3.0238786717743833E-3</v>
      </c>
      <c r="H136">
        <f t="shared" si="12"/>
        <v>4.3732481493307093E-2</v>
      </c>
      <c r="I136">
        <f>(D_VStabXFLR5!C142*D_VStab!D136*'AC Param'!$B$8)</f>
        <v>5.1921457699346259E-2</v>
      </c>
    </row>
    <row r="137" spans="3:9" x14ac:dyDescent="0.2">
      <c r="C137">
        <f>WingXFLR5!L143</f>
        <v>7.5425000000000004</v>
      </c>
      <c r="D137">
        <f t="shared" si="13"/>
        <v>34.844700078125008</v>
      </c>
      <c r="E137">
        <f t="shared" si="10"/>
        <v>0.97515439719142549</v>
      </c>
      <c r="F137">
        <f t="shared" si="11"/>
        <v>512739.31742508331</v>
      </c>
      <c r="G137">
        <f t="shared" si="14"/>
        <v>3.0285456949204234E-3</v>
      </c>
      <c r="H137">
        <f t="shared" si="12"/>
        <v>4.3530616145114512E-2</v>
      </c>
      <c r="I137">
        <f>(D_VStabXFLR5!C143*D_VStab!D137*'AC Param'!$B$8)</f>
        <v>5.1688586282250662E-2</v>
      </c>
    </row>
    <row r="138" spans="3:9" x14ac:dyDescent="0.2">
      <c r="C138">
        <f>WingXFLR5!L144</f>
        <v>7.5194000000000001</v>
      </c>
      <c r="D138">
        <f t="shared" si="13"/>
        <v>34.631593020500006</v>
      </c>
      <c r="E138">
        <f t="shared" si="10"/>
        <v>0.97815012378864363</v>
      </c>
      <c r="F138">
        <f t="shared" si="11"/>
        <v>511168.9789123197</v>
      </c>
      <c r="G138">
        <f t="shared" si="14"/>
        <v>3.0331940550398216E-3</v>
      </c>
      <c r="H138">
        <f t="shared" si="12"/>
        <v>4.3330791102364916E-2</v>
      </c>
      <c r="I138">
        <f>(D_VStabXFLR5!C144*D_VStab!D138*'AC Param'!$B$8)</f>
        <v>5.1458370658344937E-2</v>
      </c>
    </row>
    <row r="139" spans="3:9" x14ac:dyDescent="0.2">
      <c r="C139">
        <f>WingXFLR5!L145</f>
        <v>7.4965999999999999</v>
      </c>
      <c r="D139">
        <f t="shared" si="13"/>
        <v>34.421894580500002</v>
      </c>
      <c r="E139">
        <f t="shared" si="10"/>
        <v>0.98112504879763185</v>
      </c>
      <c r="F139">
        <f t="shared" si="11"/>
        <v>509619.03440621536</v>
      </c>
      <c r="G139">
        <f t="shared" si="14"/>
        <v>3.0378030992226149E-3</v>
      </c>
      <c r="H139">
        <f t="shared" si="12"/>
        <v>4.313386194057478E-2</v>
      </c>
      <c r="I139">
        <f>(D_VStabXFLR5!C145*D_VStab!D139*'AC Param'!$B$8)</f>
        <v>5.1232171017833276E-2</v>
      </c>
    </row>
    <row r="140" spans="3:9" x14ac:dyDescent="0.2">
      <c r="C140">
        <f>WingXFLR5!L146</f>
        <v>7.4740000000000002</v>
      </c>
      <c r="D140">
        <f t="shared" si="13"/>
        <v>34.214664050000003</v>
      </c>
      <c r="E140">
        <f t="shared" si="10"/>
        <v>0.98409179031526983</v>
      </c>
      <c r="F140">
        <f t="shared" si="11"/>
        <v>508082.68590455054</v>
      </c>
      <c r="G140">
        <f t="shared" si="14"/>
        <v>3.0423925111060122E-3</v>
      </c>
      <c r="H140">
        <f t="shared" si="12"/>
        <v>4.293895554123784E-2</v>
      </c>
      <c r="I140">
        <f>(D_VStabXFLR5!C146*D_VStab!D140*'AC Param'!$B$8)</f>
        <v>5.1008610281100805E-2</v>
      </c>
    </row>
    <row r="141" spans="3:9" x14ac:dyDescent="0.2">
      <c r="C141">
        <f>WingXFLR5!L147</f>
        <v>7.4516</v>
      </c>
      <c r="D141">
        <f t="shared" si="13"/>
        <v>34.009884818000003</v>
      </c>
      <c r="E141">
        <f t="shared" si="10"/>
        <v>0.98705003500138588</v>
      </c>
      <c r="F141">
        <f t="shared" si="11"/>
        <v>506559.93340732524</v>
      </c>
      <c r="G141">
        <f t="shared" si="14"/>
        <v>3.0469618957712696E-3</v>
      </c>
      <c r="H141">
        <f t="shared" si="12"/>
        <v>4.2746064537006523E-2</v>
      </c>
      <c r="I141">
        <f>(D_VStabXFLR5!C147*D_VStab!D141*'AC Param'!$B$8)</f>
        <v>5.0787682008276831E-2</v>
      </c>
    </row>
    <row r="142" spans="3:9" x14ac:dyDescent="0.2">
      <c r="C142">
        <f>WingXFLR5!L148</f>
        <v>7.4294000000000002</v>
      </c>
      <c r="D142">
        <f t="shared" si="13"/>
        <v>33.807540420500004</v>
      </c>
      <c r="E142">
        <f t="shared" si="10"/>
        <v>0.98999946709240683</v>
      </c>
      <c r="F142">
        <f t="shared" si="11"/>
        <v>505050.7769145394</v>
      </c>
      <c r="G142">
        <f t="shared" si="14"/>
        <v>3.0515108565410203E-3</v>
      </c>
      <c r="H142">
        <f t="shared" si="12"/>
        <v>4.2555181608268364E-2</v>
      </c>
      <c r="I142">
        <f>(D_VStabXFLR5!C148*D_VStab!D142*'AC Param'!$B$8)</f>
        <v>5.0485516829790023E-2</v>
      </c>
    </row>
    <row r="143" spans="3:9" x14ac:dyDescent="0.2">
      <c r="C143">
        <f>WingXFLR5!L149</f>
        <v>7.4074999999999998</v>
      </c>
      <c r="D143">
        <f t="shared" si="13"/>
        <v>33.608521953124999</v>
      </c>
      <c r="E143">
        <f t="shared" si="10"/>
        <v>0.99292636393065503</v>
      </c>
      <c r="F143">
        <f t="shared" si="11"/>
        <v>503562.01442841289</v>
      </c>
      <c r="G143">
        <f t="shared" si="14"/>
        <v>3.0560183669659929E-3</v>
      </c>
      <c r="H143">
        <f t="shared" si="12"/>
        <v>4.2367157404823531E-2</v>
      </c>
      <c r="I143">
        <f>(D_VStabXFLR5!C149*D_VStab!D143*'AC Param'!$B$8)</f>
        <v>5.027168763282442E-2</v>
      </c>
    </row>
    <row r="144" spans="3:9" x14ac:dyDescent="0.2">
      <c r="C144">
        <f>WingXFLR5!L150</f>
        <v>7.3856999999999999</v>
      </c>
      <c r="D144">
        <f t="shared" si="13"/>
        <v>33.410995750125004</v>
      </c>
      <c r="E144">
        <f t="shared" si="10"/>
        <v>0.99585713484386407</v>
      </c>
      <c r="F144">
        <f t="shared" si="11"/>
        <v>502080.04994450614</v>
      </c>
      <c r="G144">
        <f t="shared" si="14"/>
        <v>3.0605251917900033E-3</v>
      </c>
      <c r="H144">
        <f t="shared" si="12"/>
        <v>4.21802675976191E-2</v>
      </c>
      <c r="I144">
        <f>(D_VStabXFLR5!C150*D_VStab!D144*'AC Param'!$B$8)</f>
        <v>5.0141986214944402E-2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topLeftCell="A110" zoomScale="63" workbookViewId="0">
      <selection activeCell="T1" sqref="T1"/>
    </sheetView>
  </sheetViews>
  <sheetFormatPr baseColWidth="10" defaultRowHeight="16" x14ac:dyDescent="0.2"/>
  <cols>
    <col min="6" max="6" width="18.1640625" bestFit="1" customWidth="1"/>
    <col min="7" max="7" width="24.83203125" bestFit="1" customWidth="1"/>
    <col min="8" max="13" width="9.6640625" bestFit="1" customWidth="1"/>
    <col min="14" max="16" width="10.1640625" bestFit="1" customWidth="1"/>
    <col min="17" max="17" width="8.6640625" bestFit="1" customWidth="1"/>
    <col min="18" max="18" width="7.5" bestFit="1" customWidth="1"/>
    <col min="20" max="20" width="18.1640625" bestFit="1" customWidth="1"/>
    <col min="21" max="21" width="21.6640625" bestFit="1" customWidth="1"/>
    <col min="22" max="25" width="9.6640625" bestFit="1" customWidth="1"/>
    <col min="26" max="26" width="3.83203125" bestFit="1" customWidth="1"/>
    <col min="27" max="27" width="3.33203125" bestFit="1" customWidth="1"/>
    <col min="28" max="28" width="10.1640625" bestFit="1" customWidth="1"/>
    <col min="29" max="29" width="3.83203125" bestFit="1" customWidth="1"/>
    <col min="30" max="30" width="4.33203125" bestFit="1" customWidth="1"/>
    <col min="31" max="31" width="8.6640625" bestFit="1" customWidth="1"/>
    <col min="32" max="32" width="7.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91</v>
      </c>
      <c r="F3" t="s">
        <v>20</v>
      </c>
      <c r="G3" t="s">
        <v>105</v>
      </c>
      <c r="T3" t="s">
        <v>20</v>
      </c>
      <c r="U3" t="s">
        <v>90</v>
      </c>
    </row>
    <row r="4" spans="1:32" x14ac:dyDescent="0.2">
      <c r="A4" t="s">
        <v>21</v>
      </c>
      <c r="B4" t="s">
        <v>92</v>
      </c>
      <c r="F4" t="s">
        <v>21</v>
      </c>
      <c r="G4" t="s">
        <v>22</v>
      </c>
      <c r="T4" t="s">
        <v>21</v>
      </c>
      <c r="U4" t="s">
        <v>22</v>
      </c>
    </row>
    <row r="5" spans="1:32" x14ac:dyDescent="0.2">
      <c r="A5" t="s">
        <v>23</v>
      </c>
      <c r="B5" t="s">
        <v>24</v>
      </c>
      <c r="F5" t="s">
        <v>23</v>
      </c>
      <c r="G5" t="s">
        <v>24</v>
      </c>
      <c r="T5" t="s">
        <v>23</v>
      </c>
      <c r="U5" t="s">
        <v>24</v>
      </c>
    </row>
    <row r="7" spans="1:32" x14ac:dyDescent="0.2">
      <c r="A7" t="s">
        <v>36</v>
      </c>
      <c r="B7" t="s">
        <v>87</v>
      </c>
      <c r="C7" t="s">
        <v>93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</row>
    <row r="8" spans="1:32" x14ac:dyDescent="0.2">
      <c r="A8">
        <f>Q8</f>
        <v>20.065999999999999</v>
      </c>
      <c r="B8">
        <f>H8</f>
        <v>0.20205200000000001</v>
      </c>
      <c r="C8">
        <f>K8-Y8</f>
        <v>4.5599999999999981E-4</v>
      </c>
      <c r="F8">
        <v>-7.7</v>
      </c>
      <c r="G8">
        <v>0</v>
      </c>
      <c r="H8">
        <v>0.20205200000000001</v>
      </c>
      <c r="I8">
        <v>9.3000000000000005E-4</v>
      </c>
      <c r="J8">
        <v>1.4760000000000001E-2</v>
      </c>
      <c r="K8">
        <v>1.5689999999999999E-2</v>
      </c>
      <c r="L8">
        <v>2.0999999999999999E-5</v>
      </c>
      <c r="M8">
        <v>9.9999999999999995E-7</v>
      </c>
      <c r="N8">
        <v>-0.10739</v>
      </c>
      <c r="O8">
        <v>-3.9999999999999998E-6</v>
      </c>
      <c r="P8">
        <v>-3.9999999999999998E-6</v>
      </c>
      <c r="Q8">
        <v>20.065999999999999</v>
      </c>
      <c r="R8">
        <v>0.3377</v>
      </c>
      <c r="T8">
        <v>-7.7</v>
      </c>
      <c r="U8">
        <v>0</v>
      </c>
      <c r="V8">
        <v>0.20205200000000001</v>
      </c>
      <c r="W8">
        <v>9.3000000000000005E-4</v>
      </c>
      <c r="X8">
        <v>1.4305E-2</v>
      </c>
      <c r="Y8">
        <v>1.5233999999999999E-2</v>
      </c>
      <c r="Z8">
        <v>0</v>
      </c>
      <c r="AA8">
        <v>0</v>
      </c>
      <c r="AB8">
        <v>-0.10786</v>
      </c>
      <c r="AC8">
        <v>0</v>
      </c>
      <c r="AD8">
        <v>0</v>
      </c>
      <c r="AE8">
        <v>20.065999999999999</v>
      </c>
      <c r="AF8">
        <v>0.3377</v>
      </c>
    </row>
    <row r="9" spans="1:32" x14ac:dyDescent="0.2">
      <c r="A9">
        <f t="shared" ref="A9:A72" si="0">Q9</f>
        <v>19.621099999999998</v>
      </c>
      <c r="B9">
        <f t="shared" ref="B9:B72" si="1">H9</f>
        <v>0.21131800000000001</v>
      </c>
      <c r="C9">
        <f t="shared" ref="C9:C72" si="2">K9-Y9</f>
        <v>4.5499999999999881E-4</v>
      </c>
      <c r="F9">
        <v>-7.6</v>
      </c>
      <c r="G9">
        <v>0</v>
      </c>
      <c r="H9">
        <v>0.21131800000000001</v>
      </c>
      <c r="I9">
        <v>1.0139999999999999E-3</v>
      </c>
      <c r="J9">
        <v>1.4814000000000001E-2</v>
      </c>
      <c r="K9">
        <v>1.5827999999999998E-2</v>
      </c>
      <c r="L9">
        <v>2.0999999999999999E-5</v>
      </c>
      <c r="M9">
        <v>9.9999999999999995E-7</v>
      </c>
      <c r="N9">
        <v>-0.106708</v>
      </c>
      <c r="O9">
        <v>-3.9999999999999998E-6</v>
      </c>
      <c r="P9">
        <v>-3.9999999999999998E-6</v>
      </c>
      <c r="Q9">
        <v>19.621099999999998</v>
      </c>
      <c r="R9">
        <v>0.32719999999999999</v>
      </c>
      <c r="T9">
        <v>-7.6</v>
      </c>
      <c r="U9">
        <v>0</v>
      </c>
      <c r="V9">
        <v>0.21131800000000001</v>
      </c>
      <c r="W9">
        <v>1.0139999999999999E-3</v>
      </c>
      <c r="X9">
        <v>1.436E-2</v>
      </c>
      <c r="Y9">
        <v>1.5373E-2</v>
      </c>
      <c r="Z9">
        <v>0</v>
      </c>
      <c r="AA9">
        <v>0</v>
      </c>
      <c r="AB9">
        <v>-0.10717500000000001</v>
      </c>
      <c r="AC9">
        <v>0</v>
      </c>
      <c r="AD9">
        <v>0</v>
      </c>
      <c r="AE9">
        <v>19.621099999999998</v>
      </c>
      <c r="AF9">
        <v>0.32719999999999999</v>
      </c>
    </row>
    <row r="10" spans="1:32" x14ac:dyDescent="0.2">
      <c r="A10">
        <f t="shared" si="0"/>
        <v>19.204599999999999</v>
      </c>
      <c r="B10">
        <f t="shared" si="1"/>
        <v>0.220584</v>
      </c>
      <c r="C10">
        <f t="shared" si="2"/>
        <v>4.5300000000000028E-4</v>
      </c>
      <c r="F10">
        <v>-7.5</v>
      </c>
      <c r="G10">
        <v>0</v>
      </c>
      <c r="H10">
        <v>0.220584</v>
      </c>
      <c r="I10">
        <v>1.101E-3</v>
      </c>
      <c r="J10">
        <v>1.4860999999999999E-2</v>
      </c>
      <c r="K10">
        <v>1.5962E-2</v>
      </c>
      <c r="L10">
        <v>2.0999999999999999E-5</v>
      </c>
      <c r="M10">
        <v>9.9999999999999995E-7</v>
      </c>
      <c r="N10">
        <v>-0.10602399999999999</v>
      </c>
      <c r="O10">
        <v>-3.9999999999999998E-6</v>
      </c>
      <c r="P10">
        <v>-3.9999999999999998E-6</v>
      </c>
      <c r="Q10">
        <v>19.204599999999999</v>
      </c>
      <c r="R10">
        <v>0.3175</v>
      </c>
      <c r="T10">
        <v>-7.5</v>
      </c>
      <c r="U10">
        <v>0</v>
      </c>
      <c r="V10">
        <v>0.220584</v>
      </c>
      <c r="W10">
        <v>1.101E-3</v>
      </c>
      <c r="X10">
        <v>1.4408000000000001E-2</v>
      </c>
      <c r="Y10">
        <v>1.5509E-2</v>
      </c>
      <c r="Z10">
        <v>0</v>
      </c>
      <c r="AA10">
        <v>0</v>
      </c>
      <c r="AB10">
        <v>-0.106487</v>
      </c>
      <c r="AC10">
        <v>0</v>
      </c>
      <c r="AD10">
        <v>0</v>
      </c>
      <c r="AE10">
        <v>19.204599999999999</v>
      </c>
      <c r="AF10">
        <v>0.3175</v>
      </c>
    </row>
    <row r="11" spans="1:32" x14ac:dyDescent="0.2">
      <c r="A11">
        <f t="shared" si="0"/>
        <v>18.813500000000001</v>
      </c>
      <c r="B11">
        <f t="shared" si="1"/>
        <v>0.22985</v>
      </c>
      <c r="C11">
        <f t="shared" si="2"/>
        <v>4.5299999999999854E-4</v>
      </c>
      <c r="F11">
        <v>-7.4</v>
      </c>
      <c r="G11">
        <v>0</v>
      </c>
      <c r="H11">
        <v>0.22985</v>
      </c>
      <c r="I11">
        <v>1.1919999999999999E-3</v>
      </c>
      <c r="J11">
        <v>1.4904000000000001E-2</v>
      </c>
      <c r="K11">
        <v>1.6095999999999999E-2</v>
      </c>
      <c r="L11">
        <v>2.0999999999999999E-5</v>
      </c>
      <c r="M11">
        <v>9.9999999999999995E-7</v>
      </c>
      <c r="N11">
        <v>-0.105339</v>
      </c>
      <c r="O11">
        <v>-3.9999999999999998E-6</v>
      </c>
      <c r="P11">
        <v>-3.9999999999999998E-6</v>
      </c>
      <c r="Q11">
        <v>18.813500000000001</v>
      </c>
      <c r="R11">
        <v>0.30869999999999997</v>
      </c>
      <c r="T11">
        <v>-7.4</v>
      </c>
      <c r="U11">
        <v>0</v>
      </c>
      <c r="V11">
        <v>0.22985</v>
      </c>
      <c r="W11">
        <v>1.1919999999999999E-3</v>
      </c>
      <c r="X11">
        <v>1.4451E-2</v>
      </c>
      <c r="Y11">
        <v>1.5643000000000001E-2</v>
      </c>
      <c r="Z11">
        <v>0</v>
      </c>
      <c r="AA11">
        <v>0</v>
      </c>
      <c r="AB11">
        <v>-0.105799</v>
      </c>
      <c r="AC11">
        <v>0</v>
      </c>
      <c r="AD11">
        <v>0</v>
      </c>
      <c r="AE11">
        <v>18.813500000000001</v>
      </c>
      <c r="AF11">
        <v>0.30869999999999997</v>
      </c>
    </row>
    <row r="12" spans="1:32" x14ac:dyDescent="0.2">
      <c r="A12">
        <f t="shared" si="0"/>
        <v>18.445399999999999</v>
      </c>
      <c r="B12">
        <f t="shared" si="1"/>
        <v>0.23911499999999999</v>
      </c>
      <c r="C12">
        <f t="shared" si="2"/>
        <v>4.5299999999999854E-4</v>
      </c>
      <c r="F12">
        <v>-7.3</v>
      </c>
      <c r="G12">
        <v>0</v>
      </c>
      <c r="H12">
        <v>0.23911499999999999</v>
      </c>
      <c r="I12">
        <v>1.2869999999999999E-3</v>
      </c>
      <c r="J12">
        <v>1.4952E-2</v>
      </c>
      <c r="K12">
        <v>1.6239E-2</v>
      </c>
      <c r="L12">
        <v>2.0999999999999999E-5</v>
      </c>
      <c r="M12">
        <v>9.9999999999999995E-7</v>
      </c>
      <c r="N12">
        <v>-0.104653</v>
      </c>
      <c r="O12">
        <v>-3.9999999999999998E-6</v>
      </c>
      <c r="P12">
        <v>-3.9999999999999998E-6</v>
      </c>
      <c r="Q12">
        <v>18.445399999999999</v>
      </c>
      <c r="R12">
        <v>0.30049999999999999</v>
      </c>
      <c r="T12">
        <v>-7.3</v>
      </c>
      <c r="U12">
        <v>0</v>
      </c>
      <c r="V12">
        <v>0.23911499999999999</v>
      </c>
      <c r="W12">
        <v>1.2869999999999999E-3</v>
      </c>
      <c r="X12">
        <v>1.4499E-2</v>
      </c>
      <c r="Y12">
        <v>1.5786000000000001E-2</v>
      </c>
      <c r="Z12">
        <v>0</v>
      </c>
      <c r="AA12">
        <v>0</v>
      </c>
      <c r="AB12">
        <v>-0.10511</v>
      </c>
      <c r="AC12">
        <v>0</v>
      </c>
      <c r="AD12">
        <v>0</v>
      </c>
      <c r="AE12">
        <v>18.445399999999999</v>
      </c>
      <c r="AF12">
        <v>0.30049999999999999</v>
      </c>
    </row>
    <row r="13" spans="1:32" x14ac:dyDescent="0.2">
      <c r="A13">
        <f t="shared" si="0"/>
        <v>18.098099999999999</v>
      </c>
      <c r="B13">
        <f t="shared" si="1"/>
        <v>0.24837999999999999</v>
      </c>
      <c r="C13">
        <f t="shared" si="2"/>
        <v>4.5199999999999754E-4</v>
      </c>
      <c r="F13">
        <v>-7.2</v>
      </c>
      <c r="G13">
        <v>0</v>
      </c>
      <c r="H13">
        <v>0.24837999999999999</v>
      </c>
      <c r="I13">
        <v>1.3849999999999999E-3</v>
      </c>
      <c r="J13">
        <v>1.5037E-2</v>
      </c>
      <c r="K13">
        <v>1.6421999999999999E-2</v>
      </c>
      <c r="L13">
        <v>2.0999999999999999E-5</v>
      </c>
      <c r="M13">
        <v>9.9999999999999995E-7</v>
      </c>
      <c r="N13">
        <v>-0.103966</v>
      </c>
      <c r="O13">
        <v>-3.9999999999999998E-6</v>
      </c>
      <c r="P13">
        <v>-3.9999999999999998E-6</v>
      </c>
      <c r="Q13">
        <v>18.098099999999999</v>
      </c>
      <c r="R13">
        <v>0.29289999999999999</v>
      </c>
      <c r="T13">
        <v>-7.2</v>
      </c>
      <c r="U13">
        <v>0</v>
      </c>
      <c r="V13">
        <v>0.24837999999999999</v>
      </c>
      <c r="W13">
        <v>1.3849999999999999E-3</v>
      </c>
      <c r="X13">
        <v>1.4585000000000001E-2</v>
      </c>
      <c r="Y13">
        <v>1.5970000000000002E-2</v>
      </c>
      <c r="Z13">
        <v>0</v>
      </c>
      <c r="AA13">
        <v>0</v>
      </c>
      <c r="AB13">
        <v>-0.10442</v>
      </c>
      <c r="AC13">
        <v>0</v>
      </c>
      <c r="AD13">
        <v>0</v>
      </c>
      <c r="AE13">
        <v>18.098099999999999</v>
      </c>
      <c r="AF13">
        <v>0.29289999999999999</v>
      </c>
    </row>
    <row r="14" spans="1:32" x14ac:dyDescent="0.2">
      <c r="A14">
        <f t="shared" si="0"/>
        <v>17.7698</v>
      </c>
      <c r="B14">
        <f t="shared" si="1"/>
        <v>0.25764300000000001</v>
      </c>
      <c r="C14">
        <f t="shared" si="2"/>
        <v>4.5199999999999754E-4</v>
      </c>
      <c r="F14">
        <v>-7.1</v>
      </c>
      <c r="G14">
        <v>0</v>
      </c>
      <c r="H14">
        <v>0.25764300000000001</v>
      </c>
      <c r="I14">
        <v>1.487E-3</v>
      </c>
      <c r="J14">
        <v>1.5115E-2</v>
      </c>
      <c r="K14">
        <v>1.6601999999999999E-2</v>
      </c>
      <c r="L14">
        <v>2.0999999999999999E-5</v>
      </c>
      <c r="M14">
        <v>9.9999999999999995E-7</v>
      </c>
      <c r="N14">
        <v>-0.103279</v>
      </c>
      <c r="O14">
        <v>-3.9999999999999998E-6</v>
      </c>
      <c r="P14">
        <v>-3.9999999999999998E-6</v>
      </c>
      <c r="Q14">
        <v>17.7698</v>
      </c>
      <c r="R14">
        <v>0.28589999999999999</v>
      </c>
      <c r="T14">
        <v>-7.1</v>
      </c>
      <c r="U14">
        <v>0</v>
      </c>
      <c r="V14">
        <v>0.25764300000000001</v>
      </c>
      <c r="W14">
        <v>1.487E-3</v>
      </c>
      <c r="X14">
        <v>1.4663000000000001E-2</v>
      </c>
      <c r="Y14">
        <v>1.6150000000000001E-2</v>
      </c>
      <c r="Z14">
        <v>0</v>
      </c>
      <c r="AA14">
        <v>0</v>
      </c>
      <c r="AB14">
        <v>-0.10373</v>
      </c>
      <c r="AC14">
        <v>0</v>
      </c>
      <c r="AD14">
        <v>0</v>
      </c>
      <c r="AE14">
        <v>17.7698</v>
      </c>
      <c r="AF14">
        <v>0.28589999999999999</v>
      </c>
    </row>
    <row r="15" spans="1:32" x14ac:dyDescent="0.2">
      <c r="A15">
        <f t="shared" si="0"/>
        <v>17.4587</v>
      </c>
      <c r="B15">
        <f t="shared" si="1"/>
        <v>0.26690700000000001</v>
      </c>
      <c r="C15">
        <f t="shared" si="2"/>
        <v>4.5100000000000001E-4</v>
      </c>
      <c r="F15">
        <v>-7</v>
      </c>
      <c r="G15">
        <v>0</v>
      </c>
      <c r="H15">
        <v>0.26690700000000001</v>
      </c>
      <c r="I15">
        <v>1.593E-3</v>
      </c>
      <c r="J15">
        <v>1.5185000000000001E-2</v>
      </c>
      <c r="K15">
        <v>1.6778000000000001E-2</v>
      </c>
      <c r="L15">
        <v>2.0999999999999999E-5</v>
      </c>
      <c r="M15">
        <v>9.9999999999999995E-7</v>
      </c>
      <c r="N15">
        <v>-0.10259</v>
      </c>
      <c r="O15">
        <v>-3.9999999999999998E-6</v>
      </c>
      <c r="P15">
        <v>-3.9999999999999998E-6</v>
      </c>
      <c r="Q15">
        <v>17.4587</v>
      </c>
      <c r="R15">
        <v>0.27929999999999999</v>
      </c>
      <c r="T15">
        <v>-7</v>
      </c>
      <c r="U15">
        <v>0</v>
      </c>
      <c r="V15">
        <v>0.26690700000000001</v>
      </c>
      <c r="W15">
        <v>1.593E-3</v>
      </c>
      <c r="X15">
        <v>1.4734000000000001E-2</v>
      </c>
      <c r="Y15">
        <v>1.6327000000000001E-2</v>
      </c>
      <c r="Z15">
        <v>0</v>
      </c>
      <c r="AA15">
        <v>0</v>
      </c>
      <c r="AB15">
        <v>-0.103038</v>
      </c>
      <c r="AC15">
        <v>0</v>
      </c>
      <c r="AD15">
        <v>0</v>
      </c>
      <c r="AE15">
        <v>17.4587</v>
      </c>
      <c r="AF15">
        <v>0.27929999999999999</v>
      </c>
    </row>
    <row r="16" spans="1:32" x14ac:dyDescent="0.2">
      <c r="A16">
        <f t="shared" si="0"/>
        <v>17.163499999999999</v>
      </c>
      <c r="B16">
        <f t="shared" si="1"/>
        <v>0.276169</v>
      </c>
      <c r="C16">
        <f t="shared" si="2"/>
        <v>4.5200000000000101E-4</v>
      </c>
      <c r="F16">
        <v>-6.9</v>
      </c>
      <c r="G16">
        <v>0</v>
      </c>
      <c r="H16">
        <v>0.276169</v>
      </c>
      <c r="I16">
        <v>1.702E-3</v>
      </c>
      <c r="J16">
        <v>1.525E-2</v>
      </c>
      <c r="K16">
        <v>1.6952999999999999E-2</v>
      </c>
      <c r="L16">
        <v>2.0999999999999999E-5</v>
      </c>
      <c r="M16">
        <v>9.9999999999999995E-7</v>
      </c>
      <c r="N16">
        <v>-0.101899</v>
      </c>
      <c r="O16">
        <v>-3.9999999999999998E-6</v>
      </c>
      <c r="P16">
        <v>-3.9999999999999998E-6</v>
      </c>
      <c r="Q16">
        <v>17.163499999999999</v>
      </c>
      <c r="R16">
        <v>0.2732</v>
      </c>
      <c r="T16">
        <v>-6.9</v>
      </c>
      <c r="U16">
        <v>0</v>
      </c>
      <c r="V16">
        <v>0.276169</v>
      </c>
      <c r="W16">
        <v>1.702E-3</v>
      </c>
      <c r="X16">
        <v>1.4798E-2</v>
      </c>
      <c r="Y16">
        <v>1.6500999999999998E-2</v>
      </c>
      <c r="Z16">
        <v>0</v>
      </c>
      <c r="AA16">
        <v>0</v>
      </c>
      <c r="AB16">
        <v>-0.102344</v>
      </c>
      <c r="AC16">
        <v>0</v>
      </c>
      <c r="AD16">
        <v>0</v>
      </c>
      <c r="AE16">
        <v>17.163499999999999</v>
      </c>
      <c r="AF16">
        <v>0.2732</v>
      </c>
    </row>
    <row r="17" spans="1:32" x14ac:dyDescent="0.2">
      <c r="A17">
        <f t="shared" si="0"/>
        <v>16.8827</v>
      </c>
      <c r="B17">
        <f t="shared" si="1"/>
        <v>0.28543099999999999</v>
      </c>
      <c r="C17">
        <f t="shared" si="2"/>
        <v>4.5200000000000101E-4</v>
      </c>
      <c r="F17">
        <v>-6.8</v>
      </c>
      <c r="G17">
        <v>0</v>
      </c>
      <c r="H17">
        <v>0.28543099999999999</v>
      </c>
      <c r="I17">
        <v>1.815E-3</v>
      </c>
      <c r="J17">
        <v>1.5308E-2</v>
      </c>
      <c r="K17">
        <v>1.7124E-2</v>
      </c>
      <c r="L17">
        <v>2.0999999999999999E-5</v>
      </c>
      <c r="M17">
        <v>9.9999999999999995E-7</v>
      </c>
      <c r="N17">
        <v>-0.101206</v>
      </c>
      <c r="O17">
        <v>-3.9999999999999998E-6</v>
      </c>
      <c r="P17">
        <v>-3.9999999999999998E-6</v>
      </c>
      <c r="Q17">
        <v>16.8827</v>
      </c>
      <c r="R17">
        <v>0.26750000000000002</v>
      </c>
      <c r="T17">
        <v>-6.8</v>
      </c>
      <c r="U17">
        <v>0</v>
      </c>
      <c r="V17">
        <v>0.28543099999999999</v>
      </c>
      <c r="W17">
        <v>1.815E-3</v>
      </c>
      <c r="X17">
        <v>1.4855999999999999E-2</v>
      </c>
      <c r="Y17">
        <v>1.6671999999999999E-2</v>
      </c>
      <c r="Z17">
        <v>0</v>
      </c>
      <c r="AA17">
        <v>0</v>
      </c>
      <c r="AB17">
        <v>-0.10165</v>
      </c>
      <c r="AC17">
        <v>0</v>
      </c>
      <c r="AD17">
        <v>0</v>
      </c>
      <c r="AE17">
        <v>16.8827</v>
      </c>
      <c r="AF17">
        <v>0.26750000000000002</v>
      </c>
    </row>
    <row r="18" spans="1:32" x14ac:dyDescent="0.2">
      <c r="A18">
        <f t="shared" si="0"/>
        <v>16.615300000000001</v>
      </c>
      <c r="B18">
        <f t="shared" si="1"/>
        <v>0.29469099999999998</v>
      </c>
      <c r="C18">
        <f t="shared" si="2"/>
        <v>4.5199999999999754E-4</v>
      </c>
      <c r="F18">
        <v>-6.7</v>
      </c>
      <c r="G18">
        <v>0</v>
      </c>
      <c r="H18">
        <v>0.29469099999999998</v>
      </c>
      <c r="I18">
        <v>1.9319999999999999E-3</v>
      </c>
      <c r="J18">
        <v>1.5357000000000001E-2</v>
      </c>
      <c r="K18">
        <v>1.7288999999999999E-2</v>
      </c>
      <c r="L18">
        <v>2.0999999999999999E-5</v>
      </c>
      <c r="M18">
        <v>9.9999999999999995E-7</v>
      </c>
      <c r="N18">
        <v>-0.100512</v>
      </c>
      <c r="O18">
        <v>-3.9999999999999998E-6</v>
      </c>
      <c r="P18">
        <v>-3.9999999999999998E-6</v>
      </c>
      <c r="Q18">
        <v>16.615300000000001</v>
      </c>
      <c r="R18">
        <v>0.26219999999999999</v>
      </c>
      <c r="T18">
        <v>-6.7</v>
      </c>
      <c r="U18">
        <v>0</v>
      </c>
      <c r="V18">
        <v>0.29469099999999998</v>
      </c>
      <c r="W18">
        <v>1.9319999999999999E-3</v>
      </c>
      <c r="X18">
        <v>1.4905E-2</v>
      </c>
      <c r="Y18">
        <v>1.6837000000000001E-2</v>
      </c>
      <c r="Z18">
        <v>0</v>
      </c>
      <c r="AA18">
        <v>0</v>
      </c>
      <c r="AB18">
        <v>-0.100953</v>
      </c>
      <c r="AC18">
        <v>0</v>
      </c>
      <c r="AD18">
        <v>0</v>
      </c>
      <c r="AE18">
        <v>16.615300000000001</v>
      </c>
      <c r="AF18">
        <v>0.26219999999999999</v>
      </c>
    </row>
    <row r="19" spans="1:32" x14ac:dyDescent="0.2">
      <c r="A19">
        <f t="shared" si="0"/>
        <v>16.360299999999999</v>
      </c>
      <c r="B19">
        <f t="shared" si="1"/>
        <v>0.30395100000000003</v>
      </c>
      <c r="C19">
        <f t="shared" si="2"/>
        <v>4.5199999999999754E-4</v>
      </c>
      <c r="F19">
        <v>-6.6</v>
      </c>
      <c r="G19">
        <v>0</v>
      </c>
      <c r="H19">
        <v>0.30395100000000003</v>
      </c>
      <c r="I19">
        <v>2.0530000000000001E-3</v>
      </c>
      <c r="J19">
        <v>1.5398999999999999E-2</v>
      </c>
      <c r="K19">
        <v>1.7451999999999999E-2</v>
      </c>
      <c r="L19">
        <v>2.0999999999999999E-5</v>
      </c>
      <c r="M19">
        <v>9.9999999999999995E-7</v>
      </c>
      <c r="N19">
        <v>-9.9817000000000003E-2</v>
      </c>
      <c r="O19">
        <v>-3.9999999999999998E-6</v>
      </c>
      <c r="P19">
        <v>-3.9999999999999998E-6</v>
      </c>
      <c r="Q19">
        <v>16.360299999999999</v>
      </c>
      <c r="R19">
        <v>0.2571</v>
      </c>
      <c r="T19">
        <v>-6.6</v>
      </c>
      <c r="U19">
        <v>0</v>
      </c>
      <c r="V19">
        <v>0.30395100000000003</v>
      </c>
      <c r="W19">
        <v>2.0530000000000001E-3</v>
      </c>
      <c r="X19">
        <v>1.4947E-2</v>
      </c>
      <c r="Y19">
        <v>1.7000000000000001E-2</v>
      </c>
      <c r="Z19">
        <v>0</v>
      </c>
      <c r="AA19">
        <v>0</v>
      </c>
      <c r="AB19">
        <v>-0.100256</v>
      </c>
      <c r="AC19">
        <v>0</v>
      </c>
      <c r="AD19">
        <v>0</v>
      </c>
      <c r="AE19">
        <v>16.360299999999999</v>
      </c>
      <c r="AF19">
        <v>0.2571</v>
      </c>
    </row>
    <row r="20" spans="1:32" x14ac:dyDescent="0.2">
      <c r="A20">
        <f t="shared" si="0"/>
        <v>16.116599999999998</v>
      </c>
      <c r="B20">
        <f t="shared" si="1"/>
        <v>0.31320999999999999</v>
      </c>
      <c r="C20">
        <f t="shared" si="2"/>
        <v>4.5299999999999854E-4</v>
      </c>
      <c r="F20">
        <v>-6.5</v>
      </c>
      <c r="G20">
        <v>0</v>
      </c>
      <c r="H20">
        <v>0.31320999999999999</v>
      </c>
      <c r="I20">
        <v>2.1770000000000001E-3</v>
      </c>
      <c r="J20">
        <v>1.5438E-2</v>
      </c>
      <c r="K20">
        <v>1.7614999999999999E-2</v>
      </c>
      <c r="L20">
        <v>2.0999999999999999E-5</v>
      </c>
      <c r="M20">
        <v>9.9999999999999995E-7</v>
      </c>
      <c r="N20">
        <v>-9.9121000000000001E-2</v>
      </c>
      <c r="O20">
        <v>-3.9999999999999998E-6</v>
      </c>
      <c r="P20">
        <v>-3.9999999999999998E-6</v>
      </c>
      <c r="Q20">
        <v>16.116599999999998</v>
      </c>
      <c r="R20">
        <v>0.25240000000000001</v>
      </c>
      <c r="T20">
        <v>-6.5</v>
      </c>
      <c r="U20">
        <v>0</v>
      </c>
      <c r="V20">
        <v>0.31320999999999999</v>
      </c>
      <c r="W20">
        <v>2.1770000000000001E-3</v>
      </c>
      <c r="X20">
        <v>1.4985E-2</v>
      </c>
      <c r="Y20">
        <v>1.7162E-2</v>
      </c>
      <c r="Z20">
        <v>0</v>
      </c>
      <c r="AA20">
        <v>0</v>
      </c>
      <c r="AB20">
        <v>-9.9557000000000007E-2</v>
      </c>
      <c r="AC20">
        <v>0</v>
      </c>
      <c r="AD20">
        <v>0</v>
      </c>
      <c r="AE20">
        <v>16.116599999999998</v>
      </c>
      <c r="AF20">
        <v>0.25240000000000001</v>
      </c>
    </row>
    <row r="21" spans="1:32" x14ac:dyDescent="0.2">
      <c r="A21">
        <f t="shared" si="0"/>
        <v>15.883599999999999</v>
      </c>
      <c r="B21">
        <f t="shared" si="1"/>
        <v>0.32246799999999998</v>
      </c>
      <c r="C21">
        <f t="shared" si="2"/>
        <v>4.5399999999999954E-4</v>
      </c>
      <c r="F21">
        <v>-6.4</v>
      </c>
      <c r="G21">
        <v>0</v>
      </c>
      <c r="H21">
        <v>0.32246799999999998</v>
      </c>
      <c r="I21">
        <v>2.3050000000000002E-3</v>
      </c>
      <c r="J21">
        <v>1.5473000000000001E-2</v>
      </c>
      <c r="K21">
        <v>1.7777999999999999E-2</v>
      </c>
      <c r="L21">
        <v>2.0999999999999999E-5</v>
      </c>
      <c r="M21">
        <v>9.9999999999999995E-7</v>
      </c>
      <c r="N21">
        <v>-9.8422999999999997E-2</v>
      </c>
      <c r="O21">
        <v>-3.9999999999999998E-6</v>
      </c>
      <c r="P21">
        <v>-3.9999999999999998E-6</v>
      </c>
      <c r="Q21">
        <v>15.883599999999999</v>
      </c>
      <c r="R21">
        <v>0.248</v>
      </c>
      <c r="T21">
        <v>-6.4</v>
      </c>
      <c r="U21">
        <v>0</v>
      </c>
      <c r="V21">
        <v>0.32246799999999998</v>
      </c>
      <c r="W21">
        <v>2.3050000000000002E-3</v>
      </c>
      <c r="X21">
        <v>1.502E-2</v>
      </c>
      <c r="Y21">
        <v>1.7323999999999999E-2</v>
      </c>
      <c r="Z21">
        <v>0</v>
      </c>
      <c r="AA21">
        <v>0</v>
      </c>
      <c r="AB21">
        <v>-9.8857E-2</v>
      </c>
      <c r="AC21">
        <v>0</v>
      </c>
      <c r="AD21">
        <v>0</v>
      </c>
      <c r="AE21">
        <v>15.883599999999999</v>
      </c>
      <c r="AF21">
        <v>0.248</v>
      </c>
    </row>
    <row r="22" spans="1:32" x14ac:dyDescent="0.2">
      <c r="A22">
        <f t="shared" si="0"/>
        <v>15.660399999999999</v>
      </c>
      <c r="B22">
        <f t="shared" si="1"/>
        <v>0.33172499999999999</v>
      </c>
      <c r="C22">
        <f t="shared" si="2"/>
        <v>4.5399999999999954E-4</v>
      </c>
      <c r="F22">
        <v>-6.3</v>
      </c>
      <c r="G22">
        <v>0</v>
      </c>
      <c r="H22">
        <v>0.33172499999999999</v>
      </c>
      <c r="I22">
        <v>2.4359999999999998E-3</v>
      </c>
      <c r="J22">
        <v>1.5505E-2</v>
      </c>
      <c r="K22">
        <v>1.7942E-2</v>
      </c>
      <c r="L22">
        <v>2.0999999999999999E-5</v>
      </c>
      <c r="M22">
        <v>9.9999999999999995E-7</v>
      </c>
      <c r="N22">
        <v>-9.7724000000000005E-2</v>
      </c>
      <c r="O22">
        <v>-3.9999999999999998E-6</v>
      </c>
      <c r="P22">
        <v>-3.9999999999999998E-6</v>
      </c>
      <c r="Q22">
        <v>15.660399999999999</v>
      </c>
      <c r="R22">
        <v>0.24379999999999999</v>
      </c>
      <c r="T22">
        <v>-6.3</v>
      </c>
      <c r="U22">
        <v>0</v>
      </c>
      <c r="V22">
        <v>0.33172499999999999</v>
      </c>
      <c r="W22">
        <v>2.4359999999999998E-3</v>
      </c>
      <c r="X22">
        <v>1.5051E-2</v>
      </c>
      <c r="Y22">
        <v>1.7488E-2</v>
      </c>
      <c r="Z22">
        <v>0</v>
      </c>
      <c r="AA22">
        <v>0</v>
      </c>
      <c r="AB22">
        <v>-9.8155999999999993E-2</v>
      </c>
      <c r="AC22">
        <v>0</v>
      </c>
      <c r="AD22">
        <v>0</v>
      </c>
      <c r="AE22">
        <v>15.660399999999999</v>
      </c>
      <c r="AF22">
        <v>0.24379999999999999</v>
      </c>
    </row>
    <row r="23" spans="1:32" x14ac:dyDescent="0.2">
      <c r="A23">
        <f t="shared" si="0"/>
        <v>15.446400000000001</v>
      </c>
      <c r="B23">
        <f t="shared" si="1"/>
        <v>0.34098099999999998</v>
      </c>
      <c r="C23">
        <f t="shared" si="2"/>
        <v>4.5399999999999954E-4</v>
      </c>
      <c r="F23">
        <v>-6.2</v>
      </c>
      <c r="G23">
        <v>0</v>
      </c>
      <c r="H23">
        <v>0.34098099999999998</v>
      </c>
      <c r="I23">
        <v>2.5709999999999999E-3</v>
      </c>
      <c r="J23">
        <v>1.554E-2</v>
      </c>
      <c r="K23">
        <v>1.8110999999999999E-2</v>
      </c>
      <c r="L23">
        <v>2.0999999999999999E-5</v>
      </c>
      <c r="M23">
        <v>9.9999999999999995E-7</v>
      </c>
      <c r="N23">
        <v>-9.7023999999999999E-2</v>
      </c>
      <c r="O23">
        <v>-3.9999999999999998E-6</v>
      </c>
      <c r="P23">
        <v>-3.9999999999999998E-6</v>
      </c>
      <c r="Q23">
        <v>15.446400000000001</v>
      </c>
      <c r="R23">
        <v>0.23980000000000001</v>
      </c>
      <c r="T23">
        <v>-6.2</v>
      </c>
      <c r="U23">
        <v>0</v>
      </c>
      <c r="V23">
        <v>0.34098099999999998</v>
      </c>
      <c r="W23">
        <v>2.5709999999999999E-3</v>
      </c>
      <c r="X23">
        <v>1.5086E-2</v>
      </c>
      <c r="Y23">
        <v>1.7656999999999999E-2</v>
      </c>
      <c r="Z23">
        <v>0</v>
      </c>
      <c r="AA23">
        <v>0</v>
      </c>
      <c r="AB23">
        <v>-9.7452999999999998E-2</v>
      </c>
      <c r="AC23">
        <v>0</v>
      </c>
      <c r="AD23">
        <v>0</v>
      </c>
      <c r="AE23">
        <v>15.446400000000001</v>
      </c>
      <c r="AF23">
        <v>0.23980000000000001</v>
      </c>
    </row>
    <row r="24" spans="1:32" x14ac:dyDescent="0.2">
      <c r="A24">
        <f t="shared" si="0"/>
        <v>15.2409</v>
      </c>
      <c r="B24">
        <f t="shared" si="1"/>
        <v>0.35023599999999999</v>
      </c>
      <c r="C24">
        <f t="shared" si="2"/>
        <v>4.5500000000000054E-4</v>
      </c>
      <c r="F24">
        <v>-6.1</v>
      </c>
      <c r="G24">
        <v>0</v>
      </c>
      <c r="H24">
        <v>0.35023599999999999</v>
      </c>
      <c r="I24">
        <v>2.7100000000000002E-3</v>
      </c>
      <c r="J24">
        <v>1.5576E-2</v>
      </c>
      <c r="K24">
        <v>1.8286E-2</v>
      </c>
      <c r="L24">
        <v>2.0999999999999999E-5</v>
      </c>
      <c r="M24">
        <v>9.9999999999999995E-7</v>
      </c>
      <c r="N24">
        <v>-9.6323000000000006E-2</v>
      </c>
      <c r="O24">
        <v>-3.9999999999999998E-6</v>
      </c>
      <c r="P24">
        <v>-3.9999999999999998E-6</v>
      </c>
      <c r="Q24">
        <v>15.2409</v>
      </c>
      <c r="R24">
        <v>0.23599999999999999</v>
      </c>
      <c r="T24">
        <v>-6.1</v>
      </c>
      <c r="U24">
        <v>0</v>
      </c>
      <c r="V24">
        <v>0.35023599999999999</v>
      </c>
      <c r="W24">
        <v>2.7100000000000002E-3</v>
      </c>
      <c r="X24">
        <v>1.5121000000000001E-2</v>
      </c>
      <c r="Y24">
        <v>1.7831E-2</v>
      </c>
      <c r="Z24">
        <v>0</v>
      </c>
      <c r="AA24">
        <v>0</v>
      </c>
      <c r="AB24">
        <v>-9.6750000000000003E-2</v>
      </c>
      <c r="AC24">
        <v>0</v>
      </c>
      <c r="AD24">
        <v>0</v>
      </c>
      <c r="AE24">
        <v>15.2409</v>
      </c>
      <c r="AF24">
        <v>0.23599999999999999</v>
      </c>
    </row>
    <row r="25" spans="1:32" x14ac:dyDescent="0.2">
      <c r="A25">
        <f t="shared" si="0"/>
        <v>15.0435</v>
      </c>
      <c r="B25">
        <f t="shared" si="1"/>
        <v>0.35948999999999998</v>
      </c>
      <c r="C25">
        <f t="shared" si="2"/>
        <v>4.5600000000000154E-4</v>
      </c>
      <c r="F25">
        <v>-6</v>
      </c>
      <c r="G25">
        <v>0</v>
      </c>
      <c r="H25">
        <v>0.35948999999999998</v>
      </c>
      <c r="I25">
        <v>2.8530000000000001E-3</v>
      </c>
      <c r="J25">
        <v>1.5610000000000001E-2</v>
      </c>
      <c r="K25">
        <v>1.8463E-2</v>
      </c>
      <c r="L25">
        <v>2.0999999999999999E-5</v>
      </c>
      <c r="M25">
        <v>9.9999999999999995E-7</v>
      </c>
      <c r="N25">
        <v>-9.5619999999999997E-2</v>
      </c>
      <c r="O25">
        <v>-3.9999999999999998E-6</v>
      </c>
      <c r="P25">
        <v>-3.9999999999999998E-6</v>
      </c>
      <c r="Q25">
        <v>15.0435</v>
      </c>
      <c r="R25">
        <v>0.23250000000000001</v>
      </c>
      <c r="T25">
        <v>-6</v>
      </c>
      <c r="U25">
        <v>0</v>
      </c>
      <c r="V25">
        <v>0.35948999999999998</v>
      </c>
      <c r="W25">
        <v>2.8530000000000001E-3</v>
      </c>
      <c r="X25">
        <v>1.5155E-2</v>
      </c>
      <c r="Y25">
        <v>1.8006999999999999E-2</v>
      </c>
      <c r="Z25">
        <v>0</v>
      </c>
      <c r="AA25">
        <v>0</v>
      </c>
      <c r="AB25">
        <v>-9.6046000000000006E-2</v>
      </c>
      <c r="AC25">
        <v>0</v>
      </c>
      <c r="AD25">
        <v>0</v>
      </c>
      <c r="AE25">
        <v>15.0435</v>
      </c>
      <c r="AF25">
        <v>0.2324</v>
      </c>
    </row>
    <row r="26" spans="1:32" x14ac:dyDescent="0.2">
      <c r="A26">
        <f t="shared" si="0"/>
        <v>14.8536</v>
      </c>
      <c r="B26">
        <f t="shared" si="1"/>
        <v>0.36874200000000001</v>
      </c>
      <c r="C26">
        <f t="shared" si="2"/>
        <v>4.5600000000000154E-4</v>
      </c>
      <c r="F26">
        <v>-5.9</v>
      </c>
      <c r="G26">
        <v>0</v>
      </c>
      <c r="H26">
        <v>0.36874200000000001</v>
      </c>
      <c r="I26">
        <v>2.9989999999999999E-3</v>
      </c>
      <c r="J26">
        <v>1.5644000000000002E-2</v>
      </c>
      <c r="K26">
        <v>1.8643E-2</v>
      </c>
      <c r="L26">
        <v>2.0999999999999999E-5</v>
      </c>
      <c r="M26">
        <v>9.9999999999999995E-7</v>
      </c>
      <c r="N26">
        <v>-9.4917000000000001E-2</v>
      </c>
      <c r="O26">
        <v>-3.9999999999999998E-6</v>
      </c>
      <c r="P26">
        <v>-3.9999999999999998E-6</v>
      </c>
      <c r="Q26">
        <v>14.8536</v>
      </c>
      <c r="R26">
        <v>0.2291</v>
      </c>
      <c r="T26">
        <v>-5.9</v>
      </c>
      <c r="U26">
        <v>0</v>
      </c>
      <c r="V26">
        <v>0.36874200000000001</v>
      </c>
      <c r="W26">
        <v>2.9989999999999999E-3</v>
      </c>
      <c r="X26">
        <v>1.5188E-2</v>
      </c>
      <c r="Y26">
        <v>1.8186999999999998E-2</v>
      </c>
      <c r="Z26">
        <v>0</v>
      </c>
      <c r="AA26">
        <v>0</v>
      </c>
      <c r="AB26">
        <v>-9.5339999999999994E-2</v>
      </c>
      <c r="AC26">
        <v>0</v>
      </c>
      <c r="AD26">
        <v>0</v>
      </c>
      <c r="AE26">
        <v>14.8536</v>
      </c>
      <c r="AF26">
        <v>0.2291</v>
      </c>
    </row>
    <row r="27" spans="1:32" x14ac:dyDescent="0.2">
      <c r="A27">
        <f t="shared" si="0"/>
        <v>14.6707</v>
      </c>
      <c r="B27">
        <f t="shared" si="1"/>
        <v>0.37799300000000002</v>
      </c>
      <c r="C27">
        <f t="shared" si="2"/>
        <v>4.5600000000000154E-4</v>
      </c>
      <c r="F27">
        <v>-5.8</v>
      </c>
      <c r="G27">
        <v>0</v>
      </c>
      <c r="H27">
        <v>0.37799300000000002</v>
      </c>
      <c r="I27">
        <v>3.1489999999999999E-3</v>
      </c>
      <c r="J27">
        <v>1.5671999999999998E-2</v>
      </c>
      <c r="K27">
        <v>1.8821000000000001E-2</v>
      </c>
      <c r="L27">
        <v>2.0999999999999999E-5</v>
      </c>
      <c r="M27">
        <v>9.9999999999999995E-7</v>
      </c>
      <c r="N27">
        <v>-9.4212000000000004E-2</v>
      </c>
      <c r="O27">
        <v>-3.9999999999999998E-6</v>
      </c>
      <c r="P27">
        <v>-3.9999999999999998E-6</v>
      </c>
      <c r="Q27">
        <v>14.6707</v>
      </c>
      <c r="R27">
        <v>0.2258</v>
      </c>
      <c r="T27">
        <v>-5.8</v>
      </c>
      <c r="U27">
        <v>0</v>
      </c>
      <c r="V27">
        <v>0.37799300000000002</v>
      </c>
      <c r="W27">
        <v>3.1489999999999999E-3</v>
      </c>
      <c r="X27">
        <v>1.5216E-2</v>
      </c>
      <c r="Y27">
        <v>1.8364999999999999E-2</v>
      </c>
      <c r="Z27">
        <v>0</v>
      </c>
      <c r="AA27">
        <v>0</v>
      </c>
      <c r="AB27">
        <v>-9.4632999999999995E-2</v>
      </c>
      <c r="AC27">
        <v>0</v>
      </c>
      <c r="AD27">
        <v>0</v>
      </c>
      <c r="AE27">
        <v>14.6707</v>
      </c>
      <c r="AF27">
        <v>0.2258</v>
      </c>
    </row>
    <row r="28" spans="1:32" x14ac:dyDescent="0.2">
      <c r="A28">
        <f t="shared" si="0"/>
        <v>14.494400000000001</v>
      </c>
      <c r="B28">
        <f t="shared" si="1"/>
        <v>0.387243</v>
      </c>
      <c r="C28">
        <f t="shared" si="2"/>
        <v>4.5699999999999907E-4</v>
      </c>
      <c r="F28">
        <v>-5.7</v>
      </c>
      <c r="G28">
        <v>0</v>
      </c>
      <c r="H28">
        <v>0.387243</v>
      </c>
      <c r="I28">
        <v>3.3019999999999998E-3</v>
      </c>
      <c r="J28">
        <v>1.5694E-2</v>
      </c>
      <c r="K28">
        <v>1.8995999999999999E-2</v>
      </c>
      <c r="L28">
        <v>2.0999999999999999E-5</v>
      </c>
      <c r="M28">
        <v>9.9999999999999995E-7</v>
      </c>
      <c r="N28">
        <v>-9.3507000000000007E-2</v>
      </c>
      <c r="O28">
        <v>-3.9999999999999998E-6</v>
      </c>
      <c r="P28">
        <v>-3.9999999999999998E-6</v>
      </c>
      <c r="Q28">
        <v>14.494400000000001</v>
      </c>
      <c r="R28">
        <v>0.2228</v>
      </c>
      <c r="T28">
        <v>-5.7</v>
      </c>
      <c r="U28">
        <v>0</v>
      </c>
      <c r="V28">
        <v>0.387243</v>
      </c>
      <c r="W28">
        <v>3.3019999999999998E-3</v>
      </c>
      <c r="X28">
        <v>1.5237000000000001E-2</v>
      </c>
      <c r="Y28">
        <v>1.8539E-2</v>
      </c>
      <c r="Z28">
        <v>0</v>
      </c>
      <c r="AA28">
        <v>0</v>
      </c>
      <c r="AB28">
        <v>-9.3924999999999995E-2</v>
      </c>
      <c r="AC28">
        <v>0</v>
      </c>
      <c r="AD28">
        <v>0</v>
      </c>
      <c r="AE28">
        <v>14.494400000000001</v>
      </c>
      <c r="AF28">
        <v>0.2228</v>
      </c>
    </row>
    <row r="29" spans="1:32" x14ac:dyDescent="0.2">
      <c r="A29">
        <f t="shared" si="0"/>
        <v>14.324400000000001</v>
      </c>
      <c r="B29">
        <f t="shared" si="1"/>
        <v>0.39649099999999998</v>
      </c>
      <c r="C29">
        <f t="shared" si="2"/>
        <v>4.5699999999999907E-4</v>
      </c>
      <c r="F29">
        <v>-5.6</v>
      </c>
      <c r="G29">
        <v>0</v>
      </c>
      <c r="H29">
        <v>0.39649099999999998</v>
      </c>
      <c r="I29">
        <v>3.4589999999999998E-3</v>
      </c>
      <c r="J29">
        <v>1.5726E-2</v>
      </c>
      <c r="K29">
        <v>1.9185000000000001E-2</v>
      </c>
      <c r="L29">
        <v>2.0999999999999999E-5</v>
      </c>
      <c r="M29">
        <v>9.9999999999999995E-7</v>
      </c>
      <c r="N29">
        <v>-9.2799999999999994E-2</v>
      </c>
      <c r="O29">
        <v>-3.9999999999999998E-6</v>
      </c>
      <c r="P29">
        <v>-3.9999999999999998E-6</v>
      </c>
      <c r="Q29">
        <v>14.324400000000001</v>
      </c>
      <c r="R29">
        <v>0.2198</v>
      </c>
      <c r="T29">
        <v>-5.6</v>
      </c>
      <c r="U29">
        <v>0</v>
      </c>
      <c r="V29">
        <v>0.39649099999999998</v>
      </c>
      <c r="W29">
        <v>3.4589999999999998E-3</v>
      </c>
      <c r="X29">
        <v>1.5268E-2</v>
      </c>
      <c r="Y29">
        <v>1.8728000000000002E-2</v>
      </c>
      <c r="Z29">
        <v>0</v>
      </c>
      <c r="AA29">
        <v>0</v>
      </c>
      <c r="AB29">
        <v>-9.3216999999999994E-2</v>
      </c>
      <c r="AC29">
        <v>0</v>
      </c>
      <c r="AD29">
        <v>0</v>
      </c>
      <c r="AE29">
        <v>14.324400000000001</v>
      </c>
      <c r="AF29">
        <v>0.2198</v>
      </c>
    </row>
    <row r="30" spans="1:32" x14ac:dyDescent="0.2">
      <c r="A30">
        <f t="shared" si="0"/>
        <v>14.1602</v>
      </c>
      <c r="B30">
        <f t="shared" si="1"/>
        <v>0.40573799999999999</v>
      </c>
      <c r="C30">
        <f t="shared" si="2"/>
        <v>4.589999999999976E-4</v>
      </c>
      <c r="F30">
        <v>-5.5</v>
      </c>
      <c r="G30">
        <v>0</v>
      </c>
      <c r="H30">
        <v>0.40573799999999999</v>
      </c>
      <c r="I30">
        <v>3.62E-3</v>
      </c>
      <c r="J30">
        <v>1.5761000000000001E-2</v>
      </c>
      <c r="K30">
        <v>1.9380999999999999E-2</v>
      </c>
      <c r="L30">
        <v>2.0999999999999999E-5</v>
      </c>
      <c r="M30">
        <v>9.9999999999999995E-7</v>
      </c>
      <c r="N30">
        <v>-9.2092999999999994E-2</v>
      </c>
      <c r="O30">
        <v>-3.9999999999999998E-6</v>
      </c>
      <c r="P30">
        <v>-3.9999999999999998E-6</v>
      </c>
      <c r="Q30">
        <v>14.1602</v>
      </c>
      <c r="R30">
        <v>0.217</v>
      </c>
      <c r="T30">
        <v>-5.5</v>
      </c>
      <c r="U30">
        <v>0</v>
      </c>
      <c r="V30">
        <v>0.40573799999999999</v>
      </c>
      <c r="W30">
        <v>3.62E-3</v>
      </c>
      <c r="X30">
        <v>1.5302E-2</v>
      </c>
      <c r="Y30">
        <v>1.8922000000000001E-2</v>
      </c>
      <c r="Z30">
        <v>0</v>
      </c>
      <c r="AA30">
        <v>0</v>
      </c>
      <c r="AB30">
        <v>-9.2507000000000006E-2</v>
      </c>
      <c r="AC30">
        <v>0</v>
      </c>
      <c r="AD30">
        <v>0</v>
      </c>
      <c r="AE30">
        <v>14.1602</v>
      </c>
      <c r="AF30">
        <v>0.217</v>
      </c>
    </row>
    <row r="31" spans="1:32" x14ac:dyDescent="0.2">
      <c r="A31">
        <f t="shared" si="0"/>
        <v>14.0016</v>
      </c>
      <c r="B31">
        <f t="shared" si="1"/>
        <v>0.41498400000000002</v>
      </c>
      <c r="C31">
        <f t="shared" si="2"/>
        <v>4.5900000000000107E-4</v>
      </c>
      <c r="F31">
        <v>-5.4</v>
      </c>
      <c r="G31">
        <v>0</v>
      </c>
      <c r="H31">
        <v>0.41498400000000002</v>
      </c>
      <c r="I31">
        <v>3.7850000000000002E-3</v>
      </c>
      <c r="J31">
        <v>1.5793000000000001E-2</v>
      </c>
      <c r="K31">
        <v>1.9578000000000002E-2</v>
      </c>
      <c r="L31">
        <v>2.0999999999999999E-5</v>
      </c>
      <c r="M31">
        <v>9.9999999999999995E-7</v>
      </c>
      <c r="N31">
        <v>-9.1384000000000007E-2</v>
      </c>
      <c r="O31">
        <v>-3.9999999999999998E-6</v>
      </c>
      <c r="P31">
        <v>-3.9999999999999998E-6</v>
      </c>
      <c r="Q31">
        <v>14.0016</v>
      </c>
      <c r="R31">
        <v>0.21440000000000001</v>
      </c>
      <c r="T31">
        <v>-5.4</v>
      </c>
      <c r="U31">
        <v>0</v>
      </c>
      <c r="V31">
        <v>0.41498400000000002</v>
      </c>
      <c r="W31">
        <v>3.7850000000000002E-3</v>
      </c>
      <c r="X31">
        <v>1.5334E-2</v>
      </c>
      <c r="Y31">
        <v>1.9119000000000001E-2</v>
      </c>
      <c r="Z31">
        <v>0</v>
      </c>
      <c r="AA31">
        <v>0</v>
      </c>
      <c r="AB31">
        <v>-9.1797000000000004E-2</v>
      </c>
      <c r="AC31">
        <v>0</v>
      </c>
      <c r="AD31">
        <v>0</v>
      </c>
      <c r="AE31">
        <v>14.0016</v>
      </c>
      <c r="AF31">
        <v>0.21440000000000001</v>
      </c>
    </row>
    <row r="32" spans="1:32" x14ac:dyDescent="0.2">
      <c r="A32">
        <f t="shared" si="0"/>
        <v>13.8482</v>
      </c>
      <c r="B32">
        <f t="shared" si="1"/>
        <v>0.42422799999999999</v>
      </c>
      <c r="C32">
        <f t="shared" si="2"/>
        <v>4.6000000000000207E-4</v>
      </c>
      <c r="F32">
        <v>-5.3</v>
      </c>
      <c r="G32">
        <v>0</v>
      </c>
      <c r="H32">
        <v>0.42422799999999999</v>
      </c>
      <c r="I32">
        <v>3.9529999999999999E-3</v>
      </c>
      <c r="J32">
        <v>1.5828999999999999E-2</v>
      </c>
      <c r="K32">
        <v>1.9782000000000001E-2</v>
      </c>
      <c r="L32">
        <v>2.0999999999999999E-5</v>
      </c>
      <c r="M32">
        <v>9.9999999999999995E-7</v>
      </c>
      <c r="N32">
        <v>-9.0675000000000006E-2</v>
      </c>
      <c r="O32">
        <v>-3.9999999999999998E-6</v>
      </c>
      <c r="P32">
        <v>-3.9999999999999998E-6</v>
      </c>
      <c r="Q32">
        <v>13.8482</v>
      </c>
      <c r="R32">
        <v>0.21179999999999999</v>
      </c>
      <c r="T32">
        <v>-5.3</v>
      </c>
      <c r="U32">
        <v>0</v>
      </c>
      <c r="V32">
        <v>0.42422799999999999</v>
      </c>
      <c r="W32">
        <v>3.9529999999999999E-3</v>
      </c>
      <c r="X32">
        <v>1.5369000000000001E-2</v>
      </c>
      <c r="Y32">
        <v>1.9321999999999999E-2</v>
      </c>
      <c r="Z32">
        <v>0</v>
      </c>
      <c r="AA32">
        <v>0</v>
      </c>
      <c r="AB32">
        <v>-9.1084999999999999E-2</v>
      </c>
      <c r="AC32">
        <v>0</v>
      </c>
      <c r="AD32">
        <v>0</v>
      </c>
      <c r="AE32">
        <v>13.8482</v>
      </c>
      <c r="AF32">
        <v>0.21179999999999999</v>
      </c>
    </row>
    <row r="33" spans="1:32" x14ac:dyDescent="0.2">
      <c r="A33">
        <f t="shared" si="0"/>
        <v>13.6997</v>
      </c>
      <c r="B33">
        <f t="shared" si="1"/>
        <v>0.433471</v>
      </c>
      <c r="C33">
        <f t="shared" si="2"/>
        <v>4.620000000000006E-4</v>
      </c>
      <c r="F33">
        <v>-5.2</v>
      </c>
      <c r="G33">
        <v>0</v>
      </c>
      <c r="H33">
        <v>0.433471</v>
      </c>
      <c r="I33">
        <v>4.1240000000000001E-3</v>
      </c>
      <c r="J33">
        <v>1.5859999999999999E-2</v>
      </c>
      <c r="K33">
        <v>1.9984999999999999E-2</v>
      </c>
      <c r="L33">
        <v>2.0999999999999999E-5</v>
      </c>
      <c r="M33">
        <v>9.9999999999999995E-7</v>
      </c>
      <c r="N33">
        <v>-8.9964000000000002E-2</v>
      </c>
      <c r="O33">
        <v>-3.9999999999999998E-6</v>
      </c>
      <c r="P33">
        <v>-3.9999999999999998E-6</v>
      </c>
      <c r="Q33">
        <v>13.6997</v>
      </c>
      <c r="R33">
        <v>0.2094</v>
      </c>
      <c r="T33">
        <v>-5.2</v>
      </c>
      <c r="U33">
        <v>0</v>
      </c>
      <c r="V33">
        <v>0.433471</v>
      </c>
      <c r="W33">
        <v>4.1240000000000001E-3</v>
      </c>
      <c r="X33">
        <v>1.5398999999999999E-2</v>
      </c>
      <c r="Y33">
        <v>1.9522999999999999E-2</v>
      </c>
      <c r="Z33">
        <v>0</v>
      </c>
      <c r="AA33">
        <v>0</v>
      </c>
      <c r="AB33">
        <v>-9.0371999999999994E-2</v>
      </c>
      <c r="AC33">
        <v>0</v>
      </c>
      <c r="AD33">
        <v>0</v>
      </c>
      <c r="AE33">
        <v>13.6997</v>
      </c>
      <c r="AF33">
        <v>0.2094</v>
      </c>
    </row>
    <row r="34" spans="1:32" x14ac:dyDescent="0.2">
      <c r="A34">
        <f t="shared" si="0"/>
        <v>13.555999999999999</v>
      </c>
      <c r="B34">
        <f t="shared" si="1"/>
        <v>0.44271199999999999</v>
      </c>
      <c r="C34">
        <f t="shared" si="2"/>
        <v>4.630000000000016E-4</v>
      </c>
      <c r="F34">
        <v>-5.0999999999999996</v>
      </c>
      <c r="G34">
        <v>0</v>
      </c>
      <c r="H34">
        <v>0.44271199999999999</v>
      </c>
      <c r="I34">
        <v>4.3E-3</v>
      </c>
      <c r="J34">
        <v>1.5894999999999999E-2</v>
      </c>
      <c r="K34">
        <v>2.0195000000000001E-2</v>
      </c>
      <c r="L34">
        <v>2.0999999999999999E-5</v>
      </c>
      <c r="M34">
        <v>9.9999999999999995E-7</v>
      </c>
      <c r="N34">
        <v>-8.9252999999999999E-2</v>
      </c>
      <c r="O34">
        <v>-3.9999999999999998E-6</v>
      </c>
      <c r="P34">
        <v>-3.9999999999999998E-6</v>
      </c>
      <c r="Q34">
        <v>13.555999999999999</v>
      </c>
      <c r="R34">
        <v>0.20699999999999999</v>
      </c>
      <c r="T34">
        <v>-5.0999999999999996</v>
      </c>
      <c r="U34">
        <v>0</v>
      </c>
      <c r="V34">
        <v>0.44271199999999999</v>
      </c>
      <c r="W34">
        <v>4.3E-3</v>
      </c>
      <c r="X34">
        <v>1.5432E-2</v>
      </c>
      <c r="Y34">
        <v>1.9732E-2</v>
      </c>
      <c r="Z34">
        <v>0</v>
      </c>
      <c r="AA34">
        <v>0</v>
      </c>
      <c r="AB34">
        <v>-8.9659000000000003E-2</v>
      </c>
      <c r="AC34">
        <v>0</v>
      </c>
      <c r="AD34">
        <v>0</v>
      </c>
      <c r="AE34">
        <v>13.555999999999999</v>
      </c>
      <c r="AF34">
        <v>0.20699999999999999</v>
      </c>
    </row>
    <row r="35" spans="1:32" x14ac:dyDescent="0.2">
      <c r="A35">
        <f t="shared" si="0"/>
        <v>13.416700000000001</v>
      </c>
      <c r="B35">
        <f t="shared" si="1"/>
        <v>0.45195099999999999</v>
      </c>
      <c r="C35">
        <f t="shared" si="2"/>
        <v>4.6399999999999914E-4</v>
      </c>
      <c r="F35">
        <v>-5</v>
      </c>
      <c r="G35">
        <v>0</v>
      </c>
      <c r="H35">
        <v>0.45195099999999999</v>
      </c>
      <c r="I35">
        <v>4.4790000000000003E-3</v>
      </c>
      <c r="J35">
        <v>1.5932000000000002E-2</v>
      </c>
      <c r="K35">
        <v>2.0410999999999999E-2</v>
      </c>
      <c r="L35">
        <v>2.0999999999999999E-5</v>
      </c>
      <c r="M35">
        <v>9.9999999999999995E-7</v>
      </c>
      <c r="N35">
        <v>-8.8539999999999994E-2</v>
      </c>
      <c r="O35">
        <v>-3.9999999999999998E-6</v>
      </c>
      <c r="P35">
        <v>-3.9999999999999998E-6</v>
      </c>
      <c r="Q35">
        <v>13.416700000000001</v>
      </c>
      <c r="R35">
        <v>0.20480000000000001</v>
      </c>
      <c r="T35">
        <v>-5</v>
      </c>
      <c r="U35">
        <v>0</v>
      </c>
      <c r="V35">
        <v>0.45195099999999999</v>
      </c>
      <c r="W35">
        <v>4.4790000000000003E-3</v>
      </c>
      <c r="X35">
        <v>1.5468000000000001E-2</v>
      </c>
      <c r="Y35">
        <v>1.9946999999999999E-2</v>
      </c>
      <c r="Z35">
        <v>0</v>
      </c>
      <c r="AA35">
        <v>0</v>
      </c>
      <c r="AB35">
        <v>-8.8943999999999995E-2</v>
      </c>
      <c r="AC35">
        <v>0</v>
      </c>
      <c r="AD35">
        <v>0</v>
      </c>
      <c r="AE35">
        <v>13.416700000000001</v>
      </c>
      <c r="AF35">
        <v>0.20480000000000001</v>
      </c>
    </row>
    <row r="36" spans="1:32" x14ac:dyDescent="0.2">
      <c r="A36">
        <f t="shared" si="0"/>
        <v>13.281700000000001</v>
      </c>
      <c r="B36">
        <f t="shared" si="1"/>
        <v>0.46118799999999999</v>
      </c>
      <c r="C36">
        <f t="shared" si="2"/>
        <v>4.6500000000000014E-4</v>
      </c>
      <c r="F36">
        <v>-4.9000000000000004</v>
      </c>
      <c r="G36">
        <v>0</v>
      </c>
      <c r="H36">
        <v>0.46118799999999999</v>
      </c>
      <c r="I36">
        <v>4.6620000000000003E-3</v>
      </c>
      <c r="J36">
        <v>1.5969000000000001E-2</v>
      </c>
      <c r="K36">
        <v>2.0629999999999999E-2</v>
      </c>
      <c r="L36">
        <v>2.0999999999999999E-5</v>
      </c>
      <c r="M36">
        <v>9.9999999999999995E-7</v>
      </c>
      <c r="N36">
        <v>-8.7827000000000002E-2</v>
      </c>
      <c r="O36">
        <v>-3.9999999999999998E-6</v>
      </c>
      <c r="P36">
        <v>-3.9999999999999998E-6</v>
      </c>
      <c r="Q36">
        <v>13.281700000000001</v>
      </c>
      <c r="R36">
        <v>0.2026</v>
      </c>
      <c r="T36">
        <v>-4.9000000000000004</v>
      </c>
      <c r="U36">
        <v>0</v>
      </c>
      <c r="V36">
        <v>0.46118799999999999</v>
      </c>
      <c r="W36">
        <v>4.6620000000000003E-3</v>
      </c>
      <c r="X36">
        <v>1.5502999999999999E-2</v>
      </c>
      <c r="Y36">
        <v>2.0164999999999999E-2</v>
      </c>
      <c r="Z36">
        <v>0</v>
      </c>
      <c r="AA36">
        <v>0</v>
      </c>
      <c r="AB36">
        <v>-8.8229000000000002E-2</v>
      </c>
      <c r="AC36">
        <v>0</v>
      </c>
      <c r="AD36">
        <v>0</v>
      </c>
      <c r="AE36">
        <v>13.281700000000001</v>
      </c>
      <c r="AF36">
        <v>0.2026</v>
      </c>
    </row>
    <row r="37" spans="1:32" x14ac:dyDescent="0.2">
      <c r="A37">
        <f t="shared" si="0"/>
        <v>13.150600000000001</v>
      </c>
      <c r="B37">
        <f t="shared" si="1"/>
        <v>0.47042400000000001</v>
      </c>
      <c r="C37">
        <f t="shared" si="2"/>
        <v>4.6600000000000114E-4</v>
      </c>
      <c r="F37">
        <v>-4.8</v>
      </c>
      <c r="G37">
        <v>0</v>
      </c>
      <c r="H37">
        <v>0.47042400000000001</v>
      </c>
      <c r="I37">
        <v>4.8479999999999999E-3</v>
      </c>
      <c r="J37">
        <v>1.6005999999999999E-2</v>
      </c>
      <c r="K37">
        <v>2.0854000000000001E-2</v>
      </c>
      <c r="L37">
        <v>2.0999999999999999E-5</v>
      </c>
      <c r="M37">
        <v>9.9999999999999995E-7</v>
      </c>
      <c r="N37">
        <v>-8.7112999999999996E-2</v>
      </c>
      <c r="O37">
        <v>-3.9999999999999998E-6</v>
      </c>
      <c r="P37">
        <v>-3.9999999999999998E-6</v>
      </c>
      <c r="Q37">
        <v>13.150600000000001</v>
      </c>
      <c r="R37">
        <v>0.20050000000000001</v>
      </c>
      <c r="T37">
        <v>-4.8</v>
      </c>
      <c r="U37">
        <v>0</v>
      </c>
      <c r="V37">
        <v>0.47042400000000001</v>
      </c>
      <c r="W37">
        <v>4.8479999999999999E-3</v>
      </c>
      <c r="X37">
        <v>1.5539000000000001E-2</v>
      </c>
      <c r="Y37">
        <v>2.0388E-2</v>
      </c>
      <c r="Z37">
        <v>0</v>
      </c>
      <c r="AA37">
        <v>0</v>
      </c>
      <c r="AB37">
        <v>-8.7512999999999994E-2</v>
      </c>
      <c r="AC37">
        <v>0</v>
      </c>
      <c r="AD37">
        <v>0</v>
      </c>
      <c r="AE37">
        <v>13.150600000000001</v>
      </c>
      <c r="AF37">
        <v>0.20050000000000001</v>
      </c>
    </row>
    <row r="38" spans="1:32" x14ac:dyDescent="0.2">
      <c r="A38">
        <f t="shared" si="0"/>
        <v>13.023400000000001</v>
      </c>
      <c r="B38">
        <f t="shared" si="1"/>
        <v>0.47965799999999997</v>
      </c>
      <c r="C38">
        <f t="shared" si="2"/>
        <v>4.6799999999999967E-4</v>
      </c>
      <c r="F38">
        <v>-4.7</v>
      </c>
      <c r="G38">
        <v>0</v>
      </c>
      <c r="H38">
        <v>0.47965799999999997</v>
      </c>
      <c r="I38">
        <v>5.0379999999999999E-3</v>
      </c>
      <c r="J38">
        <v>1.6039000000000001E-2</v>
      </c>
      <c r="K38">
        <v>2.1076999999999999E-2</v>
      </c>
      <c r="L38">
        <v>2.0999999999999999E-5</v>
      </c>
      <c r="M38">
        <v>9.9999999999999995E-7</v>
      </c>
      <c r="N38">
        <v>-8.6397000000000002E-2</v>
      </c>
      <c r="O38">
        <v>-3.9999999999999998E-6</v>
      </c>
      <c r="P38">
        <v>-3.9999999999999998E-6</v>
      </c>
      <c r="Q38">
        <v>13.023400000000001</v>
      </c>
      <c r="R38">
        <v>0.1986</v>
      </c>
      <c r="T38">
        <v>-4.7</v>
      </c>
      <c r="U38">
        <v>0</v>
      </c>
      <c r="V38">
        <v>0.47965799999999997</v>
      </c>
      <c r="W38">
        <v>5.0379999999999999E-3</v>
      </c>
      <c r="X38">
        <v>1.5571E-2</v>
      </c>
      <c r="Y38">
        <v>2.0608999999999999E-2</v>
      </c>
      <c r="Z38">
        <v>0</v>
      </c>
      <c r="AA38">
        <v>0</v>
      </c>
      <c r="AB38">
        <v>-8.6794999999999997E-2</v>
      </c>
      <c r="AC38">
        <v>0</v>
      </c>
      <c r="AD38">
        <v>0</v>
      </c>
      <c r="AE38">
        <v>13.023400000000001</v>
      </c>
      <c r="AF38">
        <v>0.1986</v>
      </c>
    </row>
    <row r="39" spans="1:32" x14ac:dyDescent="0.2">
      <c r="A39">
        <f t="shared" si="0"/>
        <v>12.899900000000001</v>
      </c>
      <c r="B39">
        <f t="shared" si="1"/>
        <v>0.48889100000000002</v>
      </c>
      <c r="C39">
        <f t="shared" si="2"/>
        <v>4.6900000000000067E-4</v>
      </c>
      <c r="F39">
        <v>-4.5999999999999996</v>
      </c>
      <c r="G39">
        <v>0</v>
      </c>
      <c r="H39">
        <v>0.48889100000000002</v>
      </c>
      <c r="I39">
        <v>5.2319999999999997E-3</v>
      </c>
      <c r="J39">
        <v>1.6070000000000001E-2</v>
      </c>
      <c r="K39">
        <v>2.1302000000000001E-2</v>
      </c>
      <c r="L39">
        <v>2.0999999999999999E-5</v>
      </c>
      <c r="M39">
        <v>9.9999999999999995E-7</v>
      </c>
      <c r="N39">
        <v>-8.5680999999999993E-2</v>
      </c>
      <c r="O39">
        <v>-3.9999999999999998E-6</v>
      </c>
      <c r="P39">
        <v>-3.9999999999999998E-6</v>
      </c>
      <c r="Q39">
        <v>12.899900000000001</v>
      </c>
      <c r="R39">
        <v>0.1966</v>
      </c>
      <c r="T39">
        <v>-4.5999999999999996</v>
      </c>
      <c r="U39">
        <v>0</v>
      </c>
      <c r="V39">
        <v>0.48889100000000002</v>
      </c>
      <c r="W39">
        <v>5.2319999999999997E-3</v>
      </c>
      <c r="X39">
        <v>1.5601E-2</v>
      </c>
      <c r="Y39">
        <v>2.0833000000000001E-2</v>
      </c>
      <c r="Z39">
        <v>0</v>
      </c>
      <c r="AA39">
        <v>0</v>
      </c>
      <c r="AB39">
        <v>-8.6077000000000001E-2</v>
      </c>
      <c r="AC39">
        <v>0</v>
      </c>
      <c r="AD39">
        <v>0</v>
      </c>
      <c r="AE39">
        <v>12.899900000000001</v>
      </c>
      <c r="AF39">
        <v>0.1966</v>
      </c>
    </row>
    <row r="40" spans="1:32" x14ac:dyDescent="0.2">
      <c r="A40">
        <f t="shared" si="0"/>
        <v>12.7798</v>
      </c>
      <c r="B40">
        <f t="shared" si="1"/>
        <v>0.49812099999999998</v>
      </c>
      <c r="C40">
        <f t="shared" si="2"/>
        <v>4.7100000000000267E-4</v>
      </c>
      <c r="F40">
        <v>-4.5</v>
      </c>
      <c r="G40">
        <v>0</v>
      </c>
      <c r="H40">
        <v>0.49812099999999998</v>
      </c>
      <c r="I40">
        <v>5.4289999999999998E-3</v>
      </c>
      <c r="J40">
        <v>1.6105000000000001E-2</v>
      </c>
      <c r="K40">
        <v>2.1534000000000001E-2</v>
      </c>
      <c r="L40">
        <v>2.0999999999999999E-5</v>
      </c>
      <c r="M40">
        <v>9.9999999999999995E-7</v>
      </c>
      <c r="N40">
        <v>-8.4963999999999998E-2</v>
      </c>
      <c r="O40">
        <v>-3.9999999999999998E-6</v>
      </c>
      <c r="P40">
        <v>-3.9999999999999998E-6</v>
      </c>
      <c r="Q40">
        <v>12.7798</v>
      </c>
      <c r="R40">
        <v>0.1948</v>
      </c>
      <c r="T40">
        <v>-4.5</v>
      </c>
      <c r="U40">
        <v>0</v>
      </c>
      <c r="V40">
        <v>0.49812099999999998</v>
      </c>
      <c r="W40">
        <v>5.4289999999999998E-3</v>
      </c>
      <c r="X40">
        <v>1.5633999999999999E-2</v>
      </c>
      <c r="Y40">
        <v>2.1062999999999998E-2</v>
      </c>
      <c r="Z40">
        <v>0</v>
      </c>
      <c r="AA40">
        <v>0</v>
      </c>
      <c r="AB40">
        <v>-8.5358000000000003E-2</v>
      </c>
      <c r="AC40">
        <v>0</v>
      </c>
      <c r="AD40">
        <v>0</v>
      </c>
      <c r="AE40">
        <v>12.7798</v>
      </c>
      <c r="AF40">
        <v>0.1948</v>
      </c>
    </row>
    <row r="41" spans="1:32" x14ac:dyDescent="0.2">
      <c r="A41">
        <f t="shared" si="0"/>
        <v>12.6631</v>
      </c>
      <c r="B41">
        <f t="shared" si="1"/>
        <v>0.50734999999999997</v>
      </c>
      <c r="C41">
        <f t="shared" si="2"/>
        <v>4.7299999999999773E-4</v>
      </c>
      <c r="F41">
        <v>-4.4000000000000004</v>
      </c>
      <c r="G41">
        <v>0</v>
      </c>
      <c r="H41">
        <v>0.50734999999999997</v>
      </c>
      <c r="I41">
        <v>5.6309999999999997E-3</v>
      </c>
      <c r="J41">
        <v>1.6140000000000002E-2</v>
      </c>
      <c r="K41">
        <v>2.1770999999999999E-2</v>
      </c>
      <c r="L41">
        <v>2.0999999999999999E-5</v>
      </c>
      <c r="M41">
        <v>9.9999999999999995E-7</v>
      </c>
      <c r="N41">
        <v>-8.4246000000000001E-2</v>
      </c>
      <c r="O41">
        <v>-3.9999999999999998E-6</v>
      </c>
      <c r="P41">
        <v>-3.9999999999999998E-6</v>
      </c>
      <c r="Q41">
        <v>12.6631</v>
      </c>
      <c r="R41">
        <v>0.193</v>
      </c>
      <c r="T41">
        <v>-4.4000000000000004</v>
      </c>
      <c r="U41">
        <v>0</v>
      </c>
      <c r="V41">
        <v>0.50734999999999997</v>
      </c>
      <c r="W41">
        <v>5.6309999999999997E-3</v>
      </c>
      <c r="X41">
        <v>1.5668000000000001E-2</v>
      </c>
      <c r="Y41">
        <v>2.1298000000000001E-2</v>
      </c>
      <c r="Z41">
        <v>0</v>
      </c>
      <c r="AA41">
        <v>0</v>
      </c>
      <c r="AB41">
        <v>-8.4638000000000005E-2</v>
      </c>
      <c r="AC41">
        <v>0</v>
      </c>
      <c r="AD41">
        <v>0</v>
      </c>
      <c r="AE41">
        <v>12.6631</v>
      </c>
      <c r="AF41">
        <v>0.193</v>
      </c>
    </row>
    <row r="42" spans="1:32" x14ac:dyDescent="0.2">
      <c r="A42">
        <f t="shared" si="0"/>
        <v>12.5495</v>
      </c>
      <c r="B42">
        <f t="shared" si="1"/>
        <v>0.51657600000000004</v>
      </c>
      <c r="C42">
        <f t="shared" si="2"/>
        <v>4.7399999999999873E-4</v>
      </c>
      <c r="F42">
        <v>-4.3</v>
      </c>
      <c r="G42">
        <v>0</v>
      </c>
      <c r="H42">
        <v>0.51657600000000004</v>
      </c>
      <c r="I42">
        <v>5.8349999999999999E-3</v>
      </c>
      <c r="J42">
        <v>1.6174999999999998E-2</v>
      </c>
      <c r="K42">
        <v>2.2009999999999998E-2</v>
      </c>
      <c r="L42">
        <v>2.0999999999999999E-5</v>
      </c>
      <c r="M42">
        <v>9.9999999999999995E-7</v>
      </c>
      <c r="N42">
        <v>-8.3527000000000004E-2</v>
      </c>
      <c r="O42">
        <v>-3.9999999999999998E-6</v>
      </c>
      <c r="P42">
        <v>-3.9999999999999998E-6</v>
      </c>
      <c r="Q42">
        <v>12.5495</v>
      </c>
      <c r="R42">
        <v>0.1913</v>
      </c>
      <c r="T42">
        <v>-4.3</v>
      </c>
      <c r="U42">
        <v>0</v>
      </c>
      <c r="V42">
        <v>0.51657600000000004</v>
      </c>
      <c r="W42">
        <v>5.8349999999999999E-3</v>
      </c>
      <c r="X42">
        <v>1.5701E-2</v>
      </c>
      <c r="Y42">
        <v>2.1536E-2</v>
      </c>
      <c r="Z42">
        <v>0</v>
      </c>
      <c r="AA42">
        <v>0</v>
      </c>
      <c r="AB42">
        <v>-8.3917000000000005E-2</v>
      </c>
      <c r="AC42">
        <v>0</v>
      </c>
      <c r="AD42">
        <v>0</v>
      </c>
      <c r="AE42">
        <v>12.5495</v>
      </c>
      <c r="AF42">
        <v>0.1913</v>
      </c>
    </row>
    <row r="43" spans="1:32" x14ac:dyDescent="0.2">
      <c r="A43">
        <f t="shared" si="0"/>
        <v>12.4389</v>
      </c>
      <c r="B43">
        <f t="shared" si="1"/>
        <v>0.52580099999999996</v>
      </c>
      <c r="C43">
        <f t="shared" si="2"/>
        <v>4.7600000000000073E-4</v>
      </c>
      <c r="F43">
        <v>-4.2</v>
      </c>
      <c r="G43">
        <v>0</v>
      </c>
      <c r="H43">
        <v>0.52580099999999996</v>
      </c>
      <c r="I43">
        <v>6.0429999999999998E-3</v>
      </c>
      <c r="J43">
        <v>1.6208E-2</v>
      </c>
      <c r="K43">
        <v>2.2252000000000001E-2</v>
      </c>
      <c r="L43">
        <v>2.0999999999999999E-5</v>
      </c>
      <c r="M43">
        <v>9.9999999999999995E-7</v>
      </c>
      <c r="N43">
        <v>-8.2808000000000007E-2</v>
      </c>
      <c r="O43">
        <v>-3.9999999999999998E-6</v>
      </c>
      <c r="P43">
        <v>-3.9999999999999998E-6</v>
      </c>
      <c r="Q43">
        <v>12.4389</v>
      </c>
      <c r="R43">
        <v>0.18959999999999999</v>
      </c>
      <c r="T43">
        <v>-4.2</v>
      </c>
      <c r="U43">
        <v>0</v>
      </c>
      <c r="V43">
        <v>0.52580099999999996</v>
      </c>
      <c r="W43">
        <v>6.0429999999999998E-3</v>
      </c>
      <c r="X43">
        <v>1.5733E-2</v>
      </c>
      <c r="Y43">
        <v>2.1776E-2</v>
      </c>
      <c r="Z43">
        <v>0</v>
      </c>
      <c r="AA43">
        <v>0</v>
      </c>
      <c r="AB43">
        <v>-8.3195000000000005E-2</v>
      </c>
      <c r="AC43">
        <v>0</v>
      </c>
      <c r="AD43">
        <v>0</v>
      </c>
      <c r="AE43">
        <v>12.4389</v>
      </c>
      <c r="AF43">
        <v>0.18959999999999999</v>
      </c>
    </row>
    <row r="44" spans="1:32" x14ac:dyDescent="0.2">
      <c r="A44">
        <f t="shared" si="0"/>
        <v>12.331200000000001</v>
      </c>
      <c r="B44">
        <f t="shared" si="1"/>
        <v>0.53502300000000003</v>
      </c>
      <c r="C44">
        <f t="shared" si="2"/>
        <v>4.7699999999999826E-4</v>
      </c>
      <c r="F44">
        <v>-4.0999999999999996</v>
      </c>
      <c r="G44">
        <v>0</v>
      </c>
      <c r="H44">
        <v>0.53502300000000003</v>
      </c>
      <c r="I44">
        <v>6.2550000000000001E-3</v>
      </c>
      <c r="J44">
        <v>1.6240999999999998E-2</v>
      </c>
      <c r="K44">
        <v>2.2495999999999999E-2</v>
      </c>
      <c r="L44">
        <v>2.0999999999999999E-5</v>
      </c>
      <c r="M44">
        <v>9.9999999999999995E-7</v>
      </c>
      <c r="N44">
        <v>-8.2086999999999993E-2</v>
      </c>
      <c r="O44">
        <v>-3.9999999999999998E-6</v>
      </c>
      <c r="P44">
        <v>-3.9999999999999998E-6</v>
      </c>
      <c r="Q44">
        <v>12.331200000000001</v>
      </c>
      <c r="R44">
        <v>0.188</v>
      </c>
      <c r="T44">
        <v>-4.0999999999999996</v>
      </c>
      <c r="U44">
        <v>0</v>
      </c>
      <c r="V44">
        <v>0.53502300000000003</v>
      </c>
      <c r="W44">
        <v>6.2550000000000001E-3</v>
      </c>
      <c r="X44">
        <v>1.5764E-2</v>
      </c>
      <c r="Y44">
        <v>2.2019E-2</v>
      </c>
      <c r="Z44">
        <v>0</v>
      </c>
      <c r="AA44">
        <v>0</v>
      </c>
      <c r="AB44">
        <v>-8.2472000000000004E-2</v>
      </c>
      <c r="AC44">
        <v>0</v>
      </c>
      <c r="AD44">
        <v>0</v>
      </c>
      <c r="AE44">
        <v>12.331200000000001</v>
      </c>
      <c r="AF44">
        <v>0.188</v>
      </c>
    </row>
    <row r="45" spans="1:32" x14ac:dyDescent="0.2">
      <c r="A45">
        <f t="shared" si="0"/>
        <v>12.2263</v>
      </c>
      <c r="B45">
        <f t="shared" si="1"/>
        <v>0.54424300000000003</v>
      </c>
      <c r="C45">
        <f t="shared" si="2"/>
        <v>4.7900000000000026E-4</v>
      </c>
      <c r="F45">
        <v>-4</v>
      </c>
      <c r="G45">
        <v>0</v>
      </c>
      <c r="H45">
        <v>0.54424300000000003</v>
      </c>
      <c r="I45">
        <v>6.4710000000000002E-3</v>
      </c>
      <c r="J45">
        <v>1.6271999999999998E-2</v>
      </c>
      <c r="K45">
        <v>2.2742999999999999E-2</v>
      </c>
      <c r="L45">
        <v>2.0999999999999999E-5</v>
      </c>
      <c r="M45">
        <v>9.9999999999999995E-7</v>
      </c>
      <c r="N45">
        <v>-8.1365999999999994E-2</v>
      </c>
      <c r="O45">
        <v>-3.9999999999999998E-6</v>
      </c>
      <c r="P45">
        <v>-3.9999999999999998E-6</v>
      </c>
      <c r="Q45">
        <v>12.2263</v>
      </c>
      <c r="R45">
        <v>0.1865</v>
      </c>
      <c r="T45">
        <v>-4</v>
      </c>
      <c r="U45">
        <v>0</v>
      </c>
      <c r="V45">
        <v>0.54424300000000003</v>
      </c>
      <c r="W45">
        <v>6.4710000000000002E-3</v>
      </c>
      <c r="X45">
        <v>1.5793000000000001E-2</v>
      </c>
      <c r="Y45">
        <v>2.2263999999999999E-2</v>
      </c>
      <c r="Z45">
        <v>0</v>
      </c>
      <c r="AA45">
        <v>0</v>
      </c>
      <c r="AB45">
        <v>-8.1748000000000001E-2</v>
      </c>
      <c r="AC45">
        <v>0</v>
      </c>
      <c r="AD45">
        <v>0</v>
      </c>
      <c r="AE45">
        <v>12.2263</v>
      </c>
      <c r="AF45">
        <v>0.1865</v>
      </c>
    </row>
    <row r="46" spans="1:32" x14ac:dyDescent="0.2">
      <c r="A46">
        <f t="shared" si="0"/>
        <v>12.1241</v>
      </c>
      <c r="B46">
        <f t="shared" si="1"/>
        <v>0.55346099999999998</v>
      </c>
      <c r="C46">
        <f t="shared" si="2"/>
        <v>4.8000000000000126E-4</v>
      </c>
      <c r="F46">
        <v>-3.9</v>
      </c>
      <c r="G46">
        <v>0</v>
      </c>
      <c r="H46">
        <v>0.55346099999999998</v>
      </c>
      <c r="I46">
        <v>6.6899999999999998E-3</v>
      </c>
      <c r="J46">
        <v>1.6305E-2</v>
      </c>
      <c r="K46">
        <v>2.2995000000000002E-2</v>
      </c>
      <c r="L46">
        <v>2.0999999999999999E-5</v>
      </c>
      <c r="M46">
        <v>9.9999999999999995E-7</v>
      </c>
      <c r="N46">
        <v>-8.0643000000000006E-2</v>
      </c>
      <c r="O46">
        <v>-3.9999999999999998E-6</v>
      </c>
      <c r="P46">
        <v>-3.9999999999999998E-6</v>
      </c>
      <c r="Q46">
        <v>12.1241</v>
      </c>
      <c r="R46">
        <v>0.185</v>
      </c>
      <c r="T46">
        <v>-3.9</v>
      </c>
      <c r="U46">
        <v>0</v>
      </c>
      <c r="V46">
        <v>0.55346099999999998</v>
      </c>
      <c r="W46">
        <v>6.6899999999999998E-3</v>
      </c>
      <c r="X46">
        <v>1.5824999999999999E-2</v>
      </c>
      <c r="Y46">
        <v>2.2515E-2</v>
      </c>
      <c r="Z46">
        <v>0</v>
      </c>
      <c r="AA46">
        <v>0</v>
      </c>
      <c r="AB46">
        <v>-8.1022999999999998E-2</v>
      </c>
      <c r="AC46">
        <v>0</v>
      </c>
      <c r="AD46">
        <v>0</v>
      </c>
      <c r="AE46">
        <v>12.1241</v>
      </c>
      <c r="AF46">
        <v>0.185</v>
      </c>
    </row>
    <row r="47" spans="1:32" x14ac:dyDescent="0.2">
      <c r="A47">
        <f t="shared" si="0"/>
        <v>12.0244</v>
      </c>
      <c r="B47">
        <f t="shared" si="1"/>
        <v>0.56267699999999998</v>
      </c>
      <c r="C47">
        <f t="shared" si="2"/>
        <v>4.8199999999999979E-4</v>
      </c>
      <c r="F47">
        <v>-3.8</v>
      </c>
      <c r="G47">
        <v>0</v>
      </c>
      <c r="H47">
        <v>0.56267699999999998</v>
      </c>
      <c r="I47">
        <v>6.9129999999999999E-3</v>
      </c>
      <c r="J47">
        <v>1.6344000000000001E-2</v>
      </c>
      <c r="K47">
        <v>2.3257E-2</v>
      </c>
      <c r="L47">
        <v>2.0999999999999999E-5</v>
      </c>
      <c r="M47">
        <v>9.9999999999999995E-7</v>
      </c>
      <c r="N47">
        <v>-7.9920000000000005E-2</v>
      </c>
      <c r="O47">
        <v>-3.9999999999999998E-6</v>
      </c>
      <c r="P47">
        <v>-3.9999999999999998E-6</v>
      </c>
      <c r="Q47">
        <v>12.0244</v>
      </c>
      <c r="R47">
        <v>0.18360000000000001</v>
      </c>
      <c r="T47">
        <v>-3.8</v>
      </c>
      <c r="U47">
        <v>0</v>
      </c>
      <c r="V47">
        <v>0.56267699999999998</v>
      </c>
      <c r="W47">
        <v>6.9129999999999999E-3</v>
      </c>
      <c r="X47">
        <v>1.5862000000000001E-2</v>
      </c>
      <c r="Y47">
        <v>2.2775E-2</v>
      </c>
      <c r="Z47">
        <v>0</v>
      </c>
      <c r="AA47">
        <v>0</v>
      </c>
      <c r="AB47">
        <v>-8.0297999999999994E-2</v>
      </c>
      <c r="AC47">
        <v>0</v>
      </c>
      <c r="AD47">
        <v>0</v>
      </c>
      <c r="AE47">
        <v>12.0244</v>
      </c>
      <c r="AF47">
        <v>0.18360000000000001</v>
      </c>
    </row>
    <row r="48" spans="1:32" x14ac:dyDescent="0.2">
      <c r="A48">
        <f t="shared" si="0"/>
        <v>11.927099999999999</v>
      </c>
      <c r="B48">
        <f t="shared" si="1"/>
        <v>0.57189100000000004</v>
      </c>
      <c r="C48">
        <f t="shared" si="2"/>
        <v>4.8300000000000079E-4</v>
      </c>
      <c r="F48">
        <v>-3.7</v>
      </c>
      <c r="G48">
        <v>0</v>
      </c>
      <c r="H48">
        <v>0.57189100000000004</v>
      </c>
      <c r="I48">
        <v>7.1390000000000004E-3</v>
      </c>
      <c r="J48">
        <v>1.6385E-2</v>
      </c>
      <c r="K48">
        <v>2.3524E-2</v>
      </c>
      <c r="L48">
        <v>2.0999999999999999E-5</v>
      </c>
      <c r="M48">
        <v>9.9999999999999995E-7</v>
      </c>
      <c r="N48">
        <v>-7.9197000000000004E-2</v>
      </c>
      <c r="O48">
        <v>-3.0000000000000001E-6</v>
      </c>
      <c r="P48">
        <v>-3.9999999999999998E-6</v>
      </c>
      <c r="Q48">
        <v>11.927099999999999</v>
      </c>
      <c r="R48">
        <v>0.1822</v>
      </c>
      <c r="T48">
        <v>-3.7</v>
      </c>
      <c r="U48">
        <v>0</v>
      </c>
      <c r="V48">
        <v>0.57189100000000004</v>
      </c>
      <c r="W48">
        <v>7.1390000000000004E-3</v>
      </c>
      <c r="X48">
        <v>1.5901999999999999E-2</v>
      </c>
      <c r="Y48">
        <v>2.3040999999999999E-2</v>
      </c>
      <c r="Z48">
        <v>0</v>
      </c>
      <c r="AA48">
        <v>0</v>
      </c>
      <c r="AB48">
        <v>-7.9572000000000004E-2</v>
      </c>
      <c r="AC48">
        <v>0</v>
      </c>
      <c r="AD48">
        <v>0</v>
      </c>
      <c r="AE48">
        <v>11.927099999999999</v>
      </c>
      <c r="AF48">
        <v>0.1822</v>
      </c>
    </row>
    <row r="49" spans="1:32" x14ac:dyDescent="0.2">
      <c r="A49">
        <f t="shared" si="0"/>
        <v>11.8322</v>
      </c>
      <c r="B49">
        <f t="shared" si="1"/>
        <v>0.58110200000000001</v>
      </c>
      <c r="C49">
        <f t="shared" si="2"/>
        <v>4.8500000000000279E-4</v>
      </c>
      <c r="F49">
        <v>-3.6</v>
      </c>
      <c r="G49">
        <v>0</v>
      </c>
      <c r="H49">
        <v>0.58110200000000001</v>
      </c>
      <c r="I49">
        <v>7.3689999999999997E-3</v>
      </c>
      <c r="J49">
        <v>1.6427000000000001E-2</v>
      </c>
      <c r="K49">
        <v>2.3796000000000001E-2</v>
      </c>
      <c r="L49">
        <v>2.0999999999999999E-5</v>
      </c>
      <c r="M49">
        <v>9.9999999999999995E-7</v>
      </c>
      <c r="N49">
        <v>-7.8472E-2</v>
      </c>
      <c r="O49">
        <v>-3.0000000000000001E-6</v>
      </c>
      <c r="P49">
        <v>-3.0000000000000001E-6</v>
      </c>
      <c r="Q49">
        <v>11.8322</v>
      </c>
      <c r="R49">
        <v>0.18079999999999999</v>
      </c>
      <c r="T49">
        <v>-3.6</v>
      </c>
      <c r="U49">
        <v>0</v>
      </c>
      <c r="V49">
        <v>0.58110200000000001</v>
      </c>
      <c r="W49">
        <v>7.3689999999999997E-3</v>
      </c>
      <c r="X49">
        <v>1.5942000000000001E-2</v>
      </c>
      <c r="Y49">
        <v>2.3310999999999998E-2</v>
      </c>
      <c r="Z49">
        <v>0</v>
      </c>
      <c r="AA49">
        <v>0</v>
      </c>
      <c r="AB49">
        <v>-7.8844999999999998E-2</v>
      </c>
      <c r="AC49">
        <v>0</v>
      </c>
      <c r="AD49">
        <v>0</v>
      </c>
      <c r="AE49">
        <v>11.8322</v>
      </c>
      <c r="AF49">
        <v>0.18079999999999999</v>
      </c>
    </row>
    <row r="50" spans="1:32" x14ac:dyDescent="0.2">
      <c r="A50">
        <f t="shared" si="0"/>
        <v>11.739599999999999</v>
      </c>
      <c r="B50">
        <f t="shared" si="1"/>
        <v>0.59031100000000003</v>
      </c>
      <c r="C50">
        <f t="shared" si="2"/>
        <v>4.8600000000000032E-4</v>
      </c>
      <c r="F50">
        <v>-3.5</v>
      </c>
      <c r="G50">
        <v>0</v>
      </c>
      <c r="H50">
        <v>0.59031100000000003</v>
      </c>
      <c r="I50">
        <v>7.6030000000000004E-3</v>
      </c>
      <c r="J50">
        <v>1.6468E-2</v>
      </c>
      <c r="K50">
        <v>2.4070999999999999E-2</v>
      </c>
      <c r="L50">
        <v>2.0999999999999999E-5</v>
      </c>
      <c r="M50">
        <v>9.9999999999999995E-7</v>
      </c>
      <c r="N50">
        <v>-7.7746999999999997E-2</v>
      </c>
      <c r="O50">
        <v>-3.0000000000000001E-6</v>
      </c>
      <c r="P50">
        <v>-3.0000000000000001E-6</v>
      </c>
      <c r="Q50">
        <v>11.739599999999999</v>
      </c>
      <c r="R50">
        <v>0.17949999999999999</v>
      </c>
      <c r="T50">
        <v>-3.5</v>
      </c>
      <c r="U50">
        <v>0</v>
      </c>
      <c r="V50">
        <v>0.59031100000000003</v>
      </c>
      <c r="W50">
        <v>7.6030000000000004E-3</v>
      </c>
      <c r="X50">
        <v>1.5982E-2</v>
      </c>
      <c r="Y50">
        <v>2.3584999999999998E-2</v>
      </c>
      <c r="Z50">
        <v>0</v>
      </c>
      <c r="AA50">
        <v>0</v>
      </c>
      <c r="AB50">
        <v>-7.8117000000000006E-2</v>
      </c>
      <c r="AC50">
        <v>0</v>
      </c>
      <c r="AD50">
        <v>0</v>
      </c>
      <c r="AE50">
        <v>11.739599999999999</v>
      </c>
      <c r="AF50">
        <v>0.17949999999999999</v>
      </c>
    </row>
    <row r="51" spans="1:32" x14ac:dyDescent="0.2">
      <c r="A51">
        <f t="shared" si="0"/>
        <v>11.649100000000001</v>
      </c>
      <c r="B51">
        <f t="shared" si="1"/>
        <v>0.599518</v>
      </c>
      <c r="C51">
        <f t="shared" si="2"/>
        <v>4.8799999999999885E-4</v>
      </c>
      <c r="F51">
        <v>-3.4</v>
      </c>
      <c r="G51">
        <v>0</v>
      </c>
      <c r="H51">
        <v>0.599518</v>
      </c>
      <c r="I51">
        <v>7.8399999999999997E-3</v>
      </c>
      <c r="J51">
        <v>1.651E-2</v>
      </c>
      <c r="K51">
        <v>2.435E-2</v>
      </c>
      <c r="L51">
        <v>2.0999999999999999E-5</v>
      </c>
      <c r="M51">
        <v>9.9999999999999995E-7</v>
      </c>
      <c r="N51">
        <v>-7.7021000000000006E-2</v>
      </c>
      <c r="O51">
        <v>-3.0000000000000001E-6</v>
      </c>
      <c r="P51">
        <v>-3.0000000000000001E-6</v>
      </c>
      <c r="Q51">
        <v>11.649100000000001</v>
      </c>
      <c r="R51">
        <v>0.1782</v>
      </c>
      <c r="T51">
        <v>-3.4</v>
      </c>
      <c r="U51">
        <v>0</v>
      </c>
      <c r="V51">
        <v>0.599518</v>
      </c>
      <c r="W51">
        <v>7.8399999999999997E-3</v>
      </c>
      <c r="X51">
        <v>1.6022000000000002E-2</v>
      </c>
      <c r="Y51">
        <v>2.3862000000000001E-2</v>
      </c>
      <c r="Z51">
        <v>0</v>
      </c>
      <c r="AA51">
        <v>0</v>
      </c>
      <c r="AB51">
        <v>-7.7388999999999999E-2</v>
      </c>
      <c r="AC51">
        <v>0</v>
      </c>
      <c r="AD51">
        <v>0</v>
      </c>
      <c r="AE51">
        <v>11.649100000000001</v>
      </c>
      <c r="AF51">
        <v>0.1782</v>
      </c>
    </row>
    <row r="52" spans="1:32" x14ac:dyDescent="0.2">
      <c r="A52">
        <f t="shared" si="0"/>
        <v>11.560700000000001</v>
      </c>
      <c r="B52">
        <f t="shared" si="1"/>
        <v>0.60872199999999999</v>
      </c>
      <c r="C52">
        <f t="shared" si="2"/>
        <v>4.9000000000000085E-4</v>
      </c>
      <c r="F52">
        <v>-3.3</v>
      </c>
      <c r="G52">
        <v>0</v>
      </c>
      <c r="H52">
        <v>0.60872199999999999</v>
      </c>
      <c r="I52">
        <v>8.0809999999999996E-3</v>
      </c>
      <c r="J52">
        <v>1.6546999999999999E-2</v>
      </c>
      <c r="K52">
        <v>2.4628000000000001E-2</v>
      </c>
      <c r="L52">
        <v>2.0999999999999999E-5</v>
      </c>
      <c r="M52">
        <v>9.9999999999999995E-7</v>
      </c>
      <c r="N52">
        <v>-7.6294000000000001E-2</v>
      </c>
      <c r="O52">
        <v>-3.0000000000000001E-6</v>
      </c>
      <c r="P52">
        <v>-3.0000000000000001E-6</v>
      </c>
      <c r="Q52">
        <v>11.560700000000001</v>
      </c>
      <c r="R52">
        <v>0.17699999999999999</v>
      </c>
      <c r="T52">
        <v>-3.3</v>
      </c>
      <c r="U52">
        <v>0</v>
      </c>
      <c r="V52">
        <v>0.60872199999999999</v>
      </c>
      <c r="W52">
        <v>8.0809999999999996E-3</v>
      </c>
      <c r="X52">
        <v>1.6056999999999998E-2</v>
      </c>
      <c r="Y52">
        <v>2.4138E-2</v>
      </c>
      <c r="Z52">
        <v>0</v>
      </c>
      <c r="AA52">
        <v>0</v>
      </c>
      <c r="AB52">
        <v>-7.6659000000000005E-2</v>
      </c>
      <c r="AC52">
        <v>0</v>
      </c>
      <c r="AD52">
        <v>0</v>
      </c>
      <c r="AE52">
        <v>11.560700000000001</v>
      </c>
      <c r="AF52">
        <v>0.17699999999999999</v>
      </c>
    </row>
    <row r="53" spans="1:32" x14ac:dyDescent="0.2">
      <c r="A53">
        <f t="shared" si="0"/>
        <v>11.474299999999999</v>
      </c>
      <c r="B53">
        <f t="shared" si="1"/>
        <v>0.61792400000000003</v>
      </c>
      <c r="C53">
        <f t="shared" si="2"/>
        <v>4.9099999999999838E-4</v>
      </c>
      <c r="F53">
        <v>-3.2</v>
      </c>
      <c r="G53">
        <v>0</v>
      </c>
      <c r="H53">
        <v>0.61792400000000003</v>
      </c>
      <c r="I53">
        <v>8.3260000000000001E-3</v>
      </c>
      <c r="J53">
        <v>1.6574999999999999E-2</v>
      </c>
      <c r="K53">
        <v>2.4899999999999999E-2</v>
      </c>
      <c r="L53">
        <v>2.0999999999999999E-5</v>
      </c>
      <c r="M53">
        <v>9.9999999999999995E-7</v>
      </c>
      <c r="N53">
        <v>-7.5565999999999994E-2</v>
      </c>
      <c r="O53">
        <v>-3.0000000000000001E-6</v>
      </c>
      <c r="P53">
        <v>-3.0000000000000001E-6</v>
      </c>
      <c r="Q53">
        <v>11.474299999999999</v>
      </c>
      <c r="R53">
        <v>0.17580000000000001</v>
      </c>
      <c r="T53">
        <v>-3.2</v>
      </c>
      <c r="U53">
        <v>0</v>
      </c>
      <c r="V53">
        <v>0.61792400000000003</v>
      </c>
      <c r="W53">
        <v>8.3260000000000001E-3</v>
      </c>
      <c r="X53">
        <v>1.6083E-2</v>
      </c>
      <c r="Y53">
        <v>2.4409E-2</v>
      </c>
      <c r="Z53">
        <v>0</v>
      </c>
      <c r="AA53">
        <v>0</v>
      </c>
      <c r="AB53">
        <v>-7.5927999999999995E-2</v>
      </c>
      <c r="AC53">
        <v>0</v>
      </c>
      <c r="AD53">
        <v>0</v>
      </c>
      <c r="AE53">
        <v>11.474299999999999</v>
      </c>
      <c r="AF53">
        <v>0.17580000000000001</v>
      </c>
    </row>
    <row r="54" spans="1:32" x14ac:dyDescent="0.2">
      <c r="A54">
        <f t="shared" si="0"/>
        <v>11.389799999999999</v>
      </c>
      <c r="B54">
        <f t="shared" si="1"/>
        <v>0.62712299999999999</v>
      </c>
      <c r="C54">
        <f t="shared" si="2"/>
        <v>4.9300000000000038E-4</v>
      </c>
      <c r="F54">
        <v>-3.1</v>
      </c>
      <c r="G54">
        <v>0</v>
      </c>
      <c r="H54">
        <v>0.62712299999999999</v>
      </c>
      <c r="I54">
        <v>8.574E-3</v>
      </c>
      <c r="J54">
        <v>1.6598999999999999E-2</v>
      </c>
      <c r="K54">
        <v>2.5173000000000001E-2</v>
      </c>
      <c r="L54">
        <v>2.0999999999999999E-5</v>
      </c>
      <c r="M54">
        <v>9.9999999999999995E-7</v>
      </c>
      <c r="N54">
        <v>-7.4837000000000001E-2</v>
      </c>
      <c r="O54">
        <v>-3.0000000000000001E-6</v>
      </c>
      <c r="P54">
        <v>-3.0000000000000001E-6</v>
      </c>
      <c r="Q54">
        <v>11.389799999999999</v>
      </c>
      <c r="R54">
        <v>0.17469999999999999</v>
      </c>
      <c r="T54">
        <v>-3.1</v>
      </c>
      <c r="U54">
        <v>0</v>
      </c>
      <c r="V54">
        <v>0.62712299999999999</v>
      </c>
      <c r="W54">
        <v>8.574E-3</v>
      </c>
      <c r="X54">
        <v>1.6105999999999999E-2</v>
      </c>
      <c r="Y54">
        <v>2.4680000000000001E-2</v>
      </c>
      <c r="Z54">
        <v>0</v>
      </c>
      <c r="AA54">
        <v>0</v>
      </c>
      <c r="AB54">
        <v>-7.5197E-2</v>
      </c>
      <c r="AC54">
        <v>0</v>
      </c>
      <c r="AD54">
        <v>0</v>
      </c>
      <c r="AE54">
        <v>11.389799999999999</v>
      </c>
      <c r="AF54">
        <v>0.17469999999999999</v>
      </c>
    </row>
    <row r="55" spans="1:32" x14ac:dyDescent="0.2">
      <c r="A55">
        <f t="shared" si="0"/>
        <v>11.3072</v>
      </c>
      <c r="B55">
        <f t="shared" si="1"/>
        <v>0.63631899999999997</v>
      </c>
      <c r="C55">
        <f t="shared" si="2"/>
        <v>4.9399999999999791E-4</v>
      </c>
      <c r="F55">
        <v>-3</v>
      </c>
      <c r="G55">
        <v>0</v>
      </c>
      <c r="H55">
        <v>0.63631899999999997</v>
      </c>
      <c r="I55">
        <v>8.8249999999999995E-3</v>
      </c>
      <c r="J55">
        <v>1.6619999999999999E-2</v>
      </c>
      <c r="K55">
        <v>2.5444999999999999E-2</v>
      </c>
      <c r="L55">
        <v>2.0999999999999999E-5</v>
      </c>
      <c r="M55">
        <v>9.9999999999999995E-7</v>
      </c>
      <c r="N55">
        <v>-7.4107000000000006E-2</v>
      </c>
      <c r="O55">
        <v>-3.0000000000000001E-6</v>
      </c>
      <c r="P55">
        <v>-3.0000000000000001E-6</v>
      </c>
      <c r="Q55">
        <v>11.3072</v>
      </c>
      <c r="R55">
        <v>0.17349999999999999</v>
      </c>
      <c r="T55">
        <v>-3</v>
      </c>
      <c r="U55">
        <v>0</v>
      </c>
      <c r="V55">
        <v>0.63631899999999997</v>
      </c>
      <c r="W55">
        <v>8.8249999999999995E-3</v>
      </c>
      <c r="X55">
        <v>1.6126000000000001E-2</v>
      </c>
      <c r="Y55">
        <v>2.4951000000000001E-2</v>
      </c>
      <c r="Z55">
        <v>0</v>
      </c>
      <c r="AA55">
        <v>0</v>
      </c>
      <c r="AB55">
        <v>-7.4464000000000002E-2</v>
      </c>
      <c r="AC55">
        <v>0</v>
      </c>
      <c r="AD55">
        <v>0</v>
      </c>
      <c r="AE55">
        <v>11.3072</v>
      </c>
      <c r="AF55">
        <v>0.17349999999999999</v>
      </c>
    </row>
    <row r="56" spans="1:32" x14ac:dyDescent="0.2">
      <c r="A56">
        <f t="shared" si="0"/>
        <v>11.2264</v>
      </c>
      <c r="B56">
        <f t="shared" si="1"/>
        <v>0.645513</v>
      </c>
      <c r="C56">
        <f t="shared" si="2"/>
        <v>4.9599999999999991E-4</v>
      </c>
      <c r="F56">
        <v>-2.9</v>
      </c>
      <c r="G56">
        <v>0</v>
      </c>
      <c r="H56">
        <v>0.645513</v>
      </c>
      <c r="I56">
        <v>9.0810000000000005E-3</v>
      </c>
      <c r="J56">
        <v>1.6639000000000001E-2</v>
      </c>
      <c r="K56">
        <v>2.5718999999999999E-2</v>
      </c>
      <c r="L56">
        <v>2.0999999999999999E-5</v>
      </c>
      <c r="M56">
        <v>9.9999999999999995E-7</v>
      </c>
      <c r="N56">
        <v>-7.3376999999999998E-2</v>
      </c>
      <c r="O56">
        <v>-3.0000000000000001E-6</v>
      </c>
      <c r="P56">
        <v>-3.0000000000000001E-6</v>
      </c>
      <c r="Q56">
        <v>11.2264</v>
      </c>
      <c r="R56">
        <v>0.1724</v>
      </c>
      <c r="T56">
        <v>-2.9</v>
      </c>
      <c r="U56">
        <v>0</v>
      </c>
      <c r="V56">
        <v>0.645513</v>
      </c>
      <c r="W56">
        <v>9.0810000000000005E-3</v>
      </c>
      <c r="X56">
        <v>1.6143000000000001E-2</v>
      </c>
      <c r="Y56">
        <v>2.5222999999999999E-2</v>
      </c>
      <c r="Z56">
        <v>0</v>
      </c>
      <c r="AA56">
        <v>0</v>
      </c>
      <c r="AB56">
        <v>-7.3731000000000005E-2</v>
      </c>
      <c r="AC56">
        <v>0</v>
      </c>
      <c r="AD56">
        <v>0</v>
      </c>
      <c r="AE56">
        <v>11.2264</v>
      </c>
      <c r="AF56">
        <v>0.1724</v>
      </c>
    </row>
    <row r="57" spans="1:32" x14ac:dyDescent="0.2">
      <c r="A57">
        <f t="shared" si="0"/>
        <v>11.1473</v>
      </c>
      <c r="B57">
        <f t="shared" si="1"/>
        <v>0.65470399999999995</v>
      </c>
      <c r="C57">
        <f t="shared" si="2"/>
        <v>4.9800000000000191E-4</v>
      </c>
      <c r="F57">
        <v>-2.8</v>
      </c>
      <c r="G57">
        <v>0</v>
      </c>
      <c r="H57">
        <v>0.65470399999999995</v>
      </c>
      <c r="I57">
        <v>9.3390000000000001E-3</v>
      </c>
      <c r="J57">
        <v>1.6656000000000001E-2</v>
      </c>
      <c r="K57">
        <v>2.5995000000000001E-2</v>
      </c>
      <c r="L57">
        <v>2.0999999999999999E-5</v>
      </c>
      <c r="M57">
        <v>9.9999999999999995E-7</v>
      </c>
      <c r="N57">
        <v>-7.2645000000000001E-2</v>
      </c>
      <c r="O57">
        <v>-3.0000000000000001E-6</v>
      </c>
      <c r="P57">
        <v>-3.0000000000000001E-6</v>
      </c>
      <c r="Q57">
        <v>11.1473</v>
      </c>
      <c r="R57">
        <v>0.1714</v>
      </c>
      <c r="T57">
        <v>-2.8</v>
      </c>
      <c r="U57">
        <v>0</v>
      </c>
      <c r="V57">
        <v>0.65470399999999995</v>
      </c>
      <c r="W57">
        <v>9.3390000000000001E-3</v>
      </c>
      <c r="X57">
        <v>1.6157999999999999E-2</v>
      </c>
      <c r="Y57">
        <v>2.5496999999999999E-2</v>
      </c>
      <c r="Z57">
        <v>0</v>
      </c>
      <c r="AA57">
        <v>0</v>
      </c>
      <c r="AB57">
        <v>-7.2997000000000006E-2</v>
      </c>
      <c r="AC57">
        <v>0</v>
      </c>
      <c r="AD57">
        <v>0</v>
      </c>
      <c r="AE57">
        <v>11.1473</v>
      </c>
      <c r="AF57">
        <v>0.1714</v>
      </c>
    </row>
    <row r="58" spans="1:32" x14ac:dyDescent="0.2">
      <c r="A58">
        <f t="shared" si="0"/>
        <v>11.069900000000001</v>
      </c>
      <c r="B58">
        <f t="shared" si="1"/>
        <v>0.66389299999999996</v>
      </c>
      <c r="C58">
        <f t="shared" si="2"/>
        <v>4.9900000000000291E-4</v>
      </c>
      <c r="F58">
        <v>-2.7</v>
      </c>
      <c r="G58">
        <v>0</v>
      </c>
      <c r="H58">
        <v>0.66389299999999996</v>
      </c>
      <c r="I58">
        <v>9.6019999999999994E-3</v>
      </c>
      <c r="J58">
        <v>1.6660999999999999E-2</v>
      </c>
      <c r="K58">
        <v>2.6263000000000002E-2</v>
      </c>
      <c r="L58">
        <v>2.0999999999999999E-5</v>
      </c>
      <c r="M58">
        <v>9.9999999999999995E-7</v>
      </c>
      <c r="N58">
        <v>-7.1913000000000005E-2</v>
      </c>
      <c r="O58">
        <v>-3.0000000000000001E-6</v>
      </c>
      <c r="P58">
        <v>-3.0000000000000001E-6</v>
      </c>
      <c r="Q58">
        <v>11.069900000000001</v>
      </c>
      <c r="R58">
        <v>0.1704</v>
      </c>
      <c r="T58">
        <v>-2.7</v>
      </c>
      <c r="U58">
        <v>0</v>
      </c>
      <c r="V58">
        <v>0.66389299999999996</v>
      </c>
      <c r="W58">
        <v>9.6019999999999994E-3</v>
      </c>
      <c r="X58">
        <v>1.6161999999999999E-2</v>
      </c>
      <c r="Y58">
        <v>2.5763999999999999E-2</v>
      </c>
      <c r="Z58">
        <v>0</v>
      </c>
      <c r="AA58">
        <v>0</v>
      </c>
      <c r="AB58">
        <v>-7.2261000000000006E-2</v>
      </c>
      <c r="AC58">
        <v>0</v>
      </c>
      <c r="AD58">
        <v>0</v>
      </c>
      <c r="AE58">
        <v>11.069900000000001</v>
      </c>
      <c r="AF58">
        <v>0.1704</v>
      </c>
    </row>
    <row r="59" spans="1:32" x14ac:dyDescent="0.2">
      <c r="A59">
        <f t="shared" si="0"/>
        <v>10.9941</v>
      </c>
      <c r="B59">
        <f t="shared" si="1"/>
        <v>0.67307899999999998</v>
      </c>
      <c r="C59">
        <f t="shared" si="2"/>
        <v>5.0099999999999797E-4</v>
      </c>
      <c r="F59">
        <v>-2.6</v>
      </c>
      <c r="G59">
        <v>0</v>
      </c>
      <c r="H59">
        <v>0.67307899999999998</v>
      </c>
      <c r="I59">
        <v>9.868E-3</v>
      </c>
      <c r="J59">
        <v>1.6649000000000001E-2</v>
      </c>
      <c r="K59">
        <v>2.6516999999999999E-2</v>
      </c>
      <c r="L59">
        <v>2.0999999999999999E-5</v>
      </c>
      <c r="M59">
        <v>9.9999999999999995E-7</v>
      </c>
      <c r="N59">
        <v>-7.1179000000000006E-2</v>
      </c>
      <c r="O59">
        <v>-3.0000000000000001E-6</v>
      </c>
      <c r="P59">
        <v>-3.0000000000000001E-6</v>
      </c>
      <c r="Q59">
        <v>10.9941</v>
      </c>
      <c r="R59">
        <v>0.1694</v>
      </c>
      <c r="T59">
        <v>-2.6</v>
      </c>
      <c r="U59">
        <v>0</v>
      </c>
      <c r="V59">
        <v>0.67307899999999998</v>
      </c>
      <c r="W59">
        <v>9.868E-3</v>
      </c>
      <c r="X59">
        <v>1.6147999999999999E-2</v>
      </c>
      <c r="Y59">
        <v>2.6016000000000001E-2</v>
      </c>
      <c r="Z59">
        <v>0</v>
      </c>
      <c r="AA59">
        <v>0</v>
      </c>
      <c r="AB59">
        <v>-7.1525000000000005E-2</v>
      </c>
      <c r="AC59">
        <v>0</v>
      </c>
      <c r="AD59">
        <v>0</v>
      </c>
      <c r="AE59">
        <v>10.9941</v>
      </c>
      <c r="AF59">
        <v>0.1694</v>
      </c>
    </row>
    <row r="60" spans="1:32" x14ac:dyDescent="0.2">
      <c r="A60">
        <f t="shared" si="0"/>
        <v>10.9198</v>
      </c>
      <c r="B60">
        <f t="shared" si="1"/>
        <v>0.68226200000000004</v>
      </c>
      <c r="C60">
        <f t="shared" si="2"/>
        <v>5.0199999999999897E-4</v>
      </c>
      <c r="F60">
        <v>-2.5</v>
      </c>
      <c r="G60">
        <v>0</v>
      </c>
      <c r="H60">
        <v>0.68226200000000004</v>
      </c>
      <c r="I60">
        <v>1.0137E-2</v>
      </c>
      <c r="J60">
        <v>1.6629999999999999E-2</v>
      </c>
      <c r="K60">
        <v>2.6766999999999999E-2</v>
      </c>
      <c r="L60">
        <v>2.0999999999999999E-5</v>
      </c>
      <c r="M60">
        <v>9.9999999999999995E-7</v>
      </c>
      <c r="N60">
        <v>-7.0444000000000007E-2</v>
      </c>
      <c r="O60">
        <v>-3.0000000000000001E-6</v>
      </c>
      <c r="P60">
        <v>-3.0000000000000001E-6</v>
      </c>
      <c r="Q60">
        <v>10.9198</v>
      </c>
      <c r="R60">
        <v>0.16839999999999999</v>
      </c>
      <c r="T60">
        <v>-2.5</v>
      </c>
      <c r="U60">
        <v>0</v>
      </c>
      <c r="V60">
        <v>0.68226200000000004</v>
      </c>
      <c r="W60">
        <v>1.0137E-2</v>
      </c>
      <c r="X60">
        <v>1.6128E-2</v>
      </c>
      <c r="Y60">
        <v>2.6265E-2</v>
      </c>
      <c r="Z60">
        <v>0</v>
      </c>
      <c r="AA60">
        <v>0</v>
      </c>
      <c r="AB60">
        <v>-7.0787000000000003E-2</v>
      </c>
      <c r="AC60">
        <v>0</v>
      </c>
      <c r="AD60">
        <v>0</v>
      </c>
      <c r="AE60">
        <v>10.9198</v>
      </c>
      <c r="AF60">
        <v>0.16839999999999999</v>
      </c>
    </row>
    <row r="61" spans="1:32" x14ac:dyDescent="0.2">
      <c r="A61">
        <f t="shared" si="0"/>
        <v>10.847099999999999</v>
      </c>
      <c r="B61">
        <f t="shared" si="1"/>
        <v>0.691442</v>
      </c>
      <c r="C61">
        <f t="shared" si="2"/>
        <v>5.0299999999999997E-4</v>
      </c>
      <c r="F61">
        <v>-2.4</v>
      </c>
      <c r="G61">
        <v>0</v>
      </c>
      <c r="H61">
        <v>0.691442</v>
      </c>
      <c r="I61">
        <v>1.0410000000000001E-2</v>
      </c>
      <c r="J61">
        <v>1.6607E-2</v>
      </c>
      <c r="K61">
        <v>2.7016999999999999E-2</v>
      </c>
      <c r="L61">
        <v>2.0999999999999999E-5</v>
      </c>
      <c r="M61">
        <v>9.9999999999999995E-7</v>
      </c>
      <c r="N61">
        <v>-6.9708000000000006E-2</v>
      </c>
      <c r="O61">
        <v>-3.0000000000000001E-6</v>
      </c>
      <c r="P61">
        <v>-3.0000000000000001E-6</v>
      </c>
      <c r="Q61">
        <v>10.847099999999999</v>
      </c>
      <c r="R61">
        <v>0.16739999999999999</v>
      </c>
      <c r="T61">
        <v>-2.4</v>
      </c>
      <c r="U61">
        <v>0</v>
      </c>
      <c r="V61">
        <v>0.691442</v>
      </c>
      <c r="W61">
        <v>1.0410000000000001E-2</v>
      </c>
      <c r="X61">
        <v>1.6102999999999999E-2</v>
      </c>
      <c r="Y61">
        <v>2.6513999999999999E-2</v>
      </c>
      <c r="Z61">
        <v>0</v>
      </c>
      <c r="AA61">
        <v>0</v>
      </c>
      <c r="AB61">
        <v>-7.0047999999999999E-2</v>
      </c>
      <c r="AC61">
        <v>0</v>
      </c>
      <c r="AD61">
        <v>0</v>
      </c>
      <c r="AE61">
        <v>10.847099999999999</v>
      </c>
      <c r="AF61">
        <v>0.16739999999999999</v>
      </c>
    </row>
    <row r="62" spans="1:32" x14ac:dyDescent="0.2">
      <c r="A62">
        <f t="shared" si="0"/>
        <v>10.7758</v>
      </c>
      <c r="B62">
        <f t="shared" si="1"/>
        <v>0.70061899999999999</v>
      </c>
      <c r="C62">
        <f t="shared" si="2"/>
        <v>5.0500000000000198E-4</v>
      </c>
      <c r="F62">
        <v>-2.2999999999999998</v>
      </c>
      <c r="G62">
        <v>0</v>
      </c>
      <c r="H62">
        <v>0.70061899999999999</v>
      </c>
      <c r="I62">
        <v>1.0687E-2</v>
      </c>
      <c r="J62">
        <v>1.6582E-2</v>
      </c>
      <c r="K62">
        <v>2.7269000000000002E-2</v>
      </c>
      <c r="L62">
        <v>2.0999999999999999E-5</v>
      </c>
      <c r="M62">
        <v>9.9999999999999995E-7</v>
      </c>
      <c r="N62">
        <v>-6.8972000000000006E-2</v>
      </c>
      <c r="O62">
        <v>-3.0000000000000001E-6</v>
      </c>
      <c r="P62">
        <v>-3.0000000000000001E-6</v>
      </c>
      <c r="Q62">
        <v>10.7758</v>
      </c>
      <c r="R62">
        <v>0.16650000000000001</v>
      </c>
      <c r="T62">
        <v>-2.2999999999999998</v>
      </c>
      <c r="U62">
        <v>0</v>
      </c>
      <c r="V62">
        <v>0.70061899999999999</v>
      </c>
      <c r="W62">
        <v>1.0687E-2</v>
      </c>
      <c r="X62">
        <v>1.6077000000000001E-2</v>
      </c>
      <c r="Y62">
        <v>2.6764E-2</v>
      </c>
      <c r="Z62">
        <v>0</v>
      </c>
      <c r="AA62">
        <v>0</v>
      </c>
      <c r="AB62">
        <v>-6.9308999999999996E-2</v>
      </c>
      <c r="AC62">
        <v>0</v>
      </c>
      <c r="AD62">
        <v>0</v>
      </c>
      <c r="AE62">
        <v>10.7758</v>
      </c>
      <c r="AF62">
        <v>0.16650000000000001</v>
      </c>
    </row>
    <row r="63" spans="1:32" x14ac:dyDescent="0.2">
      <c r="A63">
        <f t="shared" si="0"/>
        <v>10.706</v>
      </c>
      <c r="B63">
        <f t="shared" si="1"/>
        <v>0.70979300000000001</v>
      </c>
      <c r="C63">
        <f t="shared" si="2"/>
        <v>5.0600000000000298E-4</v>
      </c>
      <c r="F63">
        <v>-2.2000000000000002</v>
      </c>
      <c r="G63">
        <v>0</v>
      </c>
      <c r="H63">
        <v>0.70979300000000001</v>
      </c>
      <c r="I63">
        <v>1.0966999999999999E-2</v>
      </c>
      <c r="J63">
        <v>1.6555E-2</v>
      </c>
      <c r="K63">
        <v>2.7522000000000001E-2</v>
      </c>
      <c r="L63">
        <v>2.0999999999999999E-5</v>
      </c>
      <c r="M63">
        <v>9.9999999999999995E-7</v>
      </c>
      <c r="N63">
        <v>-6.8235000000000004E-2</v>
      </c>
      <c r="O63">
        <v>-3.0000000000000001E-6</v>
      </c>
      <c r="P63">
        <v>-3.0000000000000001E-6</v>
      </c>
      <c r="Q63">
        <v>10.706</v>
      </c>
      <c r="R63">
        <v>0.1656</v>
      </c>
      <c r="T63">
        <v>-2.2000000000000002</v>
      </c>
      <c r="U63">
        <v>0</v>
      </c>
      <c r="V63">
        <v>0.70979300000000001</v>
      </c>
      <c r="W63">
        <v>1.0966999999999999E-2</v>
      </c>
      <c r="X63">
        <v>1.6048E-2</v>
      </c>
      <c r="Y63">
        <v>2.7015999999999998E-2</v>
      </c>
      <c r="Z63">
        <v>0</v>
      </c>
      <c r="AA63">
        <v>0</v>
      </c>
      <c r="AB63">
        <v>-6.8569000000000005E-2</v>
      </c>
      <c r="AC63">
        <v>0</v>
      </c>
      <c r="AD63">
        <v>0</v>
      </c>
      <c r="AE63">
        <v>10.706</v>
      </c>
      <c r="AF63">
        <v>0.1656</v>
      </c>
    </row>
    <row r="64" spans="1:32" x14ac:dyDescent="0.2">
      <c r="A64">
        <f t="shared" si="0"/>
        <v>10.637499999999999</v>
      </c>
      <c r="B64">
        <f t="shared" si="1"/>
        <v>0.71896400000000005</v>
      </c>
      <c r="C64">
        <f t="shared" si="2"/>
        <v>5.0800000000000151E-4</v>
      </c>
      <c r="F64">
        <v>-2.1</v>
      </c>
      <c r="G64">
        <v>0</v>
      </c>
      <c r="H64">
        <v>0.71896400000000005</v>
      </c>
      <c r="I64">
        <v>1.1251000000000001E-2</v>
      </c>
      <c r="J64">
        <v>1.6560999999999999E-2</v>
      </c>
      <c r="K64">
        <v>2.7812E-2</v>
      </c>
      <c r="L64">
        <v>2.0999999999999999E-5</v>
      </c>
      <c r="M64">
        <v>9.9999999999999995E-7</v>
      </c>
      <c r="N64">
        <v>-6.7498000000000002E-2</v>
      </c>
      <c r="O64">
        <v>-3.0000000000000001E-6</v>
      </c>
      <c r="P64">
        <v>-3.0000000000000001E-6</v>
      </c>
      <c r="Q64">
        <v>10.637499999999999</v>
      </c>
      <c r="R64">
        <v>0.16470000000000001</v>
      </c>
      <c r="T64">
        <v>-2.1</v>
      </c>
      <c r="U64">
        <v>0</v>
      </c>
      <c r="V64">
        <v>0.71896400000000005</v>
      </c>
      <c r="W64">
        <v>1.1251000000000001E-2</v>
      </c>
      <c r="X64">
        <v>1.6053000000000001E-2</v>
      </c>
      <c r="Y64">
        <v>2.7303999999999998E-2</v>
      </c>
      <c r="Z64">
        <v>0</v>
      </c>
      <c r="AA64">
        <v>0</v>
      </c>
      <c r="AB64">
        <v>-6.7829E-2</v>
      </c>
      <c r="AC64">
        <v>0</v>
      </c>
      <c r="AD64">
        <v>0</v>
      </c>
      <c r="AE64">
        <v>10.637499999999999</v>
      </c>
      <c r="AF64">
        <v>0.16470000000000001</v>
      </c>
    </row>
    <row r="65" spans="1:32" x14ac:dyDescent="0.2">
      <c r="A65">
        <f t="shared" si="0"/>
        <v>10.5703</v>
      </c>
      <c r="B65">
        <f t="shared" si="1"/>
        <v>0.728132</v>
      </c>
      <c r="C65">
        <f t="shared" si="2"/>
        <v>5.0899999999999904E-4</v>
      </c>
      <c r="F65">
        <v>-2</v>
      </c>
      <c r="G65">
        <v>0</v>
      </c>
      <c r="H65">
        <v>0.728132</v>
      </c>
      <c r="I65">
        <v>1.1538E-2</v>
      </c>
      <c r="J65">
        <v>1.6611000000000001E-2</v>
      </c>
      <c r="K65">
        <v>2.8149E-2</v>
      </c>
      <c r="L65">
        <v>2.0999999999999999E-5</v>
      </c>
      <c r="M65">
        <v>9.9999999999999995E-7</v>
      </c>
      <c r="N65">
        <v>-6.6762000000000002E-2</v>
      </c>
      <c r="O65">
        <v>-3.0000000000000001E-6</v>
      </c>
      <c r="P65">
        <v>-3.0000000000000001E-6</v>
      </c>
      <c r="Q65">
        <v>10.5703</v>
      </c>
      <c r="R65">
        <v>0.16389999999999999</v>
      </c>
      <c r="T65">
        <v>-2</v>
      </c>
      <c r="U65">
        <v>0</v>
      </c>
      <c r="V65">
        <v>0.728132</v>
      </c>
      <c r="W65">
        <v>1.1538E-2</v>
      </c>
      <c r="X65">
        <v>1.6101000000000001E-2</v>
      </c>
      <c r="Y65">
        <v>2.7640000000000001E-2</v>
      </c>
      <c r="Z65">
        <v>0</v>
      </c>
      <c r="AA65">
        <v>0</v>
      </c>
      <c r="AB65">
        <v>-6.7090999999999998E-2</v>
      </c>
      <c r="AC65">
        <v>0</v>
      </c>
      <c r="AD65">
        <v>0</v>
      </c>
      <c r="AE65">
        <v>10.5703</v>
      </c>
      <c r="AF65">
        <v>0.16389999999999999</v>
      </c>
    </row>
    <row r="66" spans="1:32" x14ac:dyDescent="0.2">
      <c r="A66">
        <f t="shared" si="0"/>
        <v>10.5044</v>
      </c>
      <c r="B66">
        <f t="shared" si="1"/>
        <v>0.73729699999999998</v>
      </c>
      <c r="C66">
        <f t="shared" si="2"/>
        <v>5.1100000000000104E-4</v>
      </c>
      <c r="F66">
        <v>-1.9</v>
      </c>
      <c r="G66">
        <v>0</v>
      </c>
      <c r="H66">
        <v>0.73729699999999998</v>
      </c>
      <c r="I66">
        <v>1.1828999999999999E-2</v>
      </c>
      <c r="J66">
        <v>1.6678999999999999E-2</v>
      </c>
      <c r="K66">
        <v>2.8509E-2</v>
      </c>
      <c r="L66">
        <v>2.0000000000000002E-5</v>
      </c>
      <c r="M66">
        <v>9.9999999999999995E-7</v>
      </c>
      <c r="N66">
        <v>-6.6026000000000001E-2</v>
      </c>
      <c r="O66">
        <v>-3.0000000000000001E-6</v>
      </c>
      <c r="P66">
        <v>-3.0000000000000001E-6</v>
      </c>
      <c r="Q66">
        <v>10.5044</v>
      </c>
      <c r="R66">
        <v>0.16300000000000001</v>
      </c>
      <c r="T66">
        <v>-1.9</v>
      </c>
      <c r="U66">
        <v>0</v>
      </c>
      <c r="V66">
        <v>0.73729699999999998</v>
      </c>
      <c r="W66">
        <v>1.1828999999999999E-2</v>
      </c>
      <c r="X66">
        <v>1.6167999999999998E-2</v>
      </c>
      <c r="Y66">
        <v>2.7997999999999999E-2</v>
      </c>
      <c r="Z66">
        <v>0</v>
      </c>
      <c r="AA66">
        <v>0</v>
      </c>
      <c r="AB66">
        <v>-6.6351999999999994E-2</v>
      </c>
      <c r="AC66">
        <v>0</v>
      </c>
      <c r="AD66">
        <v>0</v>
      </c>
      <c r="AE66">
        <v>10.5044</v>
      </c>
      <c r="AF66">
        <v>0.16300000000000001</v>
      </c>
    </row>
    <row r="67" spans="1:32" x14ac:dyDescent="0.2">
      <c r="A67">
        <f t="shared" si="0"/>
        <v>10.4397</v>
      </c>
      <c r="B67">
        <f t="shared" si="1"/>
        <v>0.74645899999999998</v>
      </c>
      <c r="C67">
        <f t="shared" si="2"/>
        <v>5.1299999999999957E-4</v>
      </c>
      <c r="F67">
        <v>-1.8</v>
      </c>
      <c r="G67">
        <v>0</v>
      </c>
      <c r="H67">
        <v>0.74645899999999998</v>
      </c>
      <c r="I67">
        <v>1.2123999999999999E-2</v>
      </c>
      <c r="J67">
        <v>1.6760000000000001E-2</v>
      </c>
      <c r="K67">
        <v>2.8884E-2</v>
      </c>
      <c r="L67">
        <v>2.0000000000000002E-5</v>
      </c>
      <c r="M67">
        <v>9.9999999999999995E-7</v>
      </c>
      <c r="N67">
        <v>-6.5290000000000001E-2</v>
      </c>
      <c r="O67">
        <v>-3.0000000000000001E-6</v>
      </c>
      <c r="P67">
        <v>-3.0000000000000001E-6</v>
      </c>
      <c r="Q67">
        <v>10.4397</v>
      </c>
      <c r="R67">
        <v>0.16220000000000001</v>
      </c>
      <c r="T67">
        <v>-1.8</v>
      </c>
      <c r="U67">
        <v>0</v>
      </c>
      <c r="V67">
        <v>0.74645899999999998</v>
      </c>
      <c r="W67">
        <v>1.2123999999999999E-2</v>
      </c>
      <c r="X67">
        <v>1.6247999999999999E-2</v>
      </c>
      <c r="Y67">
        <v>2.8371E-2</v>
      </c>
      <c r="Z67">
        <v>0</v>
      </c>
      <c r="AA67">
        <v>0</v>
      </c>
      <c r="AB67">
        <v>-6.5612000000000004E-2</v>
      </c>
      <c r="AC67">
        <v>0</v>
      </c>
      <c r="AD67">
        <v>0</v>
      </c>
      <c r="AE67">
        <v>10.4397</v>
      </c>
      <c r="AF67">
        <v>0.16220000000000001</v>
      </c>
    </row>
    <row r="68" spans="1:32" x14ac:dyDescent="0.2">
      <c r="A68">
        <f t="shared" si="0"/>
        <v>10.376300000000001</v>
      </c>
      <c r="B68">
        <f t="shared" si="1"/>
        <v>0.75561800000000001</v>
      </c>
      <c r="C68">
        <f t="shared" si="2"/>
        <v>5.139999999999971E-4</v>
      </c>
      <c r="F68">
        <v>-1.7</v>
      </c>
      <c r="G68">
        <v>0</v>
      </c>
      <c r="H68">
        <v>0.75561800000000001</v>
      </c>
      <c r="I68">
        <v>1.2422000000000001E-2</v>
      </c>
      <c r="J68">
        <v>1.685E-2</v>
      </c>
      <c r="K68">
        <v>2.9270999999999998E-2</v>
      </c>
      <c r="L68">
        <v>2.0000000000000002E-5</v>
      </c>
      <c r="M68">
        <v>9.9999999999999995E-7</v>
      </c>
      <c r="N68">
        <v>-6.4554E-2</v>
      </c>
      <c r="O68">
        <v>-3.0000000000000001E-6</v>
      </c>
      <c r="P68">
        <v>-3.0000000000000001E-6</v>
      </c>
      <c r="Q68">
        <v>10.376300000000001</v>
      </c>
      <c r="R68">
        <v>0.16139999999999999</v>
      </c>
      <c r="T68">
        <v>-1.7</v>
      </c>
      <c r="U68">
        <v>0</v>
      </c>
      <c r="V68">
        <v>0.75561800000000001</v>
      </c>
      <c r="W68">
        <v>1.2422000000000001E-2</v>
      </c>
      <c r="X68">
        <v>1.6336E-2</v>
      </c>
      <c r="Y68">
        <v>2.8757000000000001E-2</v>
      </c>
      <c r="Z68">
        <v>0</v>
      </c>
      <c r="AA68">
        <v>0</v>
      </c>
      <c r="AB68">
        <v>-6.4873E-2</v>
      </c>
      <c r="AC68">
        <v>0</v>
      </c>
      <c r="AD68">
        <v>0</v>
      </c>
      <c r="AE68">
        <v>10.376300000000001</v>
      </c>
      <c r="AF68">
        <v>0.16139999999999999</v>
      </c>
    </row>
    <row r="69" spans="1:32" x14ac:dyDescent="0.2">
      <c r="A69">
        <f t="shared" si="0"/>
        <v>10.314</v>
      </c>
      <c r="B69">
        <f t="shared" si="1"/>
        <v>0.76477300000000004</v>
      </c>
      <c r="C69">
        <f t="shared" si="2"/>
        <v>5.1500000000000157E-4</v>
      </c>
      <c r="F69">
        <v>-1.6</v>
      </c>
      <c r="G69">
        <v>0</v>
      </c>
      <c r="H69">
        <v>0.76477300000000004</v>
      </c>
      <c r="I69">
        <v>1.2723E-2</v>
      </c>
      <c r="J69">
        <v>1.6945000000000002E-2</v>
      </c>
      <c r="K69">
        <v>2.9668E-2</v>
      </c>
      <c r="L69">
        <v>2.0000000000000002E-5</v>
      </c>
      <c r="M69">
        <v>9.9999999999999995E-7</v>
      </c>
      <c r="N69">
        <v>-6.3816999999999999E-2</v>
      </c>
      <c r="O69">
        <v>-3.0000000000000001E-6</v>
      </c>
      <c r="P69">
        <v>-3.0000000000000001E-6</v>
      </c>
      <c r="Q69">
        <v>10.314</v>
      </c>
      <c r="R69">
        <v>0.16070000000000001</v>
      </c>
      <c r="T69">
        <v>-1.6</v>
      </c>
      <c r="U69">
        <v>0</v>
      </c>
      <c r="V69">
        <v>0.76477300000000004</v>
      </c>
      <c r="W69">
        <v>1.2723E-2</v>
      </c>
      <c r="X69">
        <v>1.643E-2</v>
      </c>
      <c r="Y69">
        <v>2.9152999999999998E-2</v>
      </c>
      <c r="Z69">
        <v>0</v>
      </c>
      <c r="AA69">
        <v>0</v>
      </c>
      <c r="AB69">
        <v>-6.4131999999999995E-2</v>
      </c>
      <c r="AC69">
        <v>0</v>
      </c>
      <c r="AD69">
        <v>0</v>
      </c>
      <c r="AE69">
        <v>10.314</v>
      </c>
      <c r="AF69">
        <v>0.16070000000000001</v>
      </c>
    </row>
    <row r="70" spans="1:32" x14ac:dyDescent="0.2">
      <c r="A70">
        <f t="shared" si="0"/>
        <v>10.252800000000001</v>
      </c>
      <c r="B70">
        <f t="shared" si="1"/>
        <v>0.77392499999999997</v>
      </c>
      <c r="C70">
        <f t="shared" si="2"/>
        <v>5.170000000000001E-4</v>
      </c>
      <c r="F70">
        <v>-1.5</v>
      </c>
      <c r="G70">
        <v>0</v>
      </c>
      <c r="H70">
        <v>0.77392499999999997</v>
      </c>
      <c r="I70">
        <v>1.3028E-2</v>
      </c>
      <c r="J70">
        <v>1.7035000000000002E-2</v>
      </c>
      <c r="K70">
        <v>3.0062999999999999E-2</v>
      </c>
      <c r="L70">
        <v>2.0000000000000002E-5</v>
      </c>
      <c r="M70">
        <v>9.9999999999999995E-7</v>
      </c>
      <c r="N70">
        <v>-6.3078999999999996E-2</v>
      </c>
      <c r="O70">
        <v>-3.0000000000000001E-6</v>
      </c>
      <c r="P70">
        <v>-3.0000000000000001E-6</v>
      </c>
      <c r="Q70">
        <v>10.252800000000001</v>
      </c>
      <c r="R70">
        <v>0.15989999999999999</v>
      </c>
      <c r="T70">
        <v>-1.5</v>
      </c>
      <c r="U70">
        <v>0</v>
      </c>
      <c r="V70">
        <v>0.77392499999999997</v>
      </c>
      <c r="W70">
        <v>1.3028E-2</v>
      </c>
      <c r="X70">
        <v>1.6518999999999999E-2</v>
      </c>
      <c r="Y70">
        <v>2.9545999999999999E-2</v>
      </c>
      <c r="Z70">
        <v>0</v>
      </c>
      <c r="AA70">
        <v>0</v>
      </c>
      <c r="AB70">
        <v>-6.3391000000000003E-2</v>
      </c>
      <c r="AC70">
        <v>0</v>
      </c>
      <c r="AD70">
        <v>0</v>
      </c>
      <c r="AE70">
        <v>10.252800000000001</v>
      </c>
      <c r="AF70">
        <v>0.15989999999999999</v>
      </c>
    </row>
    <row r="71" spans="1:32" x14ac:dyDescent="0.2">
      <c r="A71">
        <f t="shared" si="0"/>
        <v>10.1927</v>
      </c>
      <c r="B71">
        <f t="shared" si="1"/>
        <v>0.78307400000000005</v>
      </c>
      <c r="C71">
        <f t="shared" si="2"/>
        <v>5.1899999999999863E-4</v>
      </c>
      <c r="F71">
        <v>-1.4</v>
      </c>
      <c r="G71">
        <v>0</v>
      </c>
      <c r="H71">
        <v>0.78307400000000005</v>
      </c>
      <c r="I71">
        <v>1.3336000000000001E-2</v>
      </c>
      <c r="J71">
        <v>1.7124E-2</v>
      </c>
      <c r="K71">
        <v>3.0460999999999998E-2</v>
      </c>
      <c r="L71">
        <v>2.0000000000000002E-5</v>
      </c>
      <c r="M71">
        <v>9.9999999999999995E-7</v>
      </c>
      <c r="N71">
        <v>-6.234E-2</v>
      </c>
      <c r="O71">
        <v>-3.0000000000000001E-6</v>
      </c>
      <c r="P71">
        <v>-3.0000000000000001E-6</v>
      </c>
      <c r="Q71">
        <v>10.1927</v>
      </c>
      <c r="R71">
        <v>0.15920000000000001</v>
      </c>
      <c r="T71">
        <v>-1.4</v>
      </c>
      <c r="U71">
        <v>0</v>
      </c>
      <c r="V71">
        <v>0.78307400000000005</v>
      </c>
      <c r="W71">
        <v>1.3336000000000001E-2</v>
      </c>
      <c r="X71">
        <v>1.6605999999999999E-2</v>
      </c>
      <c r="Y71">
        <v>2.9942E-2</v>
      </c>
      <c r="Z71">
        <v>0</v>
      </c>
      <c r="AA71">
        <v>0</v>
      </c>
      <c r="AB71">
        <v>-6.2649999999999997E-2</v>
      </c>
      <c r="AC71">
        <v>0</v>
      </c>
      <c r="AD71">
        <v>0</v>
      </c>
      <c r="AE71">
        <v>10.1927</v>
      </c>
      <c r="AF71">
        <v>0.15920000000000001</v>
      </c>
    </row>
    <row r="72" spans="1:32" x14ac:dyDescent="0.2">
      <c r="A72">
        <f t="shared" si="0"/>
        <v>10.133699999999999</v>
      </c>
      <c r="B72">
        <f t="shared" si="1"/>
        <v>0.79221900000000001</v>
      </c>
      <c r="C72">
        <f t="shared" si="2"/>
        <v>5.1999999999999963E-4</v>
      </c>
      <c r="F72">
        <v>-1.3</v>
      </c>
      <c r="G72">
        <v>0</v>
      </c>
      <c r="H72">
        <v>0.79221900000000001</v>
      </c>
      <c r="I72">
        <v>1.3648E-2</v>
      </c>
      <c r="J72">
        <v>1.7212999999999999E-2</v>
      </c>
      <c r="K72">
        <v>3.0861E-2</v>
      </c>
      <c r="L72">
        <v>2.0000000000000002E-5</v>
      </c>
      <c r="M72">
        <v>9.9999999999999995E-7</v>
      </c>
      <c r="N72">
        <v>-6.1601000000000003E-2</v>
      </c>
      <c r="O72">
        <v>-3.0000000000000001E-6</v>
      </c>
      <c r="P72">
        <v>-3.0000000000000001E-6</v>
      </c>
      <c r="Q72">
        <v>10.133699999999999</v>
      </c>
      <c r="R72">
        <v>0.15840000000000001</v>
      </c>
      <c r="T72">
        <v>-1.3</v>
      </c>
      <c r="U72">
        <v>0</v>
      </c>
      <c r="V72">
        <v>0.79221900000000001</v>
      </c>
      <c r="W72">
        <v>1.3648E-2</v>
      </c>
      <c r="X72">
        <v>1.6693E-2</v>
      </c>
      <c r="Y72">
        <v>3.0341E-2</v>
      </c>
      <c r="Z72">
        <v>0</v>
      </c>
      <c r="AA72">
        <v>0</v>
      </c>
      <c r="AB72">
        <v>-6.1906999999999997E-2</v>
      </c>
      <c r="AC72">
        <v>0</v>
      </c>
      <c r="AD72">
        <v>0</v>
      </c>
      <c r="AE72">
        <v>10.133699999999999</v>
      </c>
      <c r="AF72">
        <v>0.15840000000000001</v>
      </c>
    </row>
    <row r="73" spans="1:32" x14ac:dyDescent="0.2">
      <c r="A73">
        <f t="shared" ref="A73:A136" si="3">Q73</f>
        <v>10.075799999999999</v>
      </c>
      <c r="B73">
        <f t="shared" ref="B73:B136" si="4">H73</f>
        <v>0.80136099999999999</v>
      </c>
      <c r="C73">
        <f t="shared" ref="C73:C136" si="5">K73-Y73</f>
        <v>5.2100000000000063E-4</v>
      </c>
      <c r="F73">
        <v>-1.2</v>
      </c>
      <c r="G73">
        <v>0</v>
      </c>
      <c r="H73">
        <v>0.80136099999999999</v>
      </c>
      <c r="I73">
        <v>1.3964000000000001E-2</v>
      </c>
      <c r="J73">
        <v>1.7302000000000001E-2</v>
      </c>
      <c r="K73">
        <v>3.1265000000000001E-2</v>
      </c>
      <c r="L73">
        <v>2.0000000000000002E-5</v>
      </c>
      <c r="M73">
        <v>9.9999999999999995E-7</v>
      </c>
      <c r="N73">
        <v>-6.0860999999999998E-2</v>
      </c>
      <c r="O73">
        <v>-3.0000000000000001E-6</v>
      </c>
      <c r="P73">
        <v>-3.0000000000000001E-6</v>
      </c>
      <c r="Q73">
        <v>10.075799999999999</v>
      </c>
      <c r="R73">
        <v>0.15770000000000001</v>
      </c>
      <c r="T73">
        <v>-1.2</v>
      </c>
      <c r="U73">
        <v>0</v>
      </c>
      <c r="V73">
        <v>0.80136099999999999</v>
      </c>
      <c r="W73">
        <v>1.3964000000000001E-2</v>
      </c>
      <c r="X73">
        <v>1.678E-2</v>
      </c>
      <c r="Y73">
        <v>3.0744E-2</v>
      </c>
      <c r="Z73">
        <v>0</v>
      </c>
      <c r="AA73">
        <v>0</v>
      </c>
      <c r="AB73">
        <v>-6.1164000000000003E-2</v>
      </c>
      <c r="AC73">
        <v>0</v>
      </c>
      <c r="AD73">
        <v>0</v>
      </c>
      <c r="AE73">
        <v>10.075799999999999</v>
      </c>
      <c r="AF73">
        <v>0.15770000000000001</v>
      </c>
    </row>
    <row r="74" spans="1:32" x14ac:dyDescent="0.2">
      <c r="A74">
        <f t="shared" si="3"/>
        <v>10.018800000000001</v>
      </c>
      <c r="B74">
        <f t="shared" si="4"/>
        <v>0.8105</v>
      </c>
      <c r="C74">
        <f t="shared" si="5"/>
        <v>5.2299999999999916E-4</v>
      </c>
      <c r="F74">
        <v>-1.1000000000000001</v>
      </c>
      <c r="G74">
        <v>0</v>
      </c>
      <c r="H74">
        <v>0.8105</v>
      </c>
      <c r="I74">
        <v>1.4283000000000001E-2</v>
      </c>
      <c r="J74">
        <v>1.7391E-2</v>
      </c>
      <c r="K74">
        <v>3.1674000000000001E-2</v>
      </c>
      <c r="L74">
        <v>2.0000000000000002E-5</v>
      </c>
      <c r="M74">
        <v>9.9999999999999995E-7</v>
      </c>
      <c r="N74">
        <v>-6.0121000000000001E-2</v>
      </c>
      <c r="O74">
        <v>-3.0000000000000001E-6</v>
      </c>
      <c r="P74">
        <v>-3.0000000000000001E-6</v>
      </c>
      <c r="Q74">
        <v>10.018800000000001</v>
      </c>
      <c r="R74">
        <v>0.157</v>
      </c>
      <c r="T74">
        <v>-1.1000000000000001</v>
      </c>
      <c r="U74">
        <v>0</v>
      </c>
      <c r="V74">
        <v>0.8105</v>
      </c>
      <c r="W74">
        <v>1.4283000000000001E-2</v>
      </c>
      <c r="X74">
        <v>1.6868999999999999E-2</v>
      </c>
      <c r="Y74">
        <v>3.1151000000000002E-2</v>
      </c>
      <c r="Z74">
        <v>0</v>
      </c>
      <c r="AA74">
        <v>0</v>
      </c>
      <c r="AB74">
        <v>-6.0420000000000001E-2</v>
      </c>
      <c r="AC74">
        <v>0</v>
      </c>
      <c r="AD74">
        <v>0</v>
      </c>
      <c r="AE74">
        <v>10.018800000000001</v>
      </c>
      <c r="AF74">
        <v>0.157</v>
      </c>
    </row>
    <row r="75" spans="1:32" x14ac:dyDescent="0.2">
      <c r="A75">
        <f t="shared" si="3"/>
        <v>9.9627999999999997</v>
      </c>
      <c r="B75">
        <f t="shared" si="4"/>
        <v>0.819635</v>
      </c>
      <c r="C75">
        <f t="shared" si="5"/>
        <v>5.2399999999999669E-4</v>
      </c>
      <c r="F75">
        <v>-1</v>
      </c>
      <c r="G75">
        <v>0</v>
      </c>
      <c r="H75">
        <v>0.819635</v>
      </c>
      <c r="I75">
        <v>1.4605E-2</v>
      </c>
      <c r="J75">
        <v>1.7482000000000001E-2</v>
      </c>
      <c r="K75">
        <v>3.2086999999999997E-2</v>
      </c>
      <c r="L75">
        <v>2.0000000000000002E-5</v>
      </c>
      <c r="M75">
        <v>9.9999999999999995E-7</v>
      </c>
      <c r="N75">
        <v>-5.9380000000000002E-2</v>
      </c>
      <c r="O75">
        <v>-3.0000000000000001E-6</v>
      </c>
      <c r="P75">
        <v>-3.0000000000000001E-6</v>
      </c>
      <c r="Q75">
        <v>9.9627999999999997</v>
      </c>
      <c r="R75">
        <v>0.15640000000000001</v>
      </c>
      <c r="T75">
        <v>-1</v>
      </c>
      <c r="U75">
        <v>0</v>
      </c>
      <c r="V75">
        <v>0.819635</v>
      </c>
      <c r="W75">
        <v>1.4605E-2</v>
      </c>
      <c r="X75">
        <v>1.6958000000000001E-2</v>
      </c>
      <c r="Y75">
        <v>3.1563000000000001E-2</v>
      </c>
      <c r="Z75">
        <v>0</v>
      </c>
      <c r="AA75">
        <v>0</v>
      </c>
      <c r="AB75">
        <v>-5.9676E-2</v>
      </c>
      <c r="AC75">
        <v>0</v>
      </c>
      <c r="AD75">
        <v>0</v>
      </c>
      <c r="AE75">
        <v>9.9627999999999997</v>
      </c>
      <c r="AF75">
        <v>0.15640000000000001</v>
      </c>
    </row>
    <row r="76" spans="1:32" x14ac:dyDescent="0.2">
      <c r="A76">
        <f t="shared" si="3"/>
        <v>9.9077999999999999</v>
      </c>
      <c r="B76">
        <f t="shared" si="4"/>
        <v>0.828766</v>
      </c>
      <c r="C76">
        <f t="shared" si="5"/>
        <v>5.2599999999999869E-4</v>
      </c>
      <c r="F76">
        <v>-0.9</v>
      </c>
      <c r="G76">
        <v>0</v>
      </c>
      <c r="H76">
        <v>0.828766</v>
      </c>
      <c r="I76">
        <v>1.4931E-2</v>
      </c>
      <c r="J76">
        <v>1.7572999999999998E-2</v>
      </c>
      <c r="K76">
        <v>3.2503999999999998E-2</v>
      </c>
      <c r="L76">
        <v>2.0000000000000002E-5</v>
      </c>
      <c r="M76">
        <v>9.9999999999999995E-7</v>
      </c>
      <c r="N76">
        <v>-5.8638999999999997E-2</v>
      </c>
      <c r="O76">
        <v>-3.0000000000000001E-6</v>
      </c>
      <c r="P76">
        <v>-3.0000000000000001E-6</v>
      </c>
      <c r="Q76">
        <v>9.9077999999999999</v>
      </c>
      <c r="R76">
        <v>0.15570000000000001</v>
      </c>
      <c r="T76">
        <v>-0.9</v>
      </c>
      <c r="U76">
        <v>0</v>
      </c>
      <c r="V76">
        <v>0.828766</v>
      </c>
      <c r="W76">
        <v>1.4931E-2</v>
      </c>
      <c r="X76">
        <v>1.7047E-2</v>
      </c>
      <c r="Y76">
        <v>3.1977999999999999E-2</v>
      </c>
      <c r="Z76">
        <v>0</v>
      </c>
      <c r="AA76">
        <v>0</v>
      </c>
      <c r="AB76">
        <v>-5.8930999999999997E-2</v>
      </c>
      <c r="AC76">
        <v>0</v>
      </c>
      <c r="AD76">
        <v>0</v>
      </c>
      <c r="AE76">
        <v>9.9077999999999999</v>
      </c>
      <c r="AF76">
        <v>0.15570000000000001</v>
      </c>
    </row>
    <row r="77" spans="1:32" x14ac:dyDescent="0.2">
      <c r="A77">
        <f t="shared" si="3"/>
        <v>9.8536999999999999</v>
      </c>
      <c r="B77">
        <f t="shared" si="4"/>
        <v>0.83789400000000003</v>
      </c>
      <c r="C77">
        <f t="shared" si="5"/>
        <v>5.2699999999999969E-4</v>
      </c>
      <c r="F77">
        <v>-0.8</v>
      </c>
      <c r="G77">
        <v>0</v>
      </c>
      <c r="H77">
        <v>0.83789400000000003</v>
      </c>
      <c r="I77">
        <v>1.5259999999999999E-2</v>
      </c>
      <c r="J77">
        <v>1.7665E-2</v>
      </c>
      <c r="K77">
        <v>3.2925999999999997E-2</v>
      </c>
      <c r="L77">
        <v>2.0000000000000002E-5</v>
      </c>
      <c r="M77">
        <v>9.9999999999999995E-7</v>
      </c>
      <c r="N77">
        <v>-5.7896999999999997E-2</v>
      </c>
      <c r="O77">
        <v>-3.0000000000000001E-6</v>
      </c>
      <c r="P77">
        <v>-3.0000000000000001E-6</v>
      </c>
      <c r="Q77">
        <v>9.8536999999999999</v>
      </c>
      <c r="R77">
        <v>0.15509999999999999</v>
      </c>
      <c r="T77">
        <v>-0.8</v>
      </c>
      <c r="U77">
        <v>0</v>
      </c>
      <c r="V77">
        <v>0.83789400000000003</v>
      </c>
      <c r="W77">
        <v>1.5259999999999999E-2</v>
      </c>
      <c r="X77">
        <v>1.7139000000000001E-2</v>
      </c>
      <c r="Y77">
        <v>3.2398999999999997E-2</v>
      </c>
      <c r="Z77">
        <v>0</v>
      </c>
      <c r="AA77">
        <v>0</v>
      </c>
      <c r="AB77">
        <v>-5.8186000000000002E-2</v>
      </c>
      <c r="AC77">
        <v>0</v>
      </c>
      <c r="AD77">
        <v>0</v>
      </c>
      <c r="AE77">
        <v>9.8536999999999999</v>
      </c>
      <c r="AF77">
        <v>0.15509999999999999</v>
      </c>
    </row>
    <row r="78" spans="1:32" x14ac:dyDescent="0.2">
      <c r="A78">
        <f t="shared" si="3"/>
        <v>9.8003999999999998</v>
      </c>
      <c r="B78">
        <f t="shared" si="4"/>
        <v>0.84701800000000005</v>
      </c>
      <c r="C78">
        <f t="shared" si="5"/>
        <v>5.2800000000000069E-4</v>
      </c>
      <c r="F78">
        <v>-0.7</v>
      </c>
      <c r="G78">
        <v>0</v>
      </c>
      <c r="H78">
        <v>0.84701800000000005</v>
      </c>
      <c r="I78">
        <v>1.5592999999999999E-2</v>
      </c>
      <c r="J78">
        <v>1.7757999999999999E-2</v>
      </c>
      <c r="K78">
        <v>3.3350999999999999E-2</v>
      </c>
      <c r="L78">
        <v>2.0000000000000002E-5</v>
      </c>
      <c r="M78">
        <v>9.9999999999999995E-7</v>
      </c>
      <c r="N78">
        <v>-5.7154000000000003E-2</v>
      </c>
      <c r="O78">
        <v>-3.0000000000000001E-6</v>
      </c>
      <c r="P78">
        <v>-3.0000000000000001E-6</v>
      </c>
      <c r="Q78">
        <v>9.8003999999999998</v>
      </c>
      <c r="R78">
        <v>0.15440000000000001</v>
      </c>
      <c r="T78">
        <v>-0.7</v>
      </c>
      <c r="U78">
        <v>0</v>
      </c>
      <c r="V78">
        <v>0.84701800000000005</v>
      </c>
      <c r="W78">
        <v>1.5592999999999999E-2</v>
      </c>
      <c r="X78">
        <v>1.7229999999999999E-2</v>
      </c>
      <c r="Y78">
        <v>3.2822999999999998E-2</v>
      </c>
      <c r="Z78">
        <v>0</v>
      </c>
      <c r="AA78">
        <v>0</v>
      </c>
      <c r="AB78">
        <v>-5.7439999999999998E-2</v>
      </c>
      <c r="AC78">
        <v>0</v>
      </c>
      <c r="AD78">
        <v>0</v>
      </c>
      <c r="AE78">
        <v>9.8003999999999998</v>
      </c>
      <c r="AF78">
        <v>0.15440000000000001</v>
      </c>
    </row>
    <row r="79" spans="1:32" x14ac:dyDescent="0.2">
      <c r="A79">
        <f t="shared" si="3"/>
        <v>9.7481000000000009</v>
      </c>
      <c r="B79">
        <f t="shared" si="4"/>
        <v>0.85613899999999998</v>
      </c>
      <c r="C79">
        <f t="shared" si="5"/>
        <v>5.3000000000000269E-4</v>
      </c>
      <c r="F79">
        <v>-0.6</v>
      </c>
      <c r="G79">
        <v>0</v>
      </c>
      <c r="H79">
        <v>0.85613899999999998</v>
      </c>
      <c r="I79">
        <v>1.593E-2</v>
      </c>
      <c r="J79">
        <v>1.7852E-2</v>
      </c>
      <c r="K79">
        <v>3.3782E-2</v>
      </c>
      <c r="L79">
        <v>2.0000000000000002E-5</v>
      </c>
      <c r="M79">
        <v>9.9999999999999995E-7</v>
      </c>
      <c r="N79">
        <v>-5.6411000000000003E-2</v>
      </c>
      <c r="O79">
        <v>-3.0000000000000001E-6</v>
      </c>
      <c r="P79">
        <v>-3.0000000000000001E-6</v>
      </c>
      <c r="Q79">
        <v>9.7481000000000009</v>
      </c>
      <c r="R79">
        <v>0.15379999999999999</v>
      </c>
      <c r="T79">
        <v>-0.6</v>
      </c>
      <c r="U79">
        <v>0</v>
      </c>
      <c r="V79">
        <v>0.85613899999999998</v>
      </c>
      <c r="W79">
        <v>1.593E-2</v>
      </c>
      <c r="X79">
        <v>1.7323000000000002E-2</v>
      </c>
      <c r="Y79">
        <v>3.3251999999999997E-2</v>
      </c>
      <c r="Z79">
        <v>0</v>
      </c>
      <c r="AA79">
        <v>0</v>
      </c>
      <c r="AB79">
        <v>-5.6693E-2</v>
      </c>
      <c r="AC79">
        <v>0</v>
      </c>
      <c r="AD79">
        <v>0</v>
      </c>
      <c r="AE79">
        <v>9.7481000000000009</v>
      </c>
      <c r="AF79">
        <v>0.15379999999999999</v>
      </c>
    </row>
    <row r="80" spans="1:32" x14ac:dyDescent="0.2">
      <c r="A80">
        <f t="shared" si="3"/>
        <v>9.6966000000000001</v>
      </c>
      <c r="B80">
        <f t="shared" si="4"/>
        <v>0.865255</v>
      </c>
      <c r="C80">
        <f t="shared" si="5"/>
        <v>5.3100000000000369E-4</v>
      </c>
      <c r="F80">
        <v>-0.5</v>
      </c>
      <c r="G80">
        <v>0</v>
      </c>
      <c r="H80">
        <v>0.865255</v>
      </c>
      <c r="I80">
        <v>1.6268999999999999E-2</v>
      </c>
      <c r="J80">
        <v>1.7946E-2</v>
      </c>
      <c r="K80">
        <v>3.4216000000000003E-2</v>
      </c>
      <c r="L80">
        <v>2.0000000000000002E-5</v>
      </c>
      <c r="M80">
        <v>9.9999999999999995E-7</v>
      </c>
      <c r="N80">
        <v>-5.5667000000000001E-2</v>
      </c>
      <c r="O80">
        <v>-3.0000000000000001E-6</v>
      </c>
      <c r="P80">
        <v>-3.0000000000000001E-6</v>
      </c>
      <c r="Q80">
        <v>9.6966000000000001</v>
      </c>
      <c r="R80">
        <v>0.1532</v>
      </c>
      <c r="T80">
        <v>-0.5</v>
      </c>
      <c r="U80">
        <v>0</v>
      </c>
      <c r="V80">
        <v>0.865255</v>
      </c>
      <c r="W80">
        <v>1.6268999999999999E-2</v>
      </c>
      <c r="X80">
        <v>1.7415E-2</v>
      </c>
      <c r="Y80">
        <v>3.3685E-2</v>
      </c>
      <c r="Z80">
        <v>0</v>
      </c>
      <c r="AA80">
        <v>0</v>
      </c>
      <c r="AB80">
        <v>-5.5946000000000003E-2</v>
      </c>
      <c r="AC80">
        <v>0</v>
      </c>
      <c r="AD80">
        <v>0</v>
      </c>
      <c r="AE80">
        <v>9.6966000000000001</v>
      </c>
      <c r="AF80">
        <v>0.1532</v>
      </c>
    </row>
    <row r="81" spans="1:32" x14ac:dyDescent="0.2">
      <c r="A81">
        <f t="shared" si="3"/>
        <v>9.6458999999999993</v>
      </c>
      <c r="B81">
        <f t="shared" si="4"/>
        <v>0.87436800000000003</v>
      </c>
      <c r="C81">
        <f t="shared" si="5"/>
        <v>5.3199999999999775E-4</v>
      </c>
      <c r="F81">
        <v>-0.4</v>
      </c>
      <c r="G81">
        <v>0</v>
      </c>
      <c r="H81">
        <v>0.87436800000000003</v>
      </c>
      <c r="I81">
        <v>1.6612999999999999E-2</v>
      </c>
      <c r="J81">
        <v>1.8037999999999998E-2</v>
      </c>
      <c r="K81">
        <v>3.465E-2</v>
      </c>
      <c r="L81">
        <v>2.0000000000000002E-5</v>
      </c>
      <c r="M81">
        <v>9.9999999999999995E-7</v>
      </c>
      <c r="N81">
        <v>-5.4923E-2</v>
      </c>
      <c r="O81">
        <v>-3.0000000000000001E-6</v>
      </c>
      <c r="P81">
        <v>-3.0000000000000001E-6</v>
      </c>
      <c r="Q81">
        <v>9.6458999999999993</v>
      </c>
      <c r="R81">
        <v>0.15260000000000001</v>
      </c>
      <c r="T81">
        <v>-0.4</v>
      </c>
      <c r="U81">
        <v>0</v>
      </c>
      <c r="V81">
        <v>0.87436800000000003</v>
      </c>
      <c r="W81">
        <v>1.6612999999999999E-2</v>
      </c>
      <c r="X81">
        <v>1.7505E-2</v>
      </c>
      <c r="Y81">
        <v>3.4118000000000002E-2</v>
      </c>
      <c r="Z81">
        <v>0</v>
      </c>
      <c r="AA81">
        <v>0</v>
      </c>
      <c r="AB81">
        <v>-5.5197999999999997E-2</v>
      </c>
      <c r="AC81">
        <v>0</v>
      </c>
      <c r="AD81">
        <v>0</v>
      </c>
      <c r="AE81">
        <v>9.6458999999999993</v>
      </c>
      <c r="AF81">
        <v>0.15260000000000001</v>
      </c>
    </row>
    <row r="82" spans="1:32" x14ac:dyDescent="0.2">
      <c r="A82">
        <f t="shared" si="3"/>
        <v>9.5960999999999999</v>
      </c>
      <c r="B82">
        <f t="shared" si="4"/>
        <v>0.88347699999999996</v>
      </c>
      <c r="C82">
        <f t="shared" si="5"/>
        <v>5.3399999999999975E-4</v>
      </c>
      <c r="F82">
        <v>-0.3</v>
      </c>
      <c r="G82">
        <v>0</v>
      </c>
      <c r="H82">
        <v>0.88347699999999996</v>
      </c>
      <c r="I82">
        <v>1.6958999999999998E-2</v>
      </c>
      <c r="J82">
        <v>1.8126E-2</v>
      </c>
      <c r="K82">
        <v>3.5084999999999998E-2</v>
      </c>
      <c r="L82">
        <v>2.0000000000000002E-5</v>
      </c>
      <c r="M82">
        <v>9.9999999999999995E-7</v>
      </c>
      <c r="N82">
        <v>-5.4177999999999997E-2</v>
      </c>
      <c r="O82">
        <v>-3.0000000000000001E-6</v>
      </c>
      <c r="P82">
        <v>-3.0000000000000001E-6</v>
      </c>
      <c r="Q82">
        <v>9.5960999999999999</v>
      </c>
      <c r="R82">
        <v>0.15210000000000001</v>
      </c>
      <c r="T82">
        <v>-0.3</v>
      </c>
      <c r="U82">
        <v>0</v>
      </c>
      <c r="V82">
        <v>0.88347699999999996</v>
      </c>
      <c r="W82">
        <v>1.6958999999999998E-2</v>
      </c>
      <c r="X82">
        <v>1.7592E-2</v>
      </c>
      <c r="Y82">
        <v>3.4550999999999998E-2</v>
      </c>
      <c r="Z82">
        <v>0</v>
      </c>
      <c r="AA82">
        <v>0</v>
      </c>
      <c r="AB82">
        <v>-5.4449999999999998E-2</v>
      </c>
      <c r="AC82">
        <v>0</v>
      </c>
      <c r="AD82">
        <v>0</v>
      </c>
      <c r="AE82">
        <v>9.5960999999999999</v>
      </c>
      <c r="AF82">
        <v>0.15210000000000001</v>
      </c>
    </row>
    <row r="83" spans="1:32" x14ac:dyDescent="0.2">
      <c r="A83">
        <f t="shared" si="3"/>
        <v>9.5470000000000006</v>
      </c>
      <c r="B83">
        <f t="shared" si="4"/>
        <v>0.89258300000000002</v>
      </c>
      <c r="C83">
        <f t="shared" si="5"/>
        <v>5.3500000000000075E-4</v>
      </c>
      <c r="F83">
        <v>-0.2</v>
      </c>
      <c r="G83">
        <v>0</v>
      </c>
      <c r="H83">
        <v>0.89258300000000002</v>
      </c>
      <c r="I83">
        <v>1.7309000000000001E-2</v>
      </c>
      <c r="J83">
        <v>1.8217000000000001E-2</v>
      </c>
      <c r="K83">
        <v>3.5527000000000003E-2</v>
      </c>
      <c r="L83">
        <v>2.0000000000000002E-5</v>
      </c>
      <c r="M83">
        <v>9.9999999999999995E-7</v>
      </c>
      <c r="N83">
        <v>-5.3433000000000001E-2</v>
      </c>
      <c r="O83">
        <v>-3.0000000000000001E-6</v>
      </c>
      <c r="P83">
        <v>-3.0000000000000001E-6</v>
      </c>
      <c r="Q83">
        <v>9.5470000000000006</v>
      </c>
      <c r="R83">
        <v>0.1515</v>
      </c>
      <c r="T83">
        <v>-0.2</v>
      </c>
      <c r="U83">
        <v>0</v>
      </c>
      <c r="V83">
        <v>0.89258300000000002</v>
      </c>
      <c r="W83">
        <v>1.7309000000000001E-2</v>
      </c>
      <c r="X83">
        <v>1.7683000000000001E-2</v>
      </c>
      <c r="Y83">
        <v>3.4992000000000002E-2</v>
      </c>
      <c r="Z83">
        <v>0</v>
      </c>
      <c r="AA83">
        <v>0</v>
      </c>
      <c r="AB83">
        <v>-5.3700999999999999E-2</v>
      </c>
      <c r="AC83">
        <v>0</v>
      </c>
      <c r="AD83">
        <v>0</v>
      </c>
      <c r="AE83">
        <v>9.5470000000000006</v>
      </c>
      <c r="AF83">
        <v>0.1515</v>
      </c>
    </row>
    <row r="84" spans="1:32" x14ac:dyDescent="0.2">
      <c r="A84">
        <f t="shared" si="3"/>
        <v>9.4986999999999995</v>
      </c>
      <c r="B84">
        <f t="shared" si="4"/>
        <v>0.90168400000000004</v>
      </c>
      <c r="C84">
        <f t="shared" si="5"/>
        <v>5.3600000000000175E-4</v>
      </c>
      <c r="F84">
        <v>-0.1</v>
      </c>
      <c r="G84">
        <v>0</v>
      </c>
      <c r="H84">
        <v>0.90168400000000004</v>
      </c>
      <c r="I84">
        <v>1.7663000000000002E-2</v>
      </c>
      <c r="J84">
        <v>1.8307E-2</v>
      </c>
      <c r="K84">
        <v>3.5970000000000002E-2</v>
      </c>
      <c r="L84">
        <v>2.0000000000000002E-5</v>
      </c>
      <c r="M84">
        <v>9.9999999999999995E-7</v>
      </c>
      <c r="N84">
        <v>-5.2686999999999998E-2</v>
      </c>
      <c r="O84">
        <v>-3.0000000000000001E-6</v>
      </c>
      <c r="P84">
        <v>-3.0000000000000001E-6</v>
      </c>
      <c r="Q84">
        <v>9.4986999999999995</v>
      </c>
      <c r="R84">
        <v>0.15090000000000001</v>
      </c>
      <c r="T84">
        <v>-0.1</v>
      </c>
      <c r="U84">
        <v>0</v>
      </c>
      <c r="V84">
        <v>0.90168400000000004</v>
      </c>
      <c r="W84">
        <v>1.7663000000000002E-2</v>
      </c>
      <c r="X84">
        <v>1.7770999999999999E-2</v>
      </c>
      <c r="Y84">
        <v>3.5434E-2</v>
      </c>
      <c r="Z84">
        <v>0</v>
      </c>
      <c r="AA84">
        <v>0</v>
      </c>
      <c r="AB84">
        <v>-5.2950999999999998E-2</v>
      </c>
      <c r="AC84">
        <v>0</v>
      </c>
      <c r="AD84">
        <v>0</v>
      </c>
      <c r="AE84">
        <v>9.4986999999999995</v>
      </c>
      <c r="AF84">
        <v>0.15090000000000001</v>
      </c>
    </row>
    <row r="85" spans="1:32" x14ac:dyDescent="0.2">
      <c r="A85">
        <f t="shared" si="3"/>
        <v>9.4512</v>
      </c>
      <c r="B85">
        <f t="shared" si="4"/>
        <v>0.91078099999999995</v>
      </c>
      <c r="C85">
        <f t="shared" si="5"/>
        <v>5.3699999999999581E-4</v>
      </c>
      <c r="F85">
        <v>0</v>
      </c>
      <c r="G85">
        <v>0</v>
      </c>
      <c r="H85">
        <v>0.91078099999999995</v>
      </c>
      <c r="I85">
        <v>1.8020000000000001E-2</v>
      </c>
      <c r="J85">
        <v>1.8395999999999999E-2</v>
      </c>
      <c r="K85">
        <v>3.6415999999999997E-2</v>
      </c>
      <c r="L85">
        <v>2.0000000000000002E-5</v>
      </c>
      <c r="M85">
        <v>9.9999999999999995E-7</v>
      </c>
      <c r="N85">
        <v>-5.1941000000000001E-2</v>
      </c>
      <c r="O85">
        <v>-3.0000000000000001E-6</v>
      </c>
      <c r="P85">
        <v>-3.0000000000000001E-6</v>
      </c>
      <c r="Q85">
        <v>9.4512</v>
      </c>
      <c r="R85">
        <v>0.15040000000000001</v>
      </c>
      <c r="T85">
        <v>0</v>
      </c>
      <c r="U85">
        <v>0</v>
      </c>
      <c r="V85">
        <v>0.91078099999999995</v>
      </c>
      <c r="W85">
        <v>1.8020000000000001E-2</v>
      </c>
      <c r="X85">
        <v>1.7859E-2</v>
      </c>
      <c r="Y85">
        <v>3.5879000000000001E-2</v>
      </c>
      <c r="Z85">
        <v>0</v>
      </c>
      <c r="AA85">
        <v>0</v>
      </c>
      <c r="AB85">
        <v>-5.2200999999999997E-2</v>
      </c>
      <c r="AC85">
        <v>0</v>
      </c>
      <c r="AD85">
        <v>0</v>
      </c>
      <c r="AE85">
        <v>9.4512</v>
      </c>
      <c r="AF85">
        <v>0.15040000000000001</v>
      </c>
    </row>
    <row r="86" spans="1:32" x14ac:dyDescent="0.2">
      <c r="A86">
        <f t="shared" si="3"/>
        <v>9.4042999999999992</v>
      </c>
      <c r="B86">
        <f t="shared" si="4"/>
        <v>0.91987399999999997</v>
      </c>
      <c r="C86">
        <f t="shared" si="5"/>
        <v>5.3899999999999781E-4</v>
      </c>
      <c r="F86">
        <v>0.1</v>
      </c>
      <c r="G86">
        <v>0</v>
      </c>
      <c r="H86">
        <v>0.91987399999999997</v>
      </c>
      <c r="I86">
        <v>1.8380000000000001E-2</v>
      </c>
      <c r="J86">
        <v>1.8487E-2</v>
      </c>
      <c r="K86">
        <v>3.6866999999999997E-2</v>
      </c>
      <c r="L86">
        <v>2.0000000000000002E-5</v>
      </c>
      <c r="M86">
        <v>9.9999999999999995E-7</v>
      </c>
      <c r="N86">
        <v>-5.1194000000000003E-2</v>
      </c>
      <c r="O86">
        <v>-3.0000000000000001E-6</v>
      </c>
      <c r="P86">
        <v>-3.0000000000000001E-6</v>
      </c>
      <c r="Q86">
        <v>9.4042999999999992</v>
      </c>
      <c r="R86">
        <v>0.14990000000000001</v>
      </c>
      <c r="T86">
        <v>0.1</v>
      </c>
      <c r="U86">
        <v>0</v>
      </c>
      <c r="V86">
        <v>0.91987399999999997</v>
      </c>
      <c r="W86">
        <v>1.8380000000000001E-2</v>
      </c>
      <c r="X86">
        <v>1.7947999999999999E-2</v>
      </c>
      <c r="Y86">
        <v>3.6327999999999999E-2</v>
      </c>
      <c r="Z86">
        <v>0</v>
      </c>
      <c r="AA86">
        <v>0</v>
      </c>
      <c r="AB86">
        <v>-5.1450999999999997E-2</v>
      </c>
      <c r="AC86">
        <v>0</v>
      </c>
      <c r="AD86">
        <v>0</v>
      </c>
      <c r="AE86">
        <v>9.4042999999999992</v>
      </c>
      <c r="AF86">
        <v>0.14990000000000001</v>
      </c>
    </row>
    <row r="87" spans="1:32" x14ac:dyDescent="0.2">
      <c r="A87">
        <f t="shared" si="3"/>
        <v>9.3582000000000001</v>
      </c>
      <c r="B87">
        <f t="shared" si="4"/>
        <v>0.92896299999999998</v>
      </c>
      <c r="C87">
        <f t="shared" si="5"/>
        <v>5.3999999999999881E-4</v>
      </c>
      <c r="F87">
        <v>0.2</v>
      </c>
      <c r="G87">
        <v>0</v>
      </c>
      <c r="H87">
        <v>0.92896299999999998</v>
      </c>
      <c r="I87">
        <v>1.8744E-2</v>
      </c>
      <c r="J87">
        <v>1.8577E-2</v>
      </c>
      <c r="K87">
        <v>3.7321E-2</v>
      </c>
      <c r="L87">
        <v>2.0000000000000002E-5</v>
      </c>
      <c r="M87">
        <v>9.9999999999999995E-7</v>
      </c>
      <c r="N87">
        <v>-5.0445999999999998E-2</v>
      </c>
      <c r="O87">
        <v>-3.0000000000000001E-6</v>
      </c>
      <c r="P87">
        <v>-3.0000000000000001E-6</v>
      </c>
      <c r="Q87">
        <v>9.3582000000000001</v>
      </c>
      <c r="R87">
        <v>0.14940000000000001</v>
      </c>
      <c r="T87">
        <v>0.2</v>
      </c>
      <c r="U87">
        <v>0</v>
      </c>
      <c r="V87">
        <v>0.92896299999999998</v>
      </c>
      <c r="W87">
        <v>1.8744E-2</v>
      </c>
      <c r="X87">
        <v>1.8037000000000001E-2</v>
      </c>
      <c r="Y87">
        <v>3.6781000000000001E-2</v>
      </c>
      <c r="Z87">
        <v>0</v>
      </c>
      <c r="AA87">
        <v>0</v>
      </c>
      <c r="AB87">
        <v>-5.0700000000000002E-2</v>
      </c>
      <c r="AC87">
        <v>0</v>
      </c>
      <c r="AD87">
        <v>0</v>
      </c>
      <c r="AE87">
        <v>9.3582000000000001</v>
      </c>
      <c r="AF87">
        <v>0.14940000000000001</v>
      </c>
    </row>
    <row r="88" spans="1:32" x14ac:dyDescent="0.2">
      <c r="A88">
        <f t="shared" si="3"/>
        <v>9.3127999999999993</v>
      </c>
      <c r="B88">
        <f t="shared" si="4"/>
        <v>0.93804799999999999</v>
      </c>
      <c r="C88">
        <f t="shared" si="5"/>
        <v>5.4099999999999981E-4</v>
      </c>
      <c r="F88">
        <v>0.3</v>
      </c>
      <c r="G88">
        <v>0</v>
      </c>
      <c r="H88">
        <v>0.93804799999999999</v>
      </c>
      <c r="I88">
        <v>1.9111E-2</v>
      </c>
      <c r="J88">
        <v>1.8668000000000001E-2</v>
      </c>
      <c r="K88">
        <v>3.7779E-2</v>
      </c>
      <c r="L88">
        <v>2.0000000000000002E-5</v>
      </c>
      <c r="M88">
        <v>9.9999999999999995E-7</v>
      </c>
      <c r="N88">
        <v>-4.9697999999999999E-2</v>
      </c>
      <c r="O88">
        <v>-3.0000000000000001E-6</v>
      </c>
      <c r="P88">
        <v>-3.0000000000000001E-6</v>
      </c>
      <c r="Q88">
        <v>9.3127999999999993</v>
      </c>
      <c r="R88">
        <v>0.14879999999999999</v>
      </c>
      <c r="T88">
        <v>0.3</v>
      </c>
      <c r="U88">
        <v>0</v>
      </c>
      <c r="V88">
        <v>0.93804799999999999</v>
      </c>
      <c r="W88">
        <v>1.9111E-2</v>
      </c>
      <c r="X88">
        <v>1.8127000000000001E-2</v>
      </c>
      <c r="Y88">
        <v>3.7238E-2</v>
      </c>
      <c r="Z88">
        <v>0</v>
      </c>
      <c r="AA88">
        <v>0</v>
      </c>
      <c r="AB88">
        <v>-4.9947999999999999E-2</v>
      </c>
      <c r="AC88">
        <v>0</v>
      </c>
      <c r="AD88">
        <v>0</v>
      </c>
      <c r="AE88">
        <v>9.3127999999999993</v>
      </c>
      <c r="AF88">
        <v>0.14879999999999999</v>
      </c>
    </row>
    <row r="89" spans="1:32" x14ac:dyDescent="0.2">
      <c r="A89">
        <f t="shared" si="3"/>
        <v>9.2680000000000007</v>
      </c>
      <c r="B89">
        <f t="shared" si="4"/>
        <v>0.947129</v>
      </c>
      <c r="C89">
        <f t="shared" si="5"/>
        <v>5.4199999999999388E-4</v>
      </c>
      <c r="F89">
        <v>0.4</v>
      </c>
      <c r="G89">
        <v>0</v>
      </c>
      <c r="H89">
        <v>0.947129</v>
      </c>
      <c r="I89">
        <v>1.9480999999999998E-2</v>
      </c>
      <c r="J89">
        <v>1.8759999999999999E-2</v>
      </c>
      <c r="K89">
        <v>3.8240999999999997E-2</v>
      </c>
      <c r="L89">
        <v>2.0000000000000002E-5</v>
      </c>
      <c r="M89">
        <v>9.9999999999999995E-7</v>
      </c>
      <c r="N89">
        <v>-4.895E-2</v>
      </c>
      <c r="O89">
        <v>-3.0000000000000001E-6</v>
      </c>
      <c r="P89">
        <v>-3.0000000000000001E-6</v>
      </c>
      <c r="Q89">
        <v>9.2680000000000007</v>
      </c>
      <c r="R89">
        <v>0.14829999999999999</v>
      </c>
      <c r="T89">
        <v>0.4</v>
      </c>
      <c r="U89">
        <v>0</v>
      </c>
      <c r="V89">
        <v>0.947129</v>
      </c>
      <c r="W89">
        <v>1.9480999999999998E-2</v>
      </c>
      <c r="X89">
        <v>1.8217000000000001E-2</v>
      </c>
      <c r="Y89">
        <v>3.7699000000000003E-2</v>
      </c>
      <c r="Z89">
        <v>0</v>
      </c>
      <c r="AA89">
        <v>0</v>
      </c>
      <c r="AB89">
        <v>-4.9195999999999997E-2</v>
      </c>
      <c r="AC89">
        <v>0</v>
      </c>
      <c r="AD89">
        <v>0</v>
      </c>
      <c r="AE89">
        <v>9.2680000000000007</v>
      </c>
      <c r="AF89">
        <v>0.14829999999999999</v>
      </c>
    </row>
    <row r="90" spans="1:32" x14ac:dyDescent="0.2">
      <c r="A90">
        <f t="shared" si="3"/>
        <v>9.2239000000000004</v>
      </c>
      <c r="B90">
        <f t="shared" si="4"/>
        <v>0.956206</v>
      </c>
      <c r="C90">
        <f t="shared" si="5"/>
        <v>5.4299999999999488E-4</v>
      </c>
      <c r="F90">
        <v>0.5</v>
      </c>
      <c r="G90">
        <v>0</v>
      </c>
      <c r="H90">
        <v>0.956206</v>
      </c>
      <c r="I90">
        <v>1.9855000000000001E-2</v>
      </c>
      <c r="J90">
        <v>1.8851E-2</v>
      </c>
      <c r="K90">
        <v>3.8705999999999997E-2</v>
      </c>
      <c r="L90">
        <v>2.0000000000000002E-5</v>
      </c>
      <c r="M90">
        <v>9.9999999999999995E-7</v>
      </c>
      <c r="N90">
        <v>-4.8201000000000001E-2</v>
      </c>
      <c r="O90">
        <v>-3.0000000000000001E-6</v>
      </c>
      <c r="P90">
        <v>-3.0000000000000001E-6</v>
      </c>
      <c r="Q90">
        <v>9.2239000000000004</v>
      </c>
      <c r="R90">
        <v>0.1479</v>
      </c>
      <c r="T90">
        <v>0.5</v>
      </c>
      <c r="U90">
        <v>0</v>
      </c>
      <c r="V90">
        <v>0.956206</v>
      </c>
      <c r="W90">
        <v>1.9855000000000001E-2</v>
      </c>
      <c r="X90">
        <v>1.8308000000000001E-2</v>
      </c>
      <c r="Y90">
        <v>3.8163000000000002E-2</v>
      </c>
      <c r="Z90">
        <v>0</v>
      </c>
      <c r="AA90">
        <v>0</v>
      </c>
      <c r="AB90">
        <v>-4.8444000000000001E-2</v>
      </c>
      <c r="AC90">
        <v>0</v>
      </c>
      <c r="AD90">
        <v>0</v>
      </c>
      <c r="AE90">
        <v>9.2239000000000004</v>
      </c>
      <c r="AF90">
        <v>0.1479</v>
      </c>
    </row>
    <row r="91" spans="1:32" x14ac:dyDescent="0.2">
      <c r="A91">
        <f t="shared" si="3"/>
        <v>9.1805000000000003</v>
      </c>
      <c r="B91">
        <f t="shared" si="4"/>
        <v>0.96527799999999997</v>
      </c>
      <c r="C91">
        <f t="shared" si="5"/>
        <v>5.4500000000000381E-4</v>
      </c>
      <c r="F91">
        <v>0.6</v>
      </c>
      <c r="G91">
        <v>0</v>
      </c>
      <c r="H91">
        <v>0.96527799999999997</v>
      </c>
      <c r="I91">
        <v>2.0232E-2</v>
      </c>
      <c r="J91">
        <v>1.8942000000000001E-2</v>
      </c>
      <c r="K91">
        <v>3.9175000000000001E-2</v>
      </c>
      <c r="L91">
        <v>2.0000000000000002E-5</v>
      </c>
      <c r="M91">
        <v>9.9999999999999995E-7</v>
      </c>
      <c r="N91">
        <v>-4.7452000000000001E-2</v>
      </c>
      <c r="O91">
        <v>-3.0000000000000001E-6</v>
      </c>
      <c r="P91">
        <v>-3.0000000000000001E-6</v>
      </c>
      <c r="Q91">
        <v>9.1805000000000003</v>
      </c>
      <c r="R91">
        <v>0.1474</v>
      </c>
      <c r="T91">
        <v>0.6</v>
      </c>
      <c r="U91">
        <v>0</v>
      </c>
      <c r="V91">
        <v>0.96527799999999997</v>
      </c>
      <c r="W91">
        <v>2.0232E-2</v>
      </c>
      <c r="X91">
        <v>1.8398000000000001E-2</v>
      </c>
      <c r="Y91">
        <v>3.8629999999999998E-2</v>
      </c>
      <c r="Z91">
        <v>0</v>
      </c>
      <c r="AA91">
        <v>0</v>
      </c>
      <c r="AB91">
        <v>-4.7690999999999997E-2</v>
      </c>
      <c r="AC91">
        <v>0</v>
      </c>
      <c r="AD91">
        <v>0</v>
      </c>
      <c r="AE91">
        <v>9.1805000000000003</v>
      </c>
      <c r="AF91">
        <v>0.1474</v>
      </c>
    </row>
    <row r="92" spans="1:32" x14ac:dyDescent="0.2">
      <c r="A92">
        <f t="shared" si="3"/>
        <v>9.1377000000000006</v>
      </c>
      <c r="B92">
        <f t="shared" si="4"/>
        <v>0.97434699999999996</v>
      </c>
      <c r="C92">
        <f t="shared" si="5"/>
        <v>5.4699999999999888E-4</v>
      </c>
      <c r="F92">
        <v>0.7</v>
      </c>
      <c r="G92">
        <v>0</v>
      </c>
      <c r="H92">
        <v>0.97434699999999996</v>
      </c>
      <c r="I92">
        <v>2.0612999999999999E-2</v>
      </c>
      <c r="J92">
        <v>1.9033000000000001E-2</v>
      </c>
      <c r="K92">
        <v>3.9646000000000001E-2</v>
      </c>
      <c r="L92">
        <v>2.0000000000000002E-5</v>
      </c>
      <c r="M92">
        <v>9.9999999999999995E-7</v>
      </c>
      <c r="N92">
        <v>-4.6702E-2</v>
      </c>
      <c r="O92">
        <v>-3.0000000000000001E-6</v>
      </c>
      <c r="P92">
        <v>-3.0000000000000001E-6</v>
      </c>
      <c r="Q92">
        <v>9.1377000000000006</v>
      </c>
      <c r="R92">
        <v>0.1469</v>
      </c>
      <c r="T92">
        <v>0.7</v>
      </c>
      <c r="U92">
        <v>0</v>
      </c>
      <c r="V92">
        <v>0.97434699999999996</v>
      </c>
      <c r="W92">
        <v>2.0612999999999999E-2</v>
      </c>
      <c r="X92">
        <v>1.8487E-2</v>
      </c>
      <c r="Y92">
        <v>3.9099000000000002E-2</v>
      </c>
      <c r="Z92">
        <v>0</v>
      </c>
      <c r="AA92">
        <v>0</v>
      </c>
      <c r="AB92">
        <v>-4.6937E-2</v>
      </c>
      <c r="AC92">
        <v>0</v>
      </c>
      <c r="AD92">
        <v>0</v>
      </c>
      <c r="AE92">
        <v>9.1377000000000006</v>
      </c>
      <c r="AF92">
        <v>0.1469</v>
      </c>
    </row>
    <row r="93" spans="1:32" x14ac:dyDescent="0.2">
      <c r="A93">
        <f t="shared" si="3"/>
        <v>9.0954999999999995</v>
      </c>
      <c r="B93">
        <f t="shared" si="4"/>
        <v>0.98341000000000001</v>
      </c>
      <c r="C93">
        <f t="shared" si="5"/>
        <v>5.4799999999999988E-4</v>
      </c>
      <c r="F93">
        <v>0.8</v>
      </c>
      <c r="G93">
        <v>0</v>
      </c>
      <c r="H93">
        <v>0.98341000000000001</v>
      </c>
      <c r="I93">
        <v>2.0996999999999998E-2</v>
      </c>
      <c r="J93">
        <v>1.9120999999999999E-2</v>
      </c>
      <c r="K93">
        <v>4.0118000000000001E-2</v>
      </c>
      <c r="L93">
        <v>2.0000000000000002E-5</v>
      </c>
      <c r="M93">
        <v>9.9999999999999995E-7</v>
      </c>
      <c r="N93">
        <v>-4.5952E-2</v>
      </c>
      <c r="O93">
        <v>-3.0000000000000001E-6</v>
      </c>
      <c r="P93">
        <v>-3.0000000000000001E-6</v>
      </c>
      <c r="Q93">
        <v>9.0954999999999995</v>
      </c>
      <c r="R93">
        <v>0.1464</v>
      </c>
      <c r="T93">
        <v>0.8</v>
      </c>
      <c r="U93">
        <v>0</v>
      </c>
      <c r="V93">
        <v>0.98341000000000001</v>
      </c>
      <c r="W93">
        <v>2.0996999999999998E-2</v>
      </c>
      <c r="X93">
        <v>1.8574E-2</v>
      </c>
      <c r="Y93">
        <v>3.9570000000000001E-2</v>
      </c>
      <c r="Z93">
        <v>0</v>
      </c>
      <c r="AA93">
        <v>0</v>
      </c>
      <c r="AB93">
        <v>-4.6183000000000002E-2</v>
      </c>
      <c r="AC93">
        <v>0</v>
      </c>
      <c r="AD93">
        <v>0</v>
      </c>
      <c r="AE93">
        <v>9.0954999999999995</v>
      </c>
      <c r="AF93">
        <v>0.1464</v>
      </c>
    </row>
    <row r="94" spans="1:32" x14ac:dyDescent="0.2">
      <c r="A94">
        <f t="shared" si="3"/>
        <v>9.0539000000000005</v>
      </c>
      <c r="B94">
        <f t="shared" si="4"/>
        <v>0.99246999999999996</v>
      </c>
      <c r="C94">
        <f t="shared" si="5"/>
        <v>5.4799999999999988E-4</v>
      </c>
      <c r="F94">
        <v>0.9</v>
      </c>
      <c r="G94">
        <v>0</v>
      </c>
      <c r="H94">
        <v>0.99246999999999996</v>
      </c>
      <c r="I94">
        <v>2.1384E-2</v>
      </c>
      <c r="J94">
        <v>1.9206999999999998E-2</v>
      </c>
      <c r="K94">
        <v>4.0591000000000002E-2</v>
      </c>
      <c r="L94">
        <v>2.0000000000000002E-5</v>
      </c>
      <c r="M94">
        <v>9.9999999999999995E-7</v>
      </c>
      <c r="N94">
        <v>-4.5200999999999998E-2</v>
      </c>
      <c r="O94">
        <v>-3.0000000000000001E-6</v>
      </c>
      <c r="P94">
        <v>-3.0000000000000001E-6</v>
      </c>
      <c r="Q94">
        <v>9.0539000000000005</v>
      </c>
      <c r="R94">
        <v>0.14599999999999999</v>
      </c>
      <c r="T94">
        <v>0.9</v>
      </c>
      <c r="U94">
        <v>0</v>
      </c>
      <c r="V94">
        <v>0.99246999999999996</v>
      </c>
      <c r="W94">
        <v>2.1384E-2</v>
      </c>
      <c r="X94">
        <v>1.8658999999999999E-2</v>
      </c>
      <c r="Y94">
        <v>4.0043000000000002E-2</v>
      </c>
      <c r="Z94">
        <v>0</v>
      </c>
      <c r="AA94">
        <v>0</v>
      </c>
      <c r="AB94">
        <v>-4.5428000000000003E-2</v>
      </c>
      <c r="AC94">
        <v>0</v>
      </c>
      <c r="AD94">
        <v>0</v>
      </c>
      <c r="AE94">
        <v>9.0539000000000005</v>
      </c>
      <c r="AF94">
        <v>0.14599999999999999</v>
      </c>
    </row>
    <row r="95" spans="1:32" x14ac:dyDescent="0.2">
      <c r="A95">
        <f t="shared" si="3"/>
        <v>9.0128000000000004</v>
      </c>
      <c r="B95">
        <f t="shared" si="4"/>
        <v>1.001525</v>
      </c>
      <c r="C95">
        <f t="shared" si="5"/>
        <v>5.4999999999999494E-4</v>
      </c>
      <c r="F95">
        <v>1</v>
      </c>
      <c r="G95">
        <v>0</v>
      </c>
      <c r="H95">
        <v>1.001525</v>
      </c>
      <c r="I95">
        <v>2.1774999999999999E-2</v>
      </c>
      <c r="J95">
        <v>1.9290999999999999E-2</v>
      </c>
      <c r="K95">
        <v>4.1065999999999998E-2</v>
      </c>
      <c r="L95">
        <v>2.0000000000000002E-5</v>
      </c>
      <c r="M95">
        <v>9.9999999999999995E-7</v>
      </c>
      <c r="N95">
        <v>-4.4450000000000003E-2</v>
      </c>
      <c r="O95">
        <v>-3.0000000000000001E-6</v>
      </c>
      <c r="P95">
        <v>-3.0000000000000001E-6</v>
      </c>
      <c r="Q95">
        <v>9.0128000000000004</v>
      </c>
      <c r="R95">
        <v>0.14549999999999999</v>
      </c>
      <c r="T95">
        <v>1</v>
      </c>
      <c r="U95">
        <v>0</v>
      </c>
      <c r="V95">
        <v>1.001525</v>
      </c>
      <c r="W95">
        <v>2.1774999999999999E-2</v>
      </c>
      <c r="X95">
        <v>1.8742000000000002E-2</v>
      </c>
      <c r="Y95">
        <v>4.0516000000000003E-2</v>
      </c>
      <c r="Z95">
        <v>0</v>
      </c>
      <c r="AA95">
        <v>0</v>
      </c>
      <c r="AB95">
        <v>-4.4672999999999997E-2</v>
      </c>
      <c r="AC95">
        <v>0</v>
      </c>
      <c r="AD95">
        <v>0</v>
      </c>
      <c r="AE95">
        <v>9.0128000000000004</v>
      </c>
      <c r="AF95">
        <v>0.14549999999999999</v>
      </c>
    </row>
    <row r="96" spans="1:32" x14ac:dyDescent="0.2">
      <c r="A96">
        <f t="shared" si="3"/>
        <v>8.9724000000000004</v>
      </c>
      <c r="B96">
        <f t="shared" si="4"/>
        <v>1.010575</v>
      </c>
      <c r="C96">
        <f t="shared" si="5"/>
        <v>5.5100000000000288E-4</v>
      </c>
      <c r="F96">
        <v>1.1000000000000001</v>
      </c>
      <c r="G96">
        <v>0</v>
      </c>
      <c r="H96">
        <v>1.010575</v>
      </c>
      <c r="I96">
        <v>2.2169000000000001E-2</v>
      </c>
      <c r="J96">
        <v>1.9373999999999999E-2</v>
      </c>
      <c r="K96">
        <v>4.1542000000000003E-2</v>
      </c>
      <c r="L96">
        <v>2.0000000000000002E-5</v>
      </c>
      <c r="M96">
        <v>9.9999999999999995E-7</v>
      </c>
      <c r="N96">
        <v>-4.3699000000000002E-2</v>
      </c>
      <c r="O96">
        <v>-3.0000000000000001E-6</v>
      </c>
      <c r="P96">
        <v>-3.0000000000000001E-6</v>
      </c>
      <c r="Q96">
        <v>8.9724000000000004</v>
      </c>
      <c r="R96">
        <v>0.14510000000000001</v>
      </c>
      <c r="T96">
        <v>1.1000000000000001</v>
      </c>
      <c r="U96">
        <v>0</v>
      </c>
      <c r="V96">
        <v>1.010575</v>
      </c>
      <c r="W96">
        <v>2.2169000000000001E-2</v>
      </c>
      <c r="X96">
        <v>1.8822999999999999E-2</v>
      </c>
      <c r="Y96">
        <v>4.0991E-2</v>
      </c>
      <c r="Z96">
        <v>0</v>
      </c>
      <c r="AA96">
        <v>0</v>
      </c>
      <c r="AB96">
        <v>-4.3917999999999999E-2</v>
      </c>
      <c r="AC96">
        <v>0</v>
      </c>
      <c r="AD96">
        <v>0</v>
      </c>
      <c r="AE96">
        <v>8.9724000000000004</v>
      </c>
      <c r="AF96">
        <v>0.14510000000000001</v>
      </c>
    </row>
    <row r="97" spans="1:32" x14ac:dyDescent="0.2">
      <c r="A97">
        <f t="shared" si="3"/>
        <v>8.9324999999999992</v>
      </c>
      <c r="B97">
        <f t="shared" si="4"/>
        <v>1.0196210000000001</v>
      </c>
      <c r="C97">
        <f t="shared" si="5"/>
        <v>5.5200000000000388E-4</v>
      </c>
      <c r="F97">
        <v>1.2</v>
      </c>
      <c r="G97">
        <v>0</v>
      </c>
      <c r="H97">
        <v>1.0196210000000001</v>
      </c>
      <c r="I97">
        <v>2.2565999999999999E-2</v>
      </c>
      <c r="J97">
        <v>1.9455E-2</v>
      </c>
      <c r="K97">
        <v>4.2021000000000003E-2</v>
      </c>
      <c r="L97">
        <v>2.0000000000000002E-5</v>
      </c>
      <c r="M97">
        <v>0</v>
      </c>
      <c r="N97">
        <v>-4.2945999999999998E-2</v>
      </c>
      <c r="O97">
        <v>-3.0000000000000001E-6</v>
      </c>
      <c r="P97">
        <v>-3.0000000000000001E-6</v>
      </c>
      <c r="Q97">
        <v>8.9324999999999992</v>
      </c>
      <c r="R97">
        <v>0.1447</v>
      </c>
      <c r="T97">
        <v>1.2</v>
      </c>
      <c r="U97">
        <v>0</v>
      </c>
      <c r="V97">
        <v>1.0196210000000001</v>
      </c>
      <c r="W97">
        <v>2.2565999999999999E-2</v>
      </c>
      <c r="X97">
        <v>1.8903E-2</v>
      </c>
      <c r="Y97">
        <v>4.1468999999999999E-2</v>
      </c>
      <c r="Z97">
        <v>0</v>
      </c>
      <c r="AA97">
        <v>0</v>
      </c>
      <c r="AB97">
        <v>-4.3161999999999999E-2</v>
      </c>
      <c r="AC97">
        <v>0</v>
      </c>
      <c r="AD97">
        <v>0</v>
      </c>
      <c r="AE97">
        <v>8.9324999999999992</v>
      </c>
      <c r="AF97">
        <v>0.1447</v>
      </c>
    </row>
    <row r="98" spans="1:32" x14ac:dyDescent="0.2">
      <c r="A98">
        <f t="shared" si="3"/>
        <v>8.8932000000000002</v>
      </c>
      <c r="B98">
        <f t="shared" si="4"/>
        <v>1.028662</v>
      </c>
      <c r="C98">
        <f t="shared" si="5"/>
        <v>5.5299999999999794E-4</v>
      </c>
      <c r="F98">
        <v>1.3</v>
      </c>
      <c r="G98">
        <v>0</v>
      </c>
      <c r="H98">
        <v>1.028662</v>
      </c>
      <c r="I98">
        <v>2.2966E-2</v>
      </c>
      <c r="J98">
        <v>1.9536999999999999E-2</v>
      </c>
      <c r="K98">
        <v>4.2502999999999999E-2</v>
      </c>
      <c r="L98">
        <v>2.0000000000000002E-5</v>
      </c>
      <c r="M98">
        <v>0</v>
      </c>
      <c r="N98">
        <v>-4.2194000000000002E-2</v>
      </c>
      <c r="O98">
        <v>-3.0000000000000001E-6</v>
      </c>
      <c r="P98">
        <v>-3.0000000000000001E-6</v>
      </c>
      <c r="Q98">
        <v>8.8932000000000002</v>
      </c>
      <c r="R98">
        <v>0.14419999999999999</v>
      </c>
      <c r="T98">
        <v>1.3</v>
      </c>
      <c r="U98">
        <v>0</v>
      </c>
      <c r="V98">
        <v>1.028662</v>
      </c>
      <c r="W98">
        <v>2.2966E-2</v>
      </c>
      <c r="X98">
        <v>1.8983E-2</v>
      </c>
      <c r="Y98">
        <v>4.1950000000000001E-2</v>
      </c>
      <c r="Z98">
        <v>0</v>
      </c>
      <c r="AA98">
        <v>0</v>
      </c>
      <c r="AB98">
        <v>-4.2404999999999998E-2</v>
      </c>
      <c r="AC98">
        <v>0</v>
      </c>
      <c r="AD98">
        <v>0</v>
      </c>
      <c r="AE98">
        <v>8.8932000000000002</v>
      </c>
      <c r="AF98">
        <v>0.14419999999999999</v>
      </c>
    </row>
    <row r="99" spans="1:32" x14ac:dyDescent="0.2">
      <c r="A99">
        <f t="shared" si="3"/>
        <v>8.8543000000000003</v>
      </c>
      <c r="B99">
        <f t="shared" si="4"/>
        <v>1.0376989999999999</v>
      </c>
      <c r="C99">
        <f t="shared" si="5"/>
        <v>5.5399999999999894E-4</v>
      </c>
      <c r="F99">
        <v>1.4</v>
      </c>
      <c r="G99">
        <v>0</v>
      </c>
      <c r="H99">
        <v>1.0376989999999999</v>
      </c>
      <c r="I99">
        <v>2.3369999999999998E-2</v>
      </c>
      <c r="J99">
        <v>1.9621E-2</v>
      </c>
      <c r="K99">
        <v>4.2991000000000001E-2</v>
      </c>
      <c r="L99">
        <v>2.0000000000000002E-5</v>
      </c>
      <c r="M99">
        <v>0</v>
      </c>
      <c r="N99">
        <v>-4.1440999999999999E-2</v>
      </c>
      <c r="O99">
        <v>-3.0000000000000001E-6</v>
      </c>
      <c r="P99">
        <v>-3.0000000000000001E-6</v>
      </c>
      <c r="Q99">
        <v>8.8543000000000003</v>
      </c>
      <c r="R99">
        <v>0.14380000000000001</v>
      </c>
      <c r="T99">
        <v>1.4</v>
      </c>
      <c r="U99">
        <v>0</v>
      </c>
      <c r="V99">
        <v>1.0376989999999999</v>
      </c>
      <c r="W99">
        <v>2.3369999999999998E-2</v>
      </c>
      <c r="X99">
        <v>1.9066E-2</v>
      </c>
      <c r="Y99">
        <v>4.2437000000000002E-2</v>
      </c>
      <c r="Z99">
        <v>0</v>
      </c>
      <c r="AA99">
        <v>0</v>
      </c>
      <c r="AB99">
        <v>-4.1648999999999999E-2</v>
      </c>
      <c r="AC99">
        <v>0</v>
      </c>
      <c r="AD99">
        <v>0</v>
      </c>
      <c r="AE99">
        <v>8.8543000000000003</v>
      </c>
      <c r="AF99">
        <v>0.14380000000000001</v>
      </c>
    </row>
    <row r="100" spans="1:32" x14ac:dyDescent="0.2">
      <c r="A100">
        <f t="shared" si="3"/>
        <v>8.8161000000000005</v>
      </c>
      <c r="B100">
        <f t="shared" si="4"/>
        <v>1.0467310000000001</v>
      </c>
      <c r="C100">
        <f t="shared" si="5"/>
        <v>5.5600000000000094E-4</v>
      </c>
      <c r="F100">
        <v>1.5</v>
      </c>
      <c r="G100">
        <v>0</v>
      </c>
      <c r="H100">
        <v>1.0467310000000001</v>
      </c>
      <c r="I100">
        <v>2.3777E-2</v>
      </c>
      <c r="J100">
        <v>1.9706999999999999E-2</v>
      </c>
      <c r="K100">
        <v>4.3485000000000003E-2</v>
      </c>
      <c r="L100">
        <v>2.0000000000000002E-5</v>
      </c>
      <c r="M100">
        <v>0</v>
      </c>
      <c r="N100">
        <v>-4.0688000000000002E-2</v>
      </c>
      <c r="O100">
        <v>-3.0000000000000001E-6</v>
      </c>
      <c r="P100">
        <v>-3.0000000000000001E-6</v>
      </c>
      <c r="Q100">
        <v>8.8161000000000005</v>
      </c>
      <c r="R100">
        <v>0.1434</v>
      </c>
      <c r="T100">
        <v>1.5</v>
      </c>
      <c r="U100">
        <v>0</v>
      </c>
      <c r="V100">
        <v>1.0467310000000001</v>
      </c>
      <c r="W100">
        <v>2.3777E-2</v>
      </c>
      <c r="X100">
        <v>1.9151999999999999E-2</v>
      </c>
      <c r="Y100">
        <v>4.2929000000000002E-2</v>
      </c>
      <c r="Z100">
        <v>0</v>
      </c>
      <c r="AA100">
        <v>0</v>
      </c>
      <c r="AB100">
        <v>-4.0890999999999997E-2</v>
      </c>
      <c r="AC100">
        <v>0</v>
      </c>
      <c r="AD100">
        <v>0</v>
      </c>
      <c r="AE100">
        <v>8.8161000000000005</v>
      </c>
      <c r="AF100">
        <v>0.1434</v>
      </c>
    </row>
    <row r="101" spans="1:32" x14ac:dyDescent="0.2">
      <c r="A101">
        <f t="shared" si="3"/>
        <v>8.7782999999999998</v>
      </c>
      <c r="B101">
        <f t="shared" si="4"/>
        <v>1.0557589999999999</v>
      </c>
      <c r="C101">
        <f t="shared" si="5"/>
        <v>5.5600000000000094E-4</v>
      </c>
      <c r="F101">
        <v>1.6</v>
      </c>
      <c r="G101">
        <v>0</v>
      </c>
      <c r="H101">
        <v>1.0557589999999999</v>
      </c>
      <c r="I101">
        <v>2.4188000000000001E-2</v>
      </c>
      <c r="J101">
        <v>1.9793999999999999E-2</v>
      </c>
      <c r="K101">
        <v>4.3980999999999999E-2</v>
      </c>
      <c r="L101">
        <v>2.0000000000000002E-5</v>
      </c>
      <c r="M101">
        <v>0</v>
      </c>
      <c r="N101">
        <v>-3.9934999999999998E-2</v>
      </c>
      <c r="O101">
        <v>-3.0000000000000001E-6</v>
      </c>
      <c r="P101">
        <v>-3.0000000000000001E-6</v>
      </c>
      <c r="Q101">
        <v>8.7782999999999998</v>
      </c>
      <c r="R101">
        <v>0.14299999999999999</v>
      </c>
      <c r="T101">
        <v>1.6</v>
      </c>
      <c r="U101">
        <v>0</v>
      </c>
      <c r="V101">
        <v>1.0557589999999999</v>
      </c>
      <c r="W101">
        <v>2.4188000000000001E-2</v>
      </c>
      <c r="X101">
        <v>1.9237000000000001E-2</v>
      </c>
      <c r="Y101">
        <v>4.3424999999999998E-2</v>
      </c>
      <c r="Z101">
        <v>0</v>
      </c>
      <c r="AA101">
        <v>0</v>
      </c>
      <c r="AB101">
        <v>-4.0134000000000003E-2</v>
      </c>
      <c r="AC101">
        <v>0</v>
      </c>
      <c r="AD101">
        <v>0</v>
      </c>
      <c r="AE101">
        <v>8.7782999999999998</v>
      </c>
      <c r="AF101">
        <v>0.14299999999999999</v>
      </c>
    </row>
    <row r="102" spans="1:32" x14ac:dyDescent="0.2">
      <c r="A102">
        <f t="shared" si="3"/>
        <v>8.7409999999999997</v>
      </c>
      <c r="B102">
        <f t="shared" si="4"/>
        <v>1.064781</v>
      </c>
      <c r="C102">
        <f t="shared" si="5"/>
        <v>5.5800000000000294E-4</v>
      </c>
      <c r="F102">
        <v>1.7</v>
      </c>
      <c r="G102">
        <v>0</v>
      </c>
      <c r="H102">
        <v>1.064781</v>
      </c>
      <c r="I102">
        <v>2.4601999999999999E-2</v>
      </c>
      <c r="J102">
        <v>1.9880999999999999E-2</v>
      </c>
      <c r="K102">
        <v>4.4482000000000001E-2</v>
      </c>
      <c r="L102">
        <v>2.0000000000000002E-5</v>
      </c>
      <c r="M102">
        <v>0</v>
      </c>
      <c r="N102">
        <v>-3.9181000000000001E-2</v>
      </c>
      <c r="O102">
        <v>-3.0000000000000001E-6</v>
      </c>
      <c r="P102">
        <v>-3.0000000000000001E-6</v>
      </c>
      <c r="Q102">
        <v>8.7409999999999997</v>
      </c>
      <c r="R102">
        <v>0.1426</v>
      </c>
      <c r="T102">
        <v>1.7</v>
      </c>
      <c r="U102">
        <v>0</v>
      </c>
      <c r="V102">
        <v>1.064781</v>
      </c>
      <c r="W102">
        <v>2.4601999999999999E-2</v>
      </c>
      <c r="X102">
        <v>1.9323E-2</v>
      </c>
      <c r="Y102">
        <v>4.3923999999999998E-2</v>
      </c>
      <c r="Z102">
        <v>0</v>
      </c>
      <c r="AA102">
        <v>0</v>
      </c>
      <c r="AB102">
        <v>-3.9376000000000001E-2</v>
      </c>
      <c r="AC102">
        <v>0</v>
      </c>
      <c r="AD102">
        <v>0</v>
      </c>
      <c r="AE102">
        <v>8.7409999999999997</v>
      </c>
      <c r="AF102">
        <v>0.1426</v>
      </c>
    </row>
    <row r="103" spans="1:32" x14ac:dyDescent="0.2">
      <c r="A103">
        <f t="shared" si="3"/>
        <v>8.7042000000000002</v>
      </c>
      <c r="B103">
        <f t="shared" si="4"/>
        <v>1.0737989999999999</v>
      </c>
      <c r="C103">
        <f t="shared" si="5"/>
        <v>5.58999999999997E-4</v>
      </c>
      <c r="F103">
        <v>1.8</v>
      </c>
      <c r="G103">
        <v>0</v>
      </c>
      <c r="H103">
        <v>1.0737989999999999</v>
      </c>
      <c r="I103">
        <v>2.5019E-2</v>
      </c>
      <c r="J103">
        <v>1.9968E-2</v>
      </c>
      <c r="K103">
        <v>4.4986999999999999E-2</v>
      </c>
      <c r="L103">
        <v>2.0000000000000002E-5</v>
      </c>
      <c r="M103">
        <v>0</v>
      </c>
      <c r="N103">
        <v>-3.8427000000000003E-2</v>
      </c>
      <c r="O103">
        <v>-3.0000000000000001E-6</v>
      </c>
      <c r="P103">
        <v>-3.0000000000000001E-6</v>
      </c>
      <c r="Q103">
        <v>8.7042000000000002</v>
      </c>
      <c r="R103">
        <v>0.14219999999999999</v>
      </c>
      <c r="T103">
        <v>1.8</v>
      </c>
      <c r="U103">
        <v>0</v>
      </c>
      <c r="V103">
        <v>1.0737989999999999</v>
      </c>
      <c r="W103">
        <v>2.5019E-2</v>
      </c>
      <c r="X103">
        <v>1.9408999999999999E-2</v>
      </c>
      <c r="Y103">
        <v>4.4428000000000002E-2</v>
      </c>
      <c r="Z103">
        <v>0</v>
      </c>
      <c r="AA103">
        <v>0</v>
      </c>
      <c r="AB103">
        <v>-3.8618E-2</v>
      </c>
      <c r="AC103">
        <v>0</v>
      </c>
      <c r="AD103">
        <v>0</v>
      </c>
      <c r="AE103">
        <v>8.7042000000000002</v>
      </c>
      <c r="AF103">
        <v>0.14219999999999999</v>
      </c>
    </row>
    <row r="104" spans="1:32" x14ac:dyDescent="0.2">
      <c r="A104">
        <f t="shared" si="3"/>
        <v>8.6678999999999995</v>
      </c>
      <c r="B104">
        <f t="shared" si="4"/>
        <v>1.0828120000000001</v>
      </c>
      <c r="C104">
        <f t="shared" si="5"/>
        <v>5.59999999999998E-4</v>
      </c>
      <c r="F104">
        <v>1.9</v>
      </c>
      <c r="G104">
        <v>0</v>
      </c>
      <c r="H104">
        <v>1.0828120000000001</v>
      </c>
      <c r="I104">
        <v>2.5439E-2</v>
      </c>
      <c r="J104">
        <v>2.0053999999999999E-2</v>
      </c>
      <c r="K104">
        <v>4.5491999999999998E-2</v>
      </c>
      <c r="L104">
        <v>2.0000000000000002E-5</v>
      </c>
      <c r="M104">
        <v>0</v>
      </c>
      <c r="N104">
        <v>-3.7671999999999997E-2</v>
      </c>
      <c r="O104">
        <v>-1.9999999999999999E-6</v>
      </c>
      <c r="P104">
        <v>-3.0000000000000001E-6</v>
      </c>
      <c r="Q104">
        <v>8.6678999999999995</v>
      </c>
      <c r="R104">
        <v>0.1419</v>
      </c>
      <c r="T104">
        <v>1.9</v>
      </c>
      <c r="U104">
        <v>0</v>
      </c>
      <c r="V104">
        <v>1.0828120000000001</v>
      </c>
      <c r="W104">
        <v>2.5439E-2</v>
      </c>
      <c r="X104">
        <v>1.9494000000000001E-2</v>
      </c>
      <c r="Y104">
        <v>4.4932E-2</v>
      </c>
      <c r="Z104">
        <v>0</v>
      </c>
      <c r="AA104">
        <v>0</v>
      </c>
      <c r="AB104">
        <v>-3.7858999999999997E-2</v>
      </c>
      <c r="AC104">
        <v>0</v>
      </c>
      <c r="AD104">
        <v>0</v>
      </c>
      <c r="AE104">
        <v>8.6678999999999995</v>
      </c>
      <c r="AF104">
        <v>0.1419</v>
      </c>
    </row>
    <row r="105" spans="1:32" x14ac:dyDescent="0.2">
      <c r="A105">
        <f t="shared" si="3"/>
        <v>8.6320999999999994</v>
      </c>
      <c r="B105">
        <f t="shared" si="4"/>
        <v>1.09182</v>
      </c>
      <c r="C105">
        <f t="shared" si="5"/>
        <v>5.60999999999999E-4</v>
      </c>
      <c r="F105">
        <v>2</v>
      </c>
      <c r="G105">
        <v>0</v>
      </c>
      <c r="H105">
        <v>1.09182</v>
      </c>
      <c r="I105">
        <v>2.5862E-2</v>
      </c>
      <c r="J105">
        <v>2.0138E-2</v>
      </c>
      <c r="K105">
        <v>4.5999999999999999E-2</v>
      </c>
      <c r="L105">
        <v>2.0000000000000002E-5</v>
      </c>
      <c r="M105">
        <v>0</v>
      </c>
      <c r="N105">
        <v>-3.6916999999999998E-2</v>
      </c>
      <c r="O105">
        <v>-1.9999999999999999E-6</v>
      </c>
      <c r="P105">
        <v>-1.9999999999999999E-6</v>
      </c>
      <c r="Q105">
        <v>8.6320999999999994</v>
      </c>
      <c r="R105">
        <v>0.14149999999999999</v>
      </c>
      <c r="T105">
        <v>2</v>
      </c>
      <c r="U105">
        <v>0</v>
      </c>
      <c r="V105">
        <v>1.09182</v>
      </c>
      <c r="W105">
        <v>2.5862E-2</v>
      </c>
      <c r="X105">
        <v>1.9577000000000001E-2</v>
      </c>
      <c r="Y105">
        <v>4.5439E-2</v>
      </c>
      <c r="Z105">
        <v>0</v>
      </c>
      <c r="AA105">
        <v>0</v>
      </c>
      <c r="AB105">
        <v>-3.7100000000000001E-2</v>
      </c>
      <c r="AC105">
        <v>0</v>
      </c>
      <c r="AD105">
        <v>0</v>
      </c>
      <c r="AE105">
        <v>8.6320999999999994</v>
      </c>
      <c r="AF105">
        <v>0.14149999999999999</v>
      </c>
    </row>
    <row r="106" spans="1:32" x14ac:dyDescent="0.2">
      <c r="A106">
        <f t="shared" si="3"/>
        <v>8.5967000000000002</v>
      </c>
      <c r="B106">
        <f t="shared" si="4"/>
        <v>1.1008230000000001</v>
      </c>
      <c r="C106">
        <f t="shared" si="5"/>
        <v>5.62E-4</v>
      </c>
      <c r="F106">
        <v>2.1</v>
      </c>
      <c r="G106">
        <v>0</v>
      </c>
      <c r="H106">
        <v>1.1008230000000001</v>
      </c>
      <c r="I106">
        <v>2.6289E-2</v>
      </c>
      <c r="J106">
        <v>2.0220999999999999E-2</v>
      </c>
      <c r="K106">
        <v>4.6510000000000003E-2</v>
      </c>
      <c r="L106">
        <v>2.0000000000000002E-5</v>
      </c>
      <c r="M106">
        <v>0</v>
      </c>
      <c r="N106">
        <v>-3.6162E-2</v>
      </c>
      <c r="O106">
        <v>-1.9999999999999999E-6</v>
      </c>
      <c r="P106">
        <v>-1.9999999999999999E-6</v>
      </c>
      <c r="Q106">
        <v>8.5967000000000002</v>
      </c>
      <c r="R106">
        <v>0.1411</v>
      </c>
      <c r="T106">
        <v>2.1</v>
      </c>
      <c r="U106">
        <v>0</v>
      </c>
      <c r="V106">
        <v>1.1008230000000001</v>
      </c>
      <c r="W106">
        <v>2.6289E-2</v>
      </c>
      <c r="X106">
        <v>1.9658999999999999E-2</v>
      </c>
      <c r="Y106">
        <v>4.5948000000000003E-2</v>
      </c>
      <c r="Z106">
        <v>0</v>
      </c>
      <c r="AA106">
        <v>0</v>
      </c>
      <c r="AB106">
        <v>-3.6340999999999998E-2</v>
      </c>
      <c r="AC106">
        <v>0</v>
      </c>
      <c r="AD106">
        <v>0</v>
      </c>
      <c r="AE106">
        <v>8.5967000000000002</v>
      </c>
      <c r="AF106">
        <v>0.1411</v>
      </c>
    </row>
    <row r="107" spans="1:32" x14ac:dyDescent="0.2">
      <c r="A107">
        <f t="shared" si="3"/>
        <v>8.5617999999999999</v>
      </c>
      <c r="B107">
        <f t="shared" si="4"/>
        <v>1.1098209999999999</v>
      </c>
      <c r="C107">
        <f t="shared" si="5"/>
        <v>5.63000000000001E-4</v>
      </c>
      <c r="F107">
        <v>2.2000000000000002</v>
      </c>
      <c r="G107">
        <v>0</v>
      </c>
      <c r="H107">
        <v>1.1098209999999999</v>
      </c>
      <c r="I107">
        <v>2.6719E-2</v>
      </c>
      <c r="J107">
        <v>2.0303999999999999E-2</v>
      </c>
      <c r="K107">
        <v>4.7023000000000002E-2</v>
      </c>
      <c r="L107">
        <v>2.0000000000000002E-5</v>
      </c>
      <c r="M107">
        <v>0</v>
      </c>
      <c r="N107">
        <v>-3.5407000000000001E-2</v>
      </c>
      <c r="O107">
        <v>-1.9999999999999999E-6</v>
      </c>
      <c r="P107">
        <v>-1.9999999999999999E-6</v>
      </c>
      <c r="Q107">
        <v>8.5617999999999999</v>
      </c>
      <c r="R107">
        <v>0.14080000000000001</v>
      </c>
      <c r="T107">
        <v>2.2000000000000002</v>
      </c>
      <c r="U107">
        <v>0</v>
      </c>
      <c r="V107">
        <v>1.1098209999999999</v>
      </c>
      <c r="W107">
        <v>2.6719E-2</v>
      </c>
      <c r="X107">
        <v>1.9741000000000002E-2</v>
      </c>
      <c r="Y107">
        <v>4.6460000000000001E-2</v>
      </c>
      <c r="Z107">
        <v>0</v>
      </c>
      <c r="AA107">
        <v>0</v>
      </c>
      <c r="AB107">
        <v>-3.5581000000000002E-2</v>
      </c>
      <c r="AC107">
        <v>0</v>
      </c>
      <c r="AD107">
        <v>0</v>
      </c>
      <c r="AE107">
        <v>8.5617999999999999</v>
      </c>
      <c r="AF107">
        <v>0.14080000000000001</v>
      </c>
    </row>
    <row r="108" spans="1:32" x14ac:dyDescent="0.2">
      <c r="A108">
        <f t="shared" si="3"/>
        <v>8.5273000000000003</v>
      </c>
      <c r="B108">
        <f t="shared" si="4"/>
        <v>1.1188149999999999</v>
      </c>
      <c r="C108">
        <f t="shared" si="5"/>
        <v>5.6399999999999506E-4</v>
      </c>
      <c r="F108">
        <v>2.2999999999999998</v>
      </c>
      <c r="G108">
        <v>0</v>
      </c>
      <c r="H108">
        <v>1.1188149999999999</v>
      </c>
      <c r="I108">
        <v>2.7151999999999999E-2</v>
      </c>
      <c r="J108">
        <v>2.0386000000000001E-2</v>
      </c>
      <c r="K108">
        <v>4.7537999999999997E-2</v>
      </c>
      <c r="L108">
        <v>2.0000000000000002E-5</v>
      </c>
      <c r="M108">
        <v>0</v>
      </c>
      <c r="N108">
        <v>-3.4651000000000001E-2</v>
      </c>
      <c r="O108">
        <v>-1.9999999999999999E-6</v>
      </c>
      <c r="P108">
        <v>-1.9999999999999999E-6</v>
      </c>
      <c r="Q108">
        <v>8.5273000000000003</v>
      </c>
      <c r="R108">
        <v>0.1404</v>
      </c>
      <c r="T108">
        <v>2.2999999999999998</v>
      </c>
      <c r="U108">
        <v>0</v>
      </c>
      <c r="V108">
        <v>1.1188149999999999</v>
      </c>
      <c r="W108">
        <v>2.7151999999999999E-2</v>
      </c>
      <c r="X108">
        <v>1.9821999999999999E-2</v>
      </c>
      <c r="Y108">
        <v>4.6974000000000002E-2</v>
      </c>
      <c r="Z108">
        <v>0</v>
      </c>
      <c r="AA108">
        <v>0</v>
      </c>
      <c r="AB108">
        <v>-3.4820999999999998E-2</v>
      </c>
      <c r="AC108">
        <v>0</v>
      </c>
      <c r="AD108">
        <v>0</v>
      </c>
      <c r="AE108">
        <v>8.5273000000000003</v>
      </c>
      <c r="AF108">
        <v>0.1404</v>
      </c>
    </row>
    <row r="109" spans="1:32" x14ac:dyDescent="0.2">
      <c r="A109">
        <f t="shared" si="3"/>
        <v>8.4932999999999996</v>
      </c>
      <c r="B109">
        <f t="shared" si="4"/>
        <v>1.1278030000000001</v>
      </c>
      <c r="C109">
        <f t="shared" si="5"/>
        <v>5.65000000000003E-4</v>
      </c>
      <c r="F109">
        <v>2.4</v>
      </c>
      <c r="G109">
        <v>0</v>
      </c>
      <c r="H109">
        <v>1.1278030000000001</v>
      </c>
      <c r="I109">
        <v>2.7588000000000001E-2</v>
      </c>
      <c r="J109">
        <v>2.0468E-2</v>
      </c>
      <c r="K109">
        <v>4.8056000000000001E-2</v>
      </c>
      <c r="L109">
        <v>2.0000000000000002E-5</v>
      </c>
      <c r="M109">
        <v>0</v>
      </c>
      <c r="N109">
        <v>-3.3894000000000001E-2</v>
      </c>
      <c r="O109">
        <v>-1.9999999999999999E-6</v>
      </c>
      <c r="P109">
        <v>-1.9999999999999999E-6</v>
      </c>
      <c r="Q109">
        <v>8.4932999999999996</v>
      </c>
      <c r="R109">
        <v>0.1401</v>
      </c>
      <c r="T109">
        <v>2.4</v>
      </c>
      <c r="U109">
        <v>0</v>
      </c>
      <c r="V109">
        <v>1.1278030000000001</v>
      </c>
      <c r="W109">
        <v>2.7588000000000001E-2</v>
      </c>
      <c r="X109">
        <v>1.9903000000000001E-2</v>
      </c>
      <c r="Y109">
        <v>4.7490999999999998E-2</v>
      </c>
      <c r="Z109">
        <v>0</v>
      </c>
      <c r="AA109">
        <v>0</v>
      </c>
      <c r="AB109">
        <v>-3.4061000000000001E-2</v>
      </c>
      <c r="AC109">
        <v>0</v>
      </c>
      <c r="AD109">
        <v>0</v>
      </c>
      <c r="AE109">
        <v>8.4932999999999996</v>
      </c>
      <c r="AF109">
        <v>0.1401</v>
      </c>
    </row>
    <row r="110" spans="1:32" x14ac:dyDescent="0.2">
      <c r="A110">
        <f t="shared" si="3"/>
        <v>8.4596999999999998</v>
      </c>
      <c r="B110">
        <f t="shared" si="4"/>
        <v>1.1367860000000001</v>
      </c>
      <c r="C110">
        <f t="shared" si="5"/>
        <v>5.67000000000005E-4</v>
      </c>
      <c r="F110">
        <v>2.5</v>
      </c>
      <c r="G110">
        <v>0</v>
      </c>
      <c r="H110">
        <v>1.1367860000000001</v>
      </c>
      <c r="I110">
        <v>2.8028000000000001E-2</v>
      </c>
      <c r="J110">
        <v>2.0549000000000001E-2</v>
      </c>
      <c r="K110">
        <v>4.8577000000000002E-2</v>
      </c>
      <c r="L110">
        <v>2.0000000000000002E-5</v>
      </c>
      <c r="M110">
        <v>0</v>
      </c>
      <c r="N110">
        <v>-3.3138000000000001E-2</v>
      </c>
      <c r="O110">
        <v>-1.9999999999999999E-6</v>
      </c>
      <c r="P110">
        <v>-1.9999999999999999E-6</v>
      </c>
      <c r="Q110">
        <v>8.4596999999999998</v>
      </c>
      <c r="R110">
        <v>0.13969999999999999</v>
      </c>
      <c r="T110">
        <v>2.5</v>
      </c>
      <c r="U110">
        <v>0</v>
      </c>
      <c r="V110">
        <v>1.1367860000000001</v>
      </c>
      <c r="W110">
        <v>2.8028000000000001E-2</v>
      </c>
      <c r="X110">
        <v>1.9982E-2</v>
      </c>
      <c r="Y110">
        <v>4.8009999999999997E-2</v>
      </c>
      <c r="Z110">
        <v>0</v>
      </c>
      <c r="AA110">
        <v>0</v>
      </c>
      <c r="AB110">
        <v>-3.3300000000000003E-2</v>
      </c>
      <c r="AC110">
        <v>0</v>
      </c>
      <c r="AD110">
        <v>0</v>
      </c>
      <c r="AE110">
        <v>8.4596999999999998</v>
      </c>
      <c r="AF110">
        <v>0.13969999999999999</v>
      </c>
    </row>
    <row r="111" spans="1:32" x14ac:dyDescent="0.2">
      <c r="A111">
        <f t="shared" si="3"/>
        <v>8.4263999999999992</v>
      </c>
      <c r="B111">
        <f t="shared" si="4"/>
        <v>1.145764</v>
      </c>
      <c r="C111">
        <f t="shared" si="5"/>
        <v>5.6799999999999906E-4</v>
      </c>
      <c r="F111">
        <v>2.6</v>
      </c>
      <c r="G111">
        <v>0</v>
      </c>
      <c r="H111">
        <v>1.145764</v>
      </c>
      <c r="I111">
        <v>2.8469999999999999E-2</v>
      </c>
      <c r="J111">
        <v>2.0628000000000001E-2</v>
      </c>
      <c r="K111">
        <v>4.9098999999999997E-2</v>
      </c>
      <c r="L111">
        <v>2.0000000000000002E-5</v>
      </c>
      <c r="M111">
        <v>0</v>
      </c>
      <c r="N111">
        <v>-3.2381E-2</v>
      </c>
      <c r="O111">
        <v>-1.9999999999999999E-6</v>
      </c>
      <c r="P111">
        <v>-1.9999999999999999E-6</v>
      </c>
      <c r="Q111">
        <v>8.4263999999999992</v>
      </c>
      <c r="R111">
        <v>0.1394</v>
      </c>
      <c r="T111">
        <v>2.6</v>
      </c>
      <c r="U111">
        <v>0</v>
      </c>
      <c r="V111">
        <v>1.145764</v>
      </c>
      <c r="W111">
        <v>2.8469999999999999E-2</v>
      </c>
      <c r="X111">
        <v>2.0060999999999999E-2</v>
      </c>
      <c r="Y111">
        <v>4.8530999999999998E-2</v>
      </c>
      <c r="Z111">
        <v>0</v>
      </c>
      <c r="AA111">
        <v>0</v>
      </c>
      <c r="AB111">
        <v>-3.2538999999999998E-2</v>
      </c>
      <c r="AC111">
        <v>0</v>
      </c>
      <c r="AD111">
        <v>0</v>
      </c>
      <c r="AE111">
        <v>8.4263999999999992</v>
      </c>
      <c r="AF111">
        <v>0.1394</v>
      </c>
    </row>
    <row r="112" spans="1:32" x14ac:dyDescent="0.2">
      <c r="A112">
        <f t="shared" si="3"/>
        <v>8.3935999999999993</v>
      </c>
      <c r="B112">
        <f t="shared" si="4"/>
        <v>1.154736</v>
      </c>
      <c r="C112">
        <f t="shared" si="5"/>
        <v>5.6900000000000006E-4</v>
      </c>
      <c r="F112">
        <v>2.7</v>
      </c>
      <c r="G112">
        <v>0</v>
      </c>
      <c r="H112">
        <v>1.154736</v>
      </c>
      <c r="I112">
        <v>2.8916000000000001E-2</v>
      </c>
      <c r="J112">
        <v>2.0707E-2</v>
      </c>
      <c r="K112">
        <v>4.9623E-2</v>
      </c>
      <c r="L112">
        <v>2.0000000000000002E-5</v>
      </c>
      <c r="M112">
        <v>0</v>
      </c>
      <c r="N112">
        <v>-3.1623999999999999E-2</v>
      </c>
      <c r="O112">
        <v>-1.9999999999999999E-6</v>
      </c>
      <c r="P112">
        <v>-1.9999999999999999E-6</v>
      </c>
      <c r="Q112">
        <v>8.3935999999999993</v>
      </c>
      <c r="R112">
        <v>0.1391</v>
      </c>
      <c r="T112">
        <v>2.7</v>
      </c>
      <c r="U112">
        <v>0</v>
      </c>
      <c r="V112">
        <v>1.154736</v>
      </c>
      <c r="W112">
        <v>2.8916000000000001E-2</v>
      </c>
      <c r="X112">
        <v>2.0138E-2</v>
      </c>
      <c r="Y112">
        <v>4.9054E-2</v>
      </c>
      <c r="Z112">
        <v>0</v>
      </c>
      <c r="AA112">
        <v>0</v>
      </c>
      <c r="AB112">
        <v>-3.1778000000000001E-2</v>
      </c>
      <c r="AC112">
        <v>0</v>
      </c>
      <c r="AD112">
        <v>0</v>
      </c>
      <c r="AE112">
        <v>8.3935999999999993</v>
      </c>
      <c r="AF112">
        <v>0.1391</v>
      </c>
    </row>
    <row r="113" spans="1:32" x14ac:dyDescent="0.2">
      <c r="A113">
        <f t="shared" si="3"/>
        <v>8.3612000000000002</v>
      </c>
      <c r="B113">
        <f t="shared" si="4"/>
        <v>1.1637040000000001</v>
      </c>
      <c r="C113">
        <f t="shared" si="5"/>
        <v>5.7000000000000106E-4</v>
      </c>
      <c r="F113">
        <v>2.8</v>
      </c>
      <c r="G113">
        <v>0</v>
      </c>
      <c r="H113">
        <v>1.1637040000000001</v>
      </c>
      <c r="I113">
        <v>2.9364999999999999E-2</v>
      </c>
      <c r="J113">
        <v>2.0784E-2</v>
      </c>
      <c r="K113">
        <v>5.015E-2</v>
      </c>
      <c r="L113">
        <v>2.0000000000000002E-5</v>
      </c>
      <c r="M113">
        <v>0</v>
      </c>
      <c r="N113">
        <v>-3.0866999999999999E-2</v>
      </c>
      <c r="O113">
        <v>-1.9999999999999999E-6</v>
      </c>
      <c r="P113">
        <v>-1.9999999999999999E-6</v>
      </c>
      <c r="Q113">
        <v>8.3612000000000002</v>
      </c>
      <c r="R113">
        <v>0.13869999999999999</v>
      </c>
      <c r="T113">
        <v>2.8</v>
      </c>
      <c r="U113">
        <v>0</v>
      </c>
      <c r="V113">
        <v>1.1637040000000001</v>
      </c>
      <c r="W113">
        <v>2.9364999999999999E-2</v>
      </c>
      <c r="X113">
        <v>2.0215E-2</v>
      </c>
      <c r="Y113">
        <v>4.9579999999999999E-2</v>
      </c>
      <c r="Z113">
        <v>0</v>
      </c>
      <c r="AA113">
        <v>0</v>
      </c>
      <c r="AB113">
        <v>-3.1015999999999998E-2</v>
      </c>
      <c r="AC113">
        <v>0</v>
      </c>
      <c r="AD113">
        <v>0</v>
      </c>
      <c r="AE113">
        <v>8.3612000000000002</v>
      </c>
      <c r="AF113">
        <v>0.13869999999999999</v>
      </c>
    </row>
    <row r="114" spans="1:32" x14ac:dyDescent="0.2">
      <c r="A114">
        <f t="shared" si="3"/>
        <v>8.3292000000000002</v>
      </c>
      <c r="B114">
        <f t="shared" si="4"/>
        <v>1.172666</v>
      </c>
      <c r="C114">
        <f t="shared" si="5"/>
        <v>5.7100000000000206E-4</v>
      </c>
      <c r="F114">
        <v>2.9</v>
      </c>
      <c r="G114">
        <v>0</v>
      </c>
      <c r="H114">
        <v>1.172666</v>
      </c>
      <c r="I114">
        <v>2.9818000000000001E-2</v>
      </c>
      <c r="J114">
        <v>2.0861999999999999E-2</v>
      </c>
      <c r="K114">
        <v>5.0679000000000002E-2</v>
      </c>
      <c r="L114">
        <v>2.0000000000000002E-5</v>
      </c>
      <c r="M114">
        <v>0</v>
      </c>
      <c r="N114">
        <v>-3.0109E-2</v>
      </c>
      <c r="O114">
        <v>-1.9999999999999999E-6</v>
      </c>
      <c r="P114">
        <v>-1.9999999999999999E-6</v>
      </c>
      <c r="Q114">
        <v>8.3292000000000002</v>
      </c>
      <c r="R114">
        <v>0.1384</v>
      </c>
      <c r="T114">
        <v>2.9</v>
      </c>
      <c r="U114">
        <v>0</v>
      </c>
      <c r="V114">
        <v>1.172666</v>
      </c>
      <c r="W114">
        <v>2.9818000000000001E-2</v>
      </c>
      <c r="X114">
        <v>2.0291E-2</v>
      </c>
      <c r="Y114">
        <v>5.0108E-2</v>
      </c>
      <c r="Z114">
        <v>0</v>
      </c>
      <c r="AA114">
        <v>0</v>
      </c>
      <c r="AB114">
        <v>-3.0254E-2</v>
      </c>
      <c r="AC114">
        <v>0</v>
      </c>
      <c r="AD114">
        <v>0</v>
      </c>
      <c r="AE114">
        <v>8.3292000000000002</v>
      </c>
      <c r="AF114">
        <v>0.1384</v>
      </c>
    </row>
    <row r="115" spans="1:32" x14ac:dyDescent="0.2">
      <c r="A115">
        <f t="shared" si="3"/>
        <v>8.2975999999999992</v>
      </c>
      <c r="B115">
        <f t="shared" si="4"/>
        <v>1.181622</v>
      </c>
      <c r="C115">
        <f t="shared" si="5"/>
        <v>5.7099999999999512E-4</v>
      </c>
      <c r="F115">
        <v>3</v>
      </c>
      <c r="G115">
        <v>0</v>
      </c>
      <c r="H115">
        <v>1.181622</v>
      </c>
      <c r="I115">
        <v>3.0273000000000001E-2</v>
      </c>
      <c r="J115">
        <v>2.0937999999999998E-2</v>
      </c>
      <c r="K115">
        <v>5.1209999999999999E-2</v>
      </c>
      <c r="L115">
        <v>1.9000000000000001E-5</v>
      </c>
      <c r="M115">
        <v>0</v>
      </c>
      <c r="N115">
        <v>-2.9350999999999999E-2</v>
      </c>
      <c r="O115">
        <v>-1.9999999999999999E-6</v>
      </c>
      <c r="P115">
        <v>-1.9999999999999999E-6</v>
      </c>
      <c r="Q115">
        <v>8.2975999999999992</v>
      </c>
      <c r="R115">
        <v>0.1381</v>
      </c>
      <c r="T115">
        <v>3</v>
      </c>
      <c r="U115">
        <v>0</v>
      </c>
      <c r="V115">
        <v>1.181622</v>
      </c>
      <c r="W115">
        <v>3.0273000000000001E-2</v>
      </c>
      <c r="X115">
        <v>2.0365999999999999E-2</v>
      </c>
      <c r="Y115">
        <v>5.0639000000000003E-2</v>
      </c>
      <c r="Z115">
        <v>0</v>
      </c>
      <c r="AA115">
        <v>0</v>
      </c>
      <c r="AB115">
        <v>-2.9492000000000001E-2</v>
      </c>
      <c r="AC115">
        <v>0</v>
      </c>
      <c r="AD115">
        <v>0</v>
      </c>
      <c r="AE115">
        <v>8.2975999999999992</v>
      </c>
      <c r="AF115">
        <v>0.1381</v>
      </c>
    </row>
    <row r="116" spans="1:32" x14ac:dyDescent="0.2">
      <c r="A116">
        <f t="shared" si="3"/>
        <v>8.2664000000000009</v>
      </c>
      <c r="B116">
        <f t="shared" si="4"/>
        <v>1.190574</v>
      </c>
      <c r="C116">
        <f t="shared" si="5"/>
        <v>5.7299999999999712E-4</v>
      </c>
      <c r="F116">
        <v>3.1</v>
      </c>
      <c r="G116">
        <v>0</v>
      </c>
      <c r="H116">
        <v>1.190574</v>
      </c>
      <c r="I116">
        <v>3.0731000000000001E-2</v>
      </c>
      <c r="J116">
        <v>2.1011999999999999E-2</v>
      </c>
      <c r="K116">
        <v>5.1743999999999998E-2</v>
      </c>
      <c r="L116">
        <v>1.9000000000000001E-5</v>
      </c>
      <c r="M116">
        <v>0</v>
      </c>
      <c r="N116">
        <v>-2.8593E-2</v>
      </c>
      <c r="O116">
        <v>-1.9999999999999999E-6</v>
      </c>
      <c r="P116">
        <v>-1.9999999999999999E-6</v>
      </c>
      <c r="Q116">
        <v>8.2664000000000009</v>
      </c>
      <c r="R116">
        <v>0.13780000000000001</v>
      </c>
      <c r="T116">
        <v>3.1</v>
      </c>
      <c r="U116">
        <v>0</v>
      </c>
      <c r="V116">
        <v>1.190574</v>
      </c>
      <c r="W116">
        <v>3.0731000000000001E-2</v>
      </c>
      <c r="X116">
        <v>2.0438999999999999E-2</v>
      </c>
      <c r="Y116">
        <v>5.1171000000000001E-2</v>
      </c>
      <c r="Z116">
        <v>0</v>
      </c>
      <c r="AA116">
        <v>0</v>
      </c>
      <c r="AB116">
        <v>-2.8729000000000001E-2</v>
      </c>
      <c r="AC116">
        <v>0</v>
      </c>
      <c r="AD116">
        <v>0</v>
      </c>
      <c r="AE116">
        <v>8.2664000000000009</v>
      </c>
      <c r="AF116">
        <v>0.13780000000000001</v>
      </c>
    </row>
    <row r="117" spans="1:32" x14ac:dyDescent="0.2">
      <c r="A117">
        <f t="shared" si="3"/>
        <v>8.2355</v>
      </c>
      <c r="B117">
        <f t="shared" si="4"/>
        <v>1.1995199999999999</v>
      </c>
      <c r="C117">
        <f t="shared" si="5"/>
        <v>5.7299999999999712E-4</v>
      </c>
      <c r="F117">
        <v>3.2</v>
      </c>
      <c r="G117">
        <v>0</v>
      </c>
      <c r="H117">
        <v>1.1995199999999999</v>
      </c>
      <c r="I117">
        <v>3.1192999999999999E-2</v>
      </c>
      <c r="J117">
        <v>2.1086000000000001E-2</v>
      </c>
      <c r="K117">
        <v>5.2278999999999999E-2</v>
      </c>
      <c r="L117">
        <v>1.9000000000000001E-5</v>
      </c>
      <c r="M117">
        <v>0</v>
      </c>
      <c r="N117">
        <v>-2.7834000000000001E-2</v>
      </c>
      <c r="O117">
        <v>-1.9999999999999999E-6</v>
      </c>
      <c r="P117">
        <v>-1.9999999999999999E-6</v>
      </c>
      <c r="Q117">
        <v>8.2355</v>
      </c>
      <c r="R117">
        <v>0.13750000000000001</v>
      </c>
      <c r="T117">
        <v>3.2</v>
      </c>
      <c r="U117">
        <v>0</v>
      </c>
      <c r="V117">
        <v>1.1995199999999999</v>
      </c>
      <c r="W117">
        <v>3.1192999999999999E-2</v>
      </c>
      <c r="X117">
        <v>2.0513E-2</v>
      </c>
      <c r="Y117">
        <v>5.1706000000000002E-2</v>
      </c>
      <c r="Z117">
        <v>0</v>
      </c>
      <c r="AA117">
        <v>0</v>
      </c>
      <c r="AB117">
        <v>-2.7966999999999999E-2</v>
      </c>
      <c r="AC117">
        <v>0</v>
      </c>
      <c r="AD117">
        <v>0</v>
      </c>
      <c r="AE117">
        <v>8.2355</v>
      </c>
      <c r="AF117">
        <v>0.13750000000000001</v>
      </c>
    </row>
    <row r="118" spans="1:32" x14ac:dyDescent="0.2">
      <c r="A118">
        <f t="shared" si="3"/>
        <v>8.2049000000000003</v>
      </c>
      <c r="B118">
        <f t="shared" si="4"/>
        <v>1.2084600000000001</v>
      </c>
      <c r="C118">
        <f t="shared" si="5"/>
        <v>5.7499999999999912E-4</v>
      </c>
      <c r="F118">
        <v>3.3</v>
      </c>
      <c r="G118">
        <v>0</v>
      </c>
      <c r="H118">
        <v>1.2084600000000001</v>
      </c>
      <c r="I118">
        <v>3.1657999999999999E-2</v>
      </c>
      <c r="J118">
        <v>2.1160000000000002E-2</v>
      </c>
      <c r="K118">
        <v>5.2817999999999997E-2</v>
      </c>
      <c r="L118">
        <v>1.9000000000000001E-5</v>
      </c>
      <c r="M118">
        <v>0</v>
      </c>
      <c r="N118">
        <v>-2.7075999999999999E-2</v>
      </c>
      <c r="O118">
        <v>-1.9999999999999999E-6</v>
      </c>
      <c r="P118">
        <v>-1.9999999999999999E-6</v>
      </c>
      <c r="Q118">
        <v>8.2049000000000003</v>
      </c>
      <c r="R118">
        <v>0.13719999999999999</v>
      </c>
      <c r="T118">
        <v>3.3</v>
      </c>
      <c r="U118">
        <v>0</v>
      </c>
      <c r="V118">
        <v>1.2084600000000001</v>
      </c>
      <c r="W118">
        <v>3.1657999999999999E-2</v>
      </c>
      <c r="X118">
        <v>2.0584999999999999E-2</v>
      </c>
      <c r="Y118">
        <v>5.2242999999999998E-2</v>
      </c>
      <c r="Z118">
        <v>0</v>
      </c>
      <c r="AA118">
        <v>0</v>
      </c>
      <c r="AB118">
        <v>-2.7203999999999999E-2</v>
      </c>
      <c r="AC118">
        <v>0</v>
      </c>
      <c r="AD118">
        <v>0</v>
      </c>
      <c r="AE118">
        <v>8.2049000000000003</v>
      </c>
      <c r="AF118">
        <v>0.13719999999999999</v>
      </c>
    </row>
    <row r="119" spans="1:32" x14ac:dyDescent="0.2">
      <c r="A119">
        <f t="shared" si="3"/>
        <v>8.1747999999999994</v>
      </c>
      <c r="B119">
        <f t="shared" si="4"/>
        <v>1.217395</v>
      </c>
      <c r="C119">
        <f t="shared" si="5"/>
        <v>5.7600000000000012E-4</v>
      </c>
      <c r="F119">
        <v>3.4</v>
      </c>
      <c r="G119">
        <v>0</v>
      </c>
      <c r="H119">
        <v>1.217395</v>
      </c>
      <c r="I119">
        <v>3.2125000000000001E-2</v>
      </c>
      <c r="J119">
        <v>2.1233999999999999E-2</v>
      </c>
      <c r="K119">
        <v>5.3358999999999997E-2</v>
      </c>
      <c r="L119">
        <v>1.9000000000000001E-5</v>
      </c>
      <c r="M119">
        <v>0</v>
      </c>
      <c r="N119">
        <v>-2.6317E-2</v>
      </c>
      <c r="O119">
        <v>-1.9999999999999999E-6</v>
      </c>
      <c r="P119">
        <v>-1.9999999999999999E-6</v>
      </c>
      <c r="Q119">
        <v>8.1747999999999994</v>
      </c>
      <c r="R119">
        <v>0.13689999999999999</v>
      </c>
      <c r="T119">
        <v>3.4</v>
      </c>
      <c r="U119">
        <v>0</v>
      </c>
      <c r="V119">
        <v>1.217395</v>
      </c>
      <c r="W119">
        <v>3.2125000000000001E-2</v>
      </c>
      <c r="X119">
        <v>2.0657999999999999E-2</v>
      </c>
      <c r="Y119">
        <v>5.2782999999999997E-2</v>
      </c>
      <c r="Z119">
        <v>0</v>
      </c>
      <c r="AA119">
        <v>0</v>
      </c>
      <c r="AB119">
        <v>-2.6440000000000002E-2</v>
      </c>
      <c r="AC119">
        <v>0</v>
      </c>
      <c r="AD119">
        <v>0</v>
      </c>
      <c r="AE119">
        <v>8.1747999999999994</v>
      </c>
      <c r="AF119">
        <v>0.13689999999999999</v>
      </c>
    </row>
    <row r="120" spans="1:32" x14ac:dyDescent="0.2">
      <c r="A120">
        <f t="shared" si="3"/>
        <v>8.1449999999999996</v>
      </c>
      <c r="B120">
        <f t="shared" si="4"/>
        <v>1.2263250000000001</v>
      </c>
      <c r="C120">
        <f t="shared" si="5"/>
        <v>5.7700000000000112E-4</v>
      </c>
      <c r="F120">
        <v>3.5</v>
      </c>
      <c r="G120">
        <v>0</v>
      </c>
      <c r="H120">
        <v>1.2263250000000001</v>
      </c>
      <c r="I120">
        <v>3.2596E-2</v>
      </c>
      <c r="J120">
        <v>2.1305999999999999E-2</v>
      </c>
      <c r="K120">
        <v>5.3903E-2</v>
      </c>
      <c r="L120">
        <v>1.9000000000000001E-5</v>
      </c>
      <c r="M120">
        <v>0</v>
      </c>
      <c r="N120">
        <v>-2.5558000000000001E-2</v>
      </c>
      <c r="O120">
        <v>-1.9999999999999999E-6</v>
      </c>
      <c r="P120">
        <v>-1.9999999999999999E-6</v>
      </c>
      <c r="Q120">
        <v>8.1449999999999996</v>
      </c>
      <c r="R120">
        <v>0.1366</v>
      </c>
      <c r="T120">
        <v>3.5</v>
      </c>
      <c r="U120">
        <v>0</v>
      </c>
      <c r="V120">
        <v>1.2263250000000001</v>
      </c>
      <c r="W120">
        <v>3.2596E-2</v>
      </c>
      <c r="X120">
        <v>2.0729999999999998E-2</v>
      </c>
      <c r="Y120">
        <v>5.3325999999999998E-2</v>
      </c>
      <c r="Z120">
        <v>0</v>
      </c>
      <c r="AA120">
        <v>0</v>
      </c>
      <c r="AB120">
        <v>-2.5676999999999998E-2</v>
      </c>
      <c r="AC120">
        <v>0</v>
      </c>
      <c r="AD120">
        <v>0</v>
      </c>
      <c r="AE120">
        <v>8.1449999999999996</v>
      </c>
      <c r="AF120">
        <v>0.1366</v>
      </c>
    </row>
    <row r="121" spans="1:32" x14ac:dyDescent="0.2">
      <c r="A121">
        <f t="shared" si="3"/>
        <v>8.1155000000000008</v>
      </c>
      <c r="B121">
        <f t="shared" si="4"/>
        <v>1.2352479999999999</v>
      </c>
      <c r="C121">
        <f t="shared" si="5"/>
        <v>5.7800000000000212E-4</v>
      </c>
      <c r="F121">
        <v>3.6</v>
      </c>
      <c r="G121">
        <v>0</v>
      </c>
      <c r="H121">
        <v>1.2352479999999999</v>
      </c>
      <c r="I121">
        <v>3.3070000000000002E-2</v>
      </c>
      <c r="J121">
        <v>2.1381000000000001E-2</v>
      </c>
      <c r="K121">
        <v>5.4450999999999999E-2</v>
      </c>
      <c r="L121">
        <v>1.9000000000000001E-5</v>
      </c>
      <c r="M121">
        <v>0</v>
      </c>
      <c r="N121">
        <v>-2.4799000000000002E-2</v>
      </c>
      <c r="O121">
        <v>-1.9999999999999999E-6</v>
      </c>
      <c r="P121">
        <v>-1.9999999999999999E-6</v>
      </c>
      <c r="Q121">
        <v>8.1155000000000008</v>
      </c>
      <c r="R121">
        <v>0.1363</v>
      </c>
      <c r="T121">
        <v>3.6</v>
      </c>
      <c r="U121">
        <v>0</v>
      </c>
      <c r="V121">
        <v>1.2352479999999999</v>
      </c>
      <c r="W121">
        <v>3.3070000000000002E-2</v>
      </c>
      <c r="X121">
        <v>2.0802999999999999E-2</v>
      </c>
      <c r="Y121">
        <v>5.3872999999999997E-2</v>
      </c>
      <c r="Z121">
        <v>0</v>
      </c>
      <c r="AA121">
        <v>0</v>
      </c>
      <c r="AB121">
        <v>-2.4913000000000001E-2</v>
      </c>
      <c r="AC121">
        <v>0</v>
      </c>
      <c r="AD121">
        <v>0</v>
      </c>
      <c r="AE121">
        <v>8.1155000000000008</v>
      </c>
      <c r="AF121">
        <v>0.1363</v>
      </c>
    </row>
    <row r="122" spans="1:32" x14ac:dyDescent="0.2">
      <c r="A122">
        <f t="shared" si="3"/>
        <v>8.0863999999999994</v>
      </c>
      <c r="B122">
        <f t="shared" si="4"/>
        <v>1.244167</v>
      </c>
      <c r="C122">
        <f t="shared" si="5"/>
        <v>5.7900000000000312E-4</v>
      </c>
      <c r="F122">
        <v>3.7</v>
      </c>
      <c r="G122">
        <v>0</v>
      </c>
      <c r="H122">
        <v>1.244167</v>
      </c>
      <c r="I122">
        <v>3.3547E-2</v>
      </c>
      <c r="J122">
        <v>2.1454999999999998E-2</v>
      </c>
      <c r="K122">
        <v>5.5002000000000002E-2</v>
      </c>
      <c r="L122">
        <v>1.9000000000000001E-5</v>
      </c>
      <c r="M122">
        <v>0</v>
      </c>
      <c r="N122">
        <v>-2.4039000000000001E-2</v>
      </c>
      <c r="O122">
        <v>-1.9999999999999999E-6</v>
      </c>
      <c r="P122">
        <v>-1.9999999999999999E-6</v>
      </c>
      <c r="Q122">
        <v>8.0863999999999994</v>
      </c>
      <c r="R122">
        <v>0.13600000000000001</v>
      </c>
      <c r="T122">
        <v>3.7</v>
      </c>
      <c r="U122">
        <v>0</v>
      </c>
      <c r="V122">
        <v>1.244167</v>
      </c>
      <c r="W122">
        <v>3.3547E-2</v>
      </c>
      <c r="X122">
        <v>2.0875999999999999E-2</v>
      </c>
      <c r="Y122">
        <v>5.4422999999999999E-2</v>
      </c>
      <c r="Z122">
        <v>0</v>
      </c>
      <c r="AA122">
        <v>0</v>
      </c>
      <c r="AB122">
        <v>-2.4150000000000001E-2</v>
      </c>
      <c r="AC122">
        <v>0</v>
      </c>
      <c r="AD122">
        <v>0</v>
      </c>
      <c r="AE122">
        <v>8.0863999999999994</v>
      </c>
      <c r="AF122">
        <v>0.13600000000000001</v>
      </c>
    </row>
    <row r="123" spans="1:32" x14ac:dyDescent="0.2">
      <c r="A123">
        <f t="shared" si="3"/>
        <v>8.0574999999999992</v>
      </c>
      <c r="B123">
        <f t="shared" si="4"/>
        <v>1.2530790000000001</v>
      </c>
      <c r="C123">
        <f t="shared" si="5"/>
        <v>5.7999999999999718E-4</v>
      </c>
      <c r="F123">
        <v>3.8</v>
      </c>
      <c r="G123">
        <v>0</v>
      </c>
      <c r="H123">
        <v>1.2530790000000001</v>
      </c>
      <c r="I123">
        <v>3.4027000000000002E-2</v>
      </c>
      <c r="J123">
        <v>2.1527000000000001E-2</v>
      </c>
      <c r="K123">
        <v>5.5553999999999999E-2</v>
      </c>
      <c r="L123">
        <v>1.9000000000000001E-5</v>
      </c>
      <c r="M123">
        <v>0</v>
      </c>
      <c r="N123">
        <v>-2.3279999999999999E-2</v>
      </c>
      <c r="O123">
        <v>-1.9999999999999999E-6</v>
      </c>
      <c r="P123">
        <v>-1.9999999999999999E-6</v>
      </c>
      <c r="Q123">
        <v>8.0574999999999992</v>
      </c>
      <c r="R123">
        <v>0.13569999999999999</v>
      </c>
      <c r="T123">
        <v>3.8</v>
      </c>
      <c r="U123">
        <v>0</v>
      </c>
      <c r="V123">
        <v>1.2530790000000001</v>
      </c>
      <c r="W123">
        <v>3.4027000000000002E-2</v>
      </c>
      <c r="X123">
        <v>2.0947E-2</v>
      </c>
      <c r="Y123">
        <v>5.4974000000000002E-2</v>
      </c>
      <c r="Z123">
        <v>0</v>
      </c>
      <c r="AA123">
        <v>0</v>
      </c>
      <c r="AB123">
        <v>-2.3386000000000001E-2</v>
      </c>
      <c r="AC123">
        <v>0</v>
      </c>
      <c r="AD123">
        <v>0</v>
      </c>
      <c r="AE123">
        <v>8.0574999999999992</v>
      </c>
      <c r="AF123">
        <v>0.13569999999999999</v>
      </c>
    </row>
    <row r="124" spans="1:32" x14ac:dyDescent="0.2">
      <c r="A124">
        <f t="shared" si="3"/>
        <v>8.0290999999999997</v>
      </c>
      <c r="B124">
        <f t="shared" si="4"/>
        <v>1.2619860000000001</v>
      </c>
      <c r="C124">
        <f t="shared" si="5"/>
        <v>5.8099999999999818E-4</v>
      </c>
      <c r="F124">
        <v>3.9</v>
      </c>
      <c r="G124">
        <v>0</v>
      </c>
      <c r="H124">
        <v>1.2619860000000001</v>
      </c>
      <c r="I124">
        <v>3.4509999999999999E-2</v>
      </c>
      <c r="J124">
        <v>2.1597000000000002E-2</v>
      </c>
      <c r="K124">
        <v>5.6107999999999998E-2</v>
      </c>
      <c r="L124">
        <v>1.9000000000000001E-5</v>
      </c>
      <c r="M124">
        <v>0</v>
      </c>
      <c r="N124">
        <v>-2.2519999999999998E-2</v>
      </c>
      <c r="O124">
        <v>-1.9999999999999999E-6</v>
      </c>
      <c r="P124">
        <v>-1.9999999999999999E-6</v>
      </c>
      <c r="Q124">
        <v>8.0290999999999997</v>
      </c>
      <c r="R124">
        <v>0.13550000000000001</v>
      </c>
      <c r="T124">
        <v>3.9</v>
      </c>
      <c r="U124">
        <v>0</v>
      </c>
      <c r="V124">
        <v>1.2619860000000001</v>
      </c>
      <c r="W124">
        <v>3.4509999999999999E-2</v>
      </c>
      <c r="X124">
        <v>2.1016E-2</v>
      </c>
      <c r="Y124">
        <v>5.5527E-2</v>
      </c>
      <c r="Z124">
        <v>0</v>
      </c>
      <c r="AA124">
        <v>0</v>
      </c>
      <c r="AB124">
        <v>-2.2620999999999999E-2</v>
      </c>
      <c r="AC124">
        <v>0</v>
      </c>
      <c r="AD124">
        <v>0</v>
      </c>
      <c r="AE124">
        <v>8.0290999999999997</v>
      </c>
      <c r="AF124">
        <v>0.13550000000000001</v>
      </c>
    </row>
    <row r="125" spans="1:32" x14ac:dyDescent="0.2">
      <c r="A125">
        <f t="shared" si="3"/>
        <v>8.0008999999999997</v>
      </c>
      <c r="B125">
        <f t="shared" si="4"/>
        <v>1.2708870000000001</v>
      </c>
      <c r="C125">
        <f t="shared" si="5"/>
        <v>5.8199999999999918E-4</v>
      </c>
      <c r="F125">
        <v>4</v>
      </c>
      <c r="G125">
        <v>0</v>
      </c>
      <c r="H125">
        <v>1.2708870000000001</v>
      </c>
      <c r="I125">
        <v>3.4997E-2</v>
      </c>
      <c r="J125">
        <v>2.1666000000000001E-2</v>
      </c>
      <c r="K125">
        <v>5.6662999999999998E-2</v>
      </c>
      <c r="L125">
        <v>1.9000000000000001E-5</v>
      </c>
      <c r="M125">
        <v>0</v>
      </c>
      <c r="N125">
        <v>-2.1760000000000002E-2</v>
      </c>
      <c r="O125">
        <v>-1.9999999999999999E-6</v>
      </c>
      <c r="P125">
        <v>-1.9999999999999999E-6</v>
      </c>
      <c r="Q125">
        <v>8.0008999999999997</v>
      </c>
      <c r="R125">
        <v>0.13519999999999999</v>
      </c>
      <c r="T125">
        <v>4</v>
      </c>
      <c r="U125">
        <v>0</v>
      </c>
      <c r="V125">
        <v>1.2708870000000001</v>
      </c>
      <c r="W125">
        <v>3.4997E-2</v>
      </c>
      <c r="X125">
        <v>2.1085E-2</v>
      </c>
      <c r="Y125">
        <v>5.6080999999999999E-2</v>
      </c>
      <c r="Z125">
        <v>0</v>
      </c>
      <c r="AA125">
        <v>0</v>
      </c>
      <c r="AB125">
        <v>-2.1857000000000001E-2</v>
      </c>
      <c r="AC125">
        <v>0</v>
      </c>
      <c r="AD125">
        <v>0</v>
      </c>
      <c r="AE125">
        <v>8.0008999999999997</v>
      </c>
      <c r="AF125">
        <v>0.13519999999999999</v>
      </c>
    </row>
    <row r="126" spans="1:32" x14ac:dyDescent="0.2">
      <c r="A126">
        <f t="shared" si="3"/>
        <v>7.9729999999999999</v>
      </c>
      <c r="B126">
        <f t="shared" si="4"/>
        <v>1.279782</v>
      </c>
      <c r="C126">
        <f t="shared" si="5"/>
        <v>5.8300000000000018E-4</v>
      </c>
      <c r="F126">
        <v>4.0999999999999996</v>
      </c>
      <c r="G126">
        <v>0</v>
      </c>
      <c r="H126">
        <v>1.279782</v>
      </c>
      <c r="I126">
        <v>3.5485999999999997E-2</v>
      </c>
      <c r="J126">
        <v>2.1732000000000001E-2</v>
      </c>
      <c r="K126">
        <v>5.7217999999999998E-2</v>
      </c>
      <c r="L126">
        <v>1.9000000000000001E-5</v>
      </c>
      <c r="M126">
        <v>0</v>
      </c>
      <c r="N126">
        <v>-2.1000000000000001E-2</v>
      </c>
      <c r="O126">
        <v>-1.9999999999999999E-6</v>
      </c>
      <c r="P126">
        <v>-1.9999999999999999E-6</v>
      </c>
      <c r="Q126">
        <v>7.9729999999999999</v>
      </c>
      <c r="R126">
        <v>0.13489999999999999</v>
      </c>
      <c r="T126">
        <v>4.0999999999999996</v>
      </c>
      <c r="U126">
        <v>0</v>
      </c>
      <c r="V126">
        <v>1.279782</v>
      </c>
      <c r="W126">
        <v>3.5485999999999997E-2</v>
      </c>
      <c r="X126">
        <v>2.1149999999999999E-2</v>
      </c>
      <c r="Y126">
        <v>5.6634999999999998E-2</v>
      </c>
      <c r="Z126">
        <v>0</v>
      </c>
      <c r="AA126">
        <v>0</v>
      </c>
      <c r="AB126">
        <v>-2.1092E-2</v>
      </c>
      <c r="AC126">
        <v>0</v>
      </c>
      <c r="AD126">
        <v>0</v>
      </c>
      <c r="AE126">
        <v>7.9729999999999999</v>
      </c>
      <c r="AF126">
        <v>0.13489999999999999</v>
      </c>
    </row>
    <row r="127" spans="1:32" x14ac:dyDescent="0.2">
      <c r="A127">
        <f t="shared" si="3"/>
        <v>7.9455</v>
      </c>
      <c r="B127">
        <f t="shared" si="4"/>
        <v>1.2886709999999999</v>
      </c>
      <c r="C127">
        <f t="shared" si="5"/>
        <v>5.8400000000000118E-4</v>
      </c>
      <c r="F127">
        <v>4.2</v>
      </c>
      <c r="G127">
        <v>0</v>
      </c>
      <c r="H127">
        <v>1.2886709999999999</v>
      </c>
      <c r="I127">
        <v>3.5978000000000003E-2</v>
      </c>
      <c r="J127">
        <v>2.1788999999999999E-2</v>
      </c>
      <c r="K127">
        <v>5.7766999999999999E-2</v>
      </c>
      <c r="L127">
        <v>1.9000000000000001E-5</v>
      </c>
      <c r="M127">
        <v>0</v>
      </c>
      <c r="N127">
        <v>-2.0239E-2</v>
      </c>
      <c r="O127">
        <v>-1.9999999999999999E-6</v>
      </c>
      <c r="P127">
        <v>-1.9999999999999999E-6</v>
      </c>
      <c r="Q127">
        <v>7.9455</v>
      </c>
      <c r="R127">
        <v>0.13469999999999999</v>
      </c>
      <c r="T127">
        <v>4.2</v>
      </c>
      <c r="U127">
        <v>0</v>
      </c>
      <c r="V127">
        <v>1.288672</v>
      </c>
      <c r="W127">
        <v>3.5978000000000003E-2</v>
      </c>
      <c r="X127">
        <v>2.1205000000000002E-2</v>
      </c>
      <c r="Y127">
        <v>5.7182999999999998E-2</v>
      </c>
      <c r="Z127">
        <v>0</v>
      </c>
      <c r="AA127">
        <v>0</v>
      </c>
      <c r="AB127">
        <v>-2.0327000000000001E-2</v>
      </c>
      <c r="AC127">
        <v>0</v>
      </c>
      <c r="AD127">
        <v>0</v>
      </c>
      <c r="AE127">
        <v>7.9455</v>
      </c>
      <c r="AF127">
        <v>0.13469999999999999</v>
      </c>
    </row>
    <row r="128" spans="1:32" x14ac:dyDescent="0.2">
      <c r="A128">
        <f t="shared" si="3"/>
        <v>7.9181999999999997</v>
      </c>
      <c r="B128">
        <f t="shared" si="4"/>
        <v>1.297555</v>
      </c>
      <c r="C128">
        <f t="shared" si="5"/>
        <v>5.8400000000000118E-4</v>
      </c>
      <c r="F128">
        <v>4.3</v>
      </c>
      <c r="G128">
        <v>0</v>
      </c>
      <c r="H128">
        <v>1.297555</v>
      </c>
      <c r="I128">
        <v>3.6472999999999998E-2</v>
      </c>
      <c r="J128">
        <v>2.1840999999999999E-2</v>
      </c>
      <c r="K128">
        <v>5.8313999999999998E-2</v>
      </c>
      <c r="L128">
        <v>1.9000000000000001E-5</v>
      </c>
      <c r="M128">
        <v>0</v>
      </c>
      <c r="N128">
        <v>-1.9477999999999999E-2</v>
      </c>
      <c r="O128">
        <v>-1.9999999999999999E-6</v>
      </c>
      <c r="P128">
        <v>-1.9999999999999999E-6</v>
      </c>
      <c r="Q128">
        <v>7.9181999999999997</v>
      </c>
      <c r="R128">
        <v>0.13439999999999999</v>
      </c>
      <c r="T128">
        <v>4.3</v>
      </c>
      <c r="U128">
        <v>0</v>
      </c>
      <c r="V128">
        <v>1.297555</v>
      </c>
      <c r="W128">
        <v>3.6472999999999998E-2</v>
      </c>
      <c r="X128">
        <v>2.1257000000000002E-2</v>
      </c>
      <c r="Y128">
        <v>5.7729999999999997E-2</v>
      </c>
      <c r="Z128">
        <v>0</v>
      </c>
      <c r="AA128">
        <v>0</v>
      </c>
      <c r="AB128">
        <v>-1.9562E-2</v>
      </c>
      <c r="AC128">
        <v>0</v>
      </c>
      <c r="AD128">
        <v>0</v>
      </c>
      <c r="AE128">
        <v>7.9181999999999997</v>
      </c>
      <c r="AF128">
        <v>0.13439999999999999</v>
      </c>
    </row>
    <row r="129" spans="1:32" x14ac:dyDescent="0.2">
      <c r="A129">
        <f t="shared" si="3"/>
        <v>7.8913000000000002</v>
      </c>
      <c r="B129">
        <f t="shared" si="4"/>
        <v>1.306432</v>
      </c>
      <c r="C129">
        <f t="shared" si="5"/>
        <v>5.8499999999999525E-4</v>
      </c>
      <c r="F129">
        <v>4.4000000000000004</v>
      </c>
      <c r="G129">
        <v>0</v>
      </c>
      <c r="H129">
        <v>1.306432</v>
      </c>
      <c r="I129">
        <v>3.6970999999999997E-2</v>
      </c>
      <c r="J129">
        <v>2.1892000000000002E-2</v>
      </c>
      <c r="K129">
        <v>5.8862999999999999E-2</v>
      </c>
      <c r="L129">
        <v>1.9000000000000001E-5</v>
      </c>
      <c r="M129">
        <v>0</v>
      </c>
      <c r="N129">
        <v>-1.8717999999999999E-2</v>
      </c>
      <c r="O129">
        <v>-1.9999999999999999E-6</v>
      </c>
      <c r="P129">
        <v>-1.9999999999999999E-6</v>
      </c>
      <c r="Q129">
        <v>7.8913000000000002</v>
      </c>
      <c r="R129">
        <v>0.1341</v>
      </c>
      <c r="T129">
        <v>4.4000000000000004</v>
      </c>
      <c r="U129">
        <v>0</v>
      </c>
      <c r="V129">
        <v>1.306432</v>
      </c>
      <c r="W129">
        <v>3.6970999999999997E-2</v>
      </c>
      <c r="X129">
        <v>2.1307E-2</v>
      </c>
      <c r="Y129">
        <v>5.8278000000000003E-2</v>
      </c>
      <c r="Z129">
        <v>0</v>
      </c>
      <c r="AA129">
        <v>0</v>
      </c>
      <c r="AB129">
        <v>-1.8797000000000001E-2</v>
      </c>
      <c r="AC129">
        <v>0</v>
      </c>
      <c r="AD129">
        <v>0</v>
      </c>
      <c r="AE129">
        <v>7.8913000000000002</v>
      </c>
      <c r="AF129">
        <v>0.1341</v>
      </c>
    </row>
    <row r="130" spans="1:32" x14ac:dyDescent="0.2">
      <c r="A130">
        <f t="shared" si="3"/>
        <v>7.8646000000000003</v>
      </c>
      <c r="B130">
        <f t="shared" si="4"/>
        <v>1.315304</v>
      </c>
      <c r="C130">
        <f t="shared" si="5"/>
        <v>5.8600000000000319E-4</v>
      </c>
      <c r="F130">
        <v>4.5</v>
      </c>
      <c r="G130">
        <v>0</v>
      </c>
      <c r="H130">
        <v>1.315304</v>
      </c>
      <c r="I130">
        <v>3.7471999999999998E-2</v>
      </c>
      <c r="J130">
        <v>2.1942E-2</v>
      </c>
      <c r="K130">
        <v>5.9414000000000002E-2</v>
      </c>
      <c r="L130">
        <v>1.9000000000000001E-5</v>
      </c>
      <c r="M130">
        <v>0</v>
      </c>
      <c r="N130">
        <v>-1.7957000000000001E-2</v>
      </c>
      <c r="O130">
        <v>-1.9999999999999999E-6</v>
      </c>
      <c r="P130">
        <v>-1.9999999999999999E-6</v>
      </c>
      <c r="Q130">
        <v>7.8646000000000003</v>
      </c>
      <c r="R130">
        <v>0.13389999999999999</v>
      </c>
      <c r="T130">
        <v>4.5</v>
      </c>
      <c r="U130">
        <v>0</v>
      </c>
      <c r="V130">
        <v>1.315304</v>
      </c>
      <c r="W130">
        <v>3.7471999999999998E-2</v>
      </c>
      <c r="X130">
        <v>2.1354999999999999E-2</v>
      </c>
      <c r="Y130">
        <v>5.8827999999999998E-2</v>
      </c>
      <c r="Z130">
        <v>0</v>
      </c>
      <c r="AA130">
        <v>0</v>
      </c>
      <c r="AB130">
        <v>-1.8030999999999998E-2</v>
      </c>
      <c r="AC130">
        <v>0</v>
      </c>
      <c r="AD130">
        <v>0</v>
      </c>
      <c r="AE130">
        <v>7.8646000000000003</v>
      </c>
      <c r="AF130">
        <v>0.13389999999999999</v>
      </c>
    </row>
    <row r="131" spans="1:32" x14ac:dyDescent="0.2">
      <c r="A131">
        <f t="shared" si="3"/>
        <v>7.8383000000000003</v>
      </c>
      <c r="B131">
        <f t="shared" si="4"/>
        <v>1.3241689999999999</v>
      </c>
      <c r="C131">
        <f t="shared" si="5"/>
        <v>5.8699999999999725E-4</v>
      </c>
      <c r="F131">
        <v>4.5999999999999996</v>
      </c>
      <c r="G131">
        <v>0</v>
      </c>
      <c r="H131">
        <v>1.3241689999999999</v>
      </c>
      <c r="I131">
        <v>3.7976000000000003E-2</v>
      </c>
      <c r="J131">
        <v>2.1991E-2</v>
      </c>
      <c r="K131">
        <v>5.9966999999999999E-2</v>
      </c>
      <c r="L131">
        <v>1.9000000000000001E-5</v>
      </c>
      <c r="M131">
        <v>0</v>
      </c>
      <c r="N131">
        <v>-1.7194999999999998E-2</v>
      </c>
      <c r="O131">
        <v>-1.9999999999999999E-6</v>
      </c>
      <c r="P131">
        <v>-1.9999999999999999E-6</v>
      </c>
      <c r="Q131">
        <v>7.8383000000000003</v>
      </c>
      <c r="R131">
        <v>0.1336</v>
      </c>
      <c r="T131">
        <v>4.5999999999999996</v>
      </c>
      <c r="U131">
        <v>0</v>
      </c>
      <c r="V131">
        <v>1.3241689999999999</v>
      </c>
      <c r="W131">
        <v>3.7976000000000003E-2</v>
      </c>
      <c r="X131">
        <v>2.1403999999999999E-2</v>
      </c>
      <c r="Y131">
        <v>5.9380000000000002E-2</v>
      </c>
      <c r="Z131">
        <v>0</v>
      </c>
      <c r="AA131">
        <v>0</v>
      </c>
      <c r="AB131">
        <v>-1.7264999999999999E-2</v>
      </c>
      <c r="AC131">
        <v>0</v>
      </c>
      <c r="AD131">
        <v>0</v>
      </c>
      <c r="AE131">
        <v>7.8383000000000003</v>
      </c>
      <c r="AF131">
        <v>0.1336</v>
      </c>
    </row>
    <row r="132" spans="1:32" x14ac:dyDescent="0.2">
      <c r="A132">
        <f t="shared" si="3"/>
        <v>7.8121999999999998</v>
      </c>
      <c r="B132">
        <f t="shared" si="4"/>
        <v>1.333029</v>
      </c>
      <c r="C132">
        <f t="shared" si="5"/>
        <v>5.8800000000000519E-4</v>
      </c>
      <c r="F132">
        <v>4.7</v>
      </c>
      <c r="G132">
        <v>0</v>
      </c>
      <c r="H132">
        <v>1.333029</v>
      </c>
      <c r="I132">
        <v>3.8483000000000003E-2</v>
      </c>
      <c r="J132">
        <v>2.205E-2</v>
      </c>
      <c r="K132">
        <v>6.0533000000000003E-2</v>
      </c>
      <c r="L132">
        <v>1.9000000000000001E-5</v>
      </c>
      <c r="M132">
        <v>0</v>
      </c>
      <c r="N132">
        <v>-1.6434000000000001E-2</v>
      </c>
      <c r="O132">
        <v>-1.9999999999999999E-6</v>
      </c>
      <c r="P132">
        <v>-1.9999999999999999E-6</v>
      </c>
      <c r="Q132">
        <v>7.8121999999999998</v>
      </c>
      <c r="R132">
        <v>0.13339999999999999</v>
      </c>
      <c r="T132">
        <v>4.7</v>
      </c>
      <c r="U132">
        <v>0</v>
      </c>
      <c r="V132">
        <v>1.333029</v>
      </c>
      <c r="W132">
        <v>3.8483000000000003E-2</v>
      </c>
      <c r="X132">
        <v>2.1461999999999998E-2</v>
      </c>
      <c r="Y132">
        <v>5.9944999999999998E-2</v>
      </c>
      <c r="Z132">
        <v>0</v>
      </c>
      <c r="AA132">
        <v>0</v>
      </c>
      <c r="AB132">
        <v>-1.6500000000000001E-2</v>
      </c>
      <c r="AC132">
        <v>0</v>
      </c>
      <c r="AD132">
        <v>0</v>
      </c>
      <c r="AE132">
        <v>7.8121999999999998</v>
      </c>
      <c r="AF132">
        <v>0.13339999999999999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5.8899999999999925E-4</v>
      </c>
      <c r="F133">
        <v>4.8</v>
      </c>
      <c r="G133">
        <v>0</v>
      </c>
      <c r="H133">
        <v>1.341882</v>
      </c>
      <c r="I133">
        <v>3.8993E-2</v>
      </c>
      <c r="J133">
        <v>2.2114999999999999E-2</v>
      </c>
      <c r="K133">
        <v>6.1108000000000003E-2</v>
      </c>
      <c r="L133">
        <v>1.9000000000000001E-5</v>
      </c>
      <c r="M133">
        <v>0</v>
      </c>
      <c r="N133">
        <v>-1.5674E-2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5.9000000000000025E-4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2.2183000000000001E-2</v>
      </c>
      <c r="K134">
        <v>6.1690000000000002E-2</v>
      </c>
      <c r="L134">
        <v>1.9000000000000001E-5</v>
      </c>
      <c r="M134">
        <v>0</v>
      </c>
      <c r="N134">
        <v>-1.4912999999999999E-2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5.9100000000000125E-4</v>
      </c>
      <c r="F135">
        <v>5</v>
      </c>
      <c r="G135">
        <v>0</v>
      </c>
      <c r="H135">
        <v>1.3595699999999999</v>
      </c>
      <c r="I135">
        <v>4.0022000000000002E-2</v>
      </c>
      <c r="J135">
        <v>2.2255E-2</v>
      </c>
      <c r="K135">
        <v>6.2276999999999999E-2</v>
      </c>
      <c r="L135">
        <v>1.9000000000000001E-5</v>
      </c>
      <c r="M135">
        <v>0</v>
      </c>
      <c r="N135">
        <v>-1.4152E-2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5.9199999999999531E-4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2.2329000000000002E-2</v>
      </c>
      <c r="K136">
        <v>6.2869999999999995E-2</v>
      </c>
      <c r="L136">
        <v>1.9000000000000001E-5</v>
      </c>
      <c r="M136">
        <v>0</v>
      </c>
      <c r="N136">
        <v>-1.3391E-2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5.9300000000001019E-4</v>
      </c>
      <c r="F137">
        <v>5.2</v>
      </c>
      <c r="G137">
        <v>0</v>
      </c>
      <c r="H137">
        <v>1.3772329999999999</v>
      </c>
      <c r="I137">
        <v>4.1062000000000001E-2</v>
      </c>
      <c r="J137">
        <v>2.2401999999999998E-2</v>
      </c>
      <c r="K137">
        <v>6.3464000000000007E-2</v>
      </c>
      <c r="L137">
        <v>1.9000000000000001E-5</v>
      </c>
      <c r="M137">
        <v>0</v>
      </c>
      <c r="N137">
        <v>-1.2630000000000001E-2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5.9299999999999631E-4</v>
      </c>
      <c r="F138">
        <v>5.3</v>
      </c>
      <c r="G138">
        <v>0</v>
      </c>
      <c r="H138">
        <v>1.386055</v>
      </c>
      <c r="I138">
        <v>4.1586999999999999E-2</v>
      </c>
      <c r="J138">
        <v>2.2464000000000001E-2</v>
      </c>
      <c r="K138">
        <v>6.4050999999999997E-2</v>
      </c>
      <c r="L138">
        <v>1.9000000000000001E-5</v>
      </c>
      <c r="M138">
        <v>0</v>
      </c>
      <c r="N138">
        <v>-1.1868999999999999E-2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5.9399999999999731E-4</v>
      </c>
      <c r="F139">
        <v>5.4</v>
      </c>
      <c r="G139">
        <v>0</v>
      </c>
      <c r="H139">
        <v>1.394871</v>
      </c>
      <c r="I139">
        <v>4.2113999999999999E-2</v>
      </c>
      <c r="J139">
        <v>2.2523000000000001E-2</v>
      </c>
      <c r="K139">
        <v>6.4637E-2</v>
      </c>
      <c r="L139">
        <v>1.9000000000000001E-5</v>
      </c>
      <c r="M139">
        <v>0</v>
      </c>
      <c r="N139">
        <v>-1.1108E-2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5.9499999999999831E-4</v>
      </c>
      <c r="F140">
        <v>5.5</v>
      </c>
      <c r="G140">
        <v>0</v>
      </c>
      <c r="H140">
        <v>1.40368</v>
      </c>
      <c r="I140">
        <v>4.2644000000000001E-2</v>
      </c>
      <c r="J140">
        <v>2.2578999999999998E-2</v>
      </c>
      <c r="K140">
        <v>6.5223000000000003E-2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5.9599999999999931E-4</v>
      </c>
      <c r="F141">
        <v>5.6</v>
      </c>
      <c r="G141">
        <v>0</v>
      </c>
      <c r="H141">
        <v>1.4124829999999999</v>
      </c>
      <c r="I141">
        <v>4.3177E-2</v>
      </c>
      <c r="J141">
        <v>2.2633E-2</v>
      </c>
      <c r="K141">
        <v>6.5809999999999994E-2</v>
      </c>
      <c r="L141">
        <v>1.9000000000000001E-5</v>
      </c>
      <c r="M141">
        <v>0</v>
      </c>
      <c r="N141">
        <v>-9.5849999999999998E-3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5.9700000000000031E-4</v>
      </c>
      <c r="F142">
        <v>5.7</v>
      </c>
      <c r="G142">
        <v>0</v>
      </c>
      <c r="H142">
        <v>1.421279</v>
      </c>
      <c r="I142">
        <v>4.3713000000000002E-2</v>
      </c>
      <c r="J142">
        <v>2.2683999999999999E-2</v>
      </c>
      <c r="K142">
        <v>6.6396999999999998E-2</v>
      </c>
      <c r="L142">
        <v>1.9000000000000001E-5</v>
      </c>
      <c r="M142">
        <v>0</v>
      </c>
      <c r="N142">
        <v>-8.8240000000000002E-3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5.9800000000000131E-4</v>
      </c>
      <c r="F143">
        <v>5.8</v>
      </c>
      <c r="G143">
        <v>0</v>
      </c>
      <c r="H143">
        <v>1.430069</v>
      </c>
      <c r="I143">
        <v>4.4252E-2</v>
      </c>
      <c r="J143">
        <v>2.2731000000000001E-2</v>
      </c>
      <c r="K143">
        <v>6.6983000000000001E-2</v>
      </c>
      <c r="L143">
        <v>1.9000000000000001E-5</v>
      </c>
      <c r="M143">
        <v>0</v>
      </c>
      <c r="N143">
        <v>-8.0619999999999997E-3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5.9900000000000231E-4</v>
      </c>
      <c r="F144">
        <v>5.9</v>
      </c>
      <c r="G144">
        <v>0</v>
      </c>
      <c r="H144">
        <v>1.438852</v>
      </c>
      <c r="I144">
        <v>4.4792999999999999E-2</v>
      </c>
      <c r="J144">
        <v>2.2773999999999999E-2</v>
      </c>
      <c r="K144">
        <v>6.7567000000000002E-2</v>
      </c>
      <c r="L144">
        <v>1.9000000000000001E-5</v>
      </c>
      <c r="M144">
        <v>0</v>
      </c>
      <c r="N144">
        <v>-7.3010000000000002E-3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6.0000000000000331E-4</v>
      </c>
      <c r="F145">
        <v>6</v>
      </c>
      <c r="G145">
        <v>0</v>
      </c>
      <c r="H145">
        <v>1.4476290000000001</v>
      </c>
      <c r="I145">
        <v>4.5337000000000002E-2</v>
      </c>
      <c r="J145">
        <v>2.2814000000000001E-2</v>
      </c>
      <c r="K145">
        <v>6.8151000000000003E-2</v>
      </c>
      <c r="L145">
        <v>1.9000000000000001E-5</v>
      </c>
      <c r="M145">
        <v>0</v>
      </c>
      <c r="N145">
        <v>-6.5389999999999997E-3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6.0100000000000431E-4</v>
      </c>
      <c r="F146">
        <v>6.1</v>
      </c>
      <c r="G146">
        <v>0</v>
      </c>
      <c r="H146">
        <v>1.4563980000000001</v>
      </c>
      <c r="I146">
        <v>4.5884000000000001E-2</v>
      </c>
      <c r="J146">
        <v>2.2852999999999998E-2</v>
      </c>
      <c r="K146">
        <v>6.8737000000000006E-2</v>
      </c>
      <c r="L146">
        <v>1.9000000000000001E-5</v>
      </c>
      <c r="M146">
        <v>0</v>
      </c>
      <c r="N146">
        <v>-5.777E-3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6.0199999999999143E-4</v>
      </c>
      <c r="F147">
        <v>6.2</v>
      </c>
      <c r="G147">
        <v>0</v>
      </c>
      <c r="H147">
        <v>1.4651620000000001</v>
      </c>
      <c r="I147">
        <v>4.6434000000000003E-2</v>
      </c>
      <c r="J147">
        <v>2.2887999999999999E-2</v>
      </c>
      <c r="K147">
        <v>6.9321999999999995E-2</v>
      </c>
      <c r="L147">
        <v>1.9000000000000001E-5</v>
      </c>
      <c r="M147">
        <v>0</v>
      </c>
      <c r="N147">
        <v>-5.0159999999999996E-3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6.0200000000000531E-4</v>
      </c>
      <c r="F148">
        <v>6.3</v>
      </c>
      <c r="G148">
        <v>0</v>
      </c>
      <c r="H148">
        <v>1.4739180000000001</v>
      </c>
      <c r="I148">
        <v>4.6986E-2</v>
      </c>
      <c r="J148">
        <v>2.2915999999999999E-2</v>
      </c>
      <c r="K148">
        <v>6.9902000000000006E-2</v>
      </c>
      <c r="L148">
        <v>1.9000000000000001E-5</v>
      </c>
      <c r="M148">
        <v>0</v>
      </c>
      <c r="N148">
        <v>-4.254E-3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6.0300000000000631E-4</v>
      </c>
      <c r="F149">
        <v>6.4</v>
      </c>
      <c r="G149">
        <v>0</v>
      </c>
      <c r="H149">
        <v>1.4826680000000001</v>
      </c>
      <c r="I149">
        <v>4.7542000000000001E-2</v>
      </c>
      <c r="J149">
        <v>2.2939000000000001E-2</v>
      </c>
      <c r="K149">
        <v>7.0480000000000001E-2</v>
      </c>
      <c r="L149">
        <v>1.9000000000000001E-5</v>
      </c>
      <c r="M149">
        <v>0</v>
      </c>
      <c r="N149">
        <v>-3.493E-3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6.0499999999999443E-4</v>
      </c>
      <c r="F150">
        <v>6.5</v>
      </c>
      <c r="G150">
        <v>0</v>
      </c>
      <c r="H150">
        <v>1.4914099999999999</v>
      </c>
      <c r="I150">
        <v>4.8099000000000003E-2</v>
      </c>
      <c r="J150">
        <v>2.2962E-2</v>
      </c>
      <c r="K150">
        <v>7.1062E-2</v>
      </c>
      <c r="L150">
        <v>1.9000000000000001E-5</v>
      </c>
      <c r="M150">
        <v>0</v>
      </c>
      <c r="N150">
        <v>-2.7309999999999999E-3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44"/>
  <sheetViews>
    <sheetView workbookViewId="0">
      <selection activeCell="K23" sqref="K23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62</v>
      </c>
      <c r="F1" s="3" t="s">
        <v>63</v>
      </c>
      <c r="G1" s="3" t="s">
        <v>4</v>
      </c>
      <c r="H1" s="3" t="s">
        <v>64</v>
      </c>
    </row>
    <row r="2" spans="1:11" x14ac:dyDescent="0.2">
      <c r="A2">
        <f>WingXFLR5!A8</f>
        <v>-7.7</v>
      </c>
      <c r="B2">
        <f>A2*PI()/180</f>
        <v>-0.1343903524035634</v>
      </c>
      <c r="C2">
        <f>WingXFLR5!L8</f>
        <v>20.065999999999999</v>
      </c>
      <c r="D2">
        <f t="shared" ref="D2:D33" si="0">0.5*1.225*C2^2</f>
        <v>246.61966805</v>
      </c>
      <c r="E2">
        <f t="shared" ref="E2:E33" si="1">$J$12*1.802*10^-5*(1.225*C2)^-1</f>
        <v>0.36654550188459717</v>
      </c>
      <c r="F2">
        <f>1.225*C2/(1.802*10^-5)</f>
        <v>1364087.1254162043</v>
      </c>
      <c r="G2">
        <f>2*0.664*$J$8^-0.5 * F2^-0.5</f>
        <v>6.6336281646879646E-4</v>
      </c>
      <c r="H2">
        <f>G2*D2*$J$3</f>
        <v>7.317883624644772E-2</v>
      </c>
      <c r="I2" t="s">
        <v>65</v>
      </c>
    </row>
    <row r="3" spans="1:11" x14ac:dyDescent="0.2">
      <c r="A3">
        <f>WingXFLR5!A9</f>
        <v>-7.6</v>
      </c>
      <c r="B3">
        <f t="shared" ref="B3:B66" si="2">A3*PI()/180</f>
        <v>-0.13264502315156904</v>
      </c>
      <c r="C3">
        <f>WingXFLR5!L9</f>
        <v>19.621099999999998</v>
      </c>
      <c r="D3">
        <f t="shared" si="0"/>
        <v>235.80488369112499</v>
      </c>
      <c r="E3">
        <f t="shared" si="1"/>
        <v>0.37485676342388186</v>
      </c>
      <c r="F3">
        <f t="shared" ref="F3:F33" si="3">1.225*C3/(1.802*10^-5)</f>
        <v>1333842.8135405104</v>
      </c>
      <c r="G3">
        <f t="shared" ref="G3:G66" si="4">2*0.664*$J$8^-0.5 * F3^-0.5</f>
        <v>6.7084139393067653E-4</v>
      </c>
      <c r="H3">
        <f t="shared" ref="H3:H66" si="5">G3*D3*$J$3</f>
        <v>7.0758613365820122E-2</v>
      </c>
      <c r="I3" t="s">
        <v>83</v>
      </c>
      <c r="J3">
        <f>SUM(J4:J5)</f>
        <v>0.44730799999999998</v>
      </c>
      <c r="K3" t="s">
        <v>11</v>
      </c>
    </row>
    <row r="4" spans="1:11" x14ac:dyDescent="0.2">
      <c r="A4">
        <f>WingXFLR5!A10</f>
        <v>-7.5</v>
      </c>
      <c r="B4">
        <f t="shared" si="2"/>
        <v>-0.1308996938995747</v>
      </c>
      <c r="C4">
        <f>WingXFLR5!L10</f>
        <v>19.204599999999999</v>
      </c>
      <c r="D4">
        <f t="shared" si="0"/>
        <v>225.90020496049999</v>
      </c>
      <c r="E4">
        <f t="shared" si="1"/>
        <v>0.38298647411642667</v>
      </c>
      <c r="F4">
        <f t="shared" si="3"/>
        <v>1305529.1342952275</v>
      </c>
      <c r="G4">
        <f t="shared" si="4"/>
        <v>6.7807681529394022E-4</v>
      </c>
      <c r="H4">
        <f t="shared" si="5"/>
        <v>6.8517606853575871E-2</v>
      </c>
      <c r="I4" t="s">
        <v>64</v>
      </c>
      <c r="J4">
        <v>0.31842799999999999</v>
      </c>
      <c r="K4" t="s">
        <v>11</v>
      </c>
    </row>
    <row r="5" spans="1:11" x14ac:dyDescent="0.2">
      <c r="A5">
        <f>WingXFLR5!A11</f>
        <v>-7.4</v>
      </c>
      <c r="B5">
        <f t="shared" si="2"/>
        <v>-0.12915436464758037</v>
      </c>
      <c r="C5">
        <f>WingXFLR5!L11</f>
        <v>18.813500000000001</v>
      </c>
      <c r="D5">
        <f t="shared" si="0"/>
        <v>216.79301662812503</v>
      </c>
      <c r="E5">
        <f t="shared" si="1"/>
        <v>0.39094809795180735</v>
      </c>
      <c r="F5">
        <f t="shared" si="3"/>
        <v>1278942.1476137626</v>
      </c>
      <c r="G5">
        <f t="shared" si="4"/>
        <v>6.8508858195969467E-4</v>
      </c>
      <c r="H5">
        <f t="shared" si="5"/>
        <v>6.6435266797680304E-2</v>
      </c>
      <c r="I5" t="s">
        <v>66</v>
      </c>
      <c r="J5">
        <v>0.12887999999999999</v>
      </c>
      <c r="K5" t="s">
        <v>11</v>
      </c>
    </row>
    <row r="6" spans="1:11" x14ac:dyDescent="0.2">
      <c r="A6">
        <f>WingXFLR5!A12</f>
        <v>-7.3</v>
      </c>
      <c r="B6">
        <f t="shared" si="2"/>
        <v>-0.12740903539558604</v>
      </c>
      <c r="C6">
        <f>WingXFLR5!L12</f>
        <v>18.445399999999999</v>
      </c>
      <c r="D6">
        <f t="shared" si="0"/>
        <v>208.3925784605</v>
      </c>
      <c r="E6">
        <f t="shared" si="1"/>
        <v>0.39874993444524526</v>
      </c>
      <c r="F6">
        <f t="shared" si="3"/>
        <v>1253918.7014428414</v>
      </c>
      <c r="G6">
        <f t="shared" si="4"/>
        <v>6.9189069421091295E-4</v>
      </c>
      <c r="H6">
        <f t="shared" si="5"/>
        <v>6.4495052888228627E-2</v>
      </c>
    </row>
    <row r="7" spans="1:11" x14ac:dyDescent="0.2">
      <c r="A7">
        <f>WingXFLR5!A13</f>
        <v>-7.2</v>
      </c>
      <c r="B7">
        <f t="shared" si="2"/>
        <v>-0.12566370614359174</v>
      </c>
      <c r="C7">
        <f>WingXFLR5!L13</f>
        <v>18.098099999999999</v>
      </c>
      <c r="D7">
        <f t="shared" si="0"/>
        <v>200.61899946112499</v>
      </c>
      <c r="E7">
        <f t="shared" si="1"/>
        <v>0.40640188974623459</v>
      </c>
      <c r="F7">
        <f t="shared" si="3"/>
        <v>1230309.2397336292</v>
      </c>
      <c r="G7">
        <f>2*0.664*$J$8^-0.5 * F7^-0.5</f>
        <v>6.9849779020250528E-4</v>
      </c>
      <c r="H7">
        <f t="shared" si="5"/>
        <v>6.2682132358677561E-2</v>
      </c>
      <c r="I7" t="s">
        <v>67</v>
      </c>
    </row>
    <row r="8" spans="1:11" x14ac:dyDescent="0.2">
      <c r="A8">
        <f>WingXFLR5!A14</f>
        <v>-7.1</v>
      </c>
      <c r="B8">
        <f t="shared" si="2"/>
        <v>-0.12391837689159739</v>
      </c>
      <c r="C8">
        <f>WingXFLR5!L14</f>
        <v>17.7698</v>
      </c>
      <c r="D8">
        <f t="shared" si="0"/>
        <v>193.40654762450001</v>
      </c>
      <c r="E8">
        <f t="shared" si="1"/>
        <v>0.41391023201253402</v>
      </c>
      <c r="F8">
        <f t="shared" si="3"/>
        <v>1207991.3984461711</v>
      </c>
      <c r="G8">
        <f t="shared" si="4"/>
        <v>7.0492069115079918E-4</v>
      </c>
      <c r="H8">
        <f t="shared" si="5"/>
        <v>6.0984307492760126E-2</v>
      </c>
      <c r="I8" t="s">
        <v>68</v>
      </c>
      <c r="J8">
        <v>2.9380000000000002</v>
      </c>
      <c r="K8" t="s">
        <v>8</v>
      </c>
    </row>
    <row r="9" spans="1:11" x14ac:dyDescent="0.2">
      <c r="A9">
        <f>WingXFLR5!A15</f>
        <v>-7</v>
      </c>
      <c r="B9">
        <f t="shared" si="2"/>
        <v>-0.12217304763960307</v>
      </c>
      <c r="C9">
        <f>WingXFLR5!L15</f>
        <v>17.4587</v>
      </c>
      <c r="D9">
        <f t="shared" si="0"/>
        <v>186.69380098512502</v>
      </c>
      <c r="E9">
        <f t="shared" si="1"/>
        <v>0.42128577962942987</v>
      </c>
      <c r="F9">
        <f t="shared" si="3"/>
        <v>1186842.8135405106</v>
      </c>
      <c r="G9">
        <f t="shared" si="4"/>
        <v>7.1117351909076912E-4</v>
      </c>
      <c r="H9">
        <f t="shared" si="5"/>
        <v>5.9389837964974525E-2</v>
      </c>
      <c r="I9" t="s">
        <v>82</v>
      </c>
      <c r="J9">
        <f>J3/J8</f>
        <v>0.15224914908100748</v>
      </c>
      <c r="K9" t="s">
        <v>8</v>
      </c>
    </row>
    <row r="10" spans="1:11" x14ac:dyDescent="0.2">
      <c r="A10">
        <f>WingXFLR5!A16</f>
        <v>-6.9</v>
      </c>
      <c r="B10">
        <f t="shared" si="2"/>
        <v>-0.12042771838760874</v>
      </c>
      <c r="C10">
        <f>WingXFLR5!L16</f>
        <v>17.163499999999999</v>
      </c>
      <c r="D10">
        <f t="shared" si="0"/>
        <v>180.433761003125</v>
      </c>
      <c r="E10">
        <f t="shared" si="1"/>
        <v>0.42853159558460263</v>
      </c>
      <c r="F10">
        <f t="shared" si="3"/>
        <v>1166775.1109877913</v>
      </c>
      <c r="G10">
        <f t="shared" si="4"/>
        <v>7.1726328531996459E-4</v>
      </c>
      <c r="H10">
        <f t="shared" si="5"/>
        <v>5.7889935855040736E-2</v>
      </c>
    </row>
    <row r="11" spans="1:11" x14ac:dyDescent="0.2">
      <c r="A11">
        <f>WingXFLR5!A17</f>
        <v>-6.8</v>
      </c>
      <c r="B11">
        <f t="shared" si="2"/>
        <v>-0.11868238913561441</v>
      </c>
      <c r="C11">
        <f>WingXFLR5!L17</f>
        <v>16.8827</v>
      </c>
      <c r="D11">
        <f t="shared" si="0"/>
        <v>174.578155065125</v>
      </c>
      <c r="E11">
        <f t="shared" si="1"/>
        <v>0.43565910907712196</v>
      </c>
      <c r="F11">
        <f t="shared" si="3"/>
        <v>1147686.3207547171</v>
      </c>
      <c r="G11">
        <f t="shared" si="4"/>
        <v>7.2320359552981183E-4</v>
      </c>
      <c r="H11">
        <f t="shared" si="5"/>
        <v>5.6475117310723327E-2</v>
      </c>
    </row>
    <row r="12" spans="1:11" x14ac:dyDescent="0.2">
      <c r="A12">
        <f>WingXFLR5!A18</f>
        <v>-6.7</v>
      </c>
      <c r="B12">
        <f t="shared" si="2"/>
        <v>-0.11693705988362009</v>
      </c>
      <c r="C12">
        <f>WingXFLR5!L18</f>
        <v>16.615300000000001</v>
      </c>
      <c r="D12">
        <f t="shared" si="0"/>
        <v>169.09176888012502</v>
      </c>
      <c r="E12">
        <f t="shared" si="1"/>
        <v>0.44267043272263074</v>
      </c>
      <c r="F12">
        <f t="shared" si="3"/>
        <v>1129508.4628190901</v>
      </c>
      <c r="G12">
        <f t="shared" si="4"/>
        <v>7.28999842853201E-4</v>
      </c>
      <c r="H12">
        <f t="shared" si="5"/>
        <v>5.5138705709663213E-2</v>
      </c>
      <c r="I12" t="s">
        <v>69</v>
      </c>
      <c r="J12">
        <f>5*10^5</f>
        <v>500000</v>
      </c>
    </row>
    <row r="13" spans="1:11" x14ac:dyDescent="0.2">
      <c r="A13">
        <f>WingXFLR5!A19</f>
        <v>-6.6</v>
      </c>
      <c r="B13">
        <f t="shared" si="2"/>
        <v>-0.11519173063162574</v>
      </c>
      <c r="C13">
        <f>WingXFLR5!L19</f>
        <v>16.360299999999999</v>
      </c>
      <c r="D13">
        <f t="shared" si="0"/>
        <v>163.941392355125</v>
      </c>
      <c r="E13">
        <f t="shared" si="1"/>
        <v>0.44957012040221317</v>
      </c>
      <c r="F13">
        <f t="shared" si="3"/>
        <v>1112173.5571587125</v>
      </c>
      <c r="G13">
        <f t="shared" si="4"/>
        <v>7.3465915800043752E-4</v>
      </c>
      <c r="H13">
        <f t="shared" si="5"/>
        <v>5.3874243077201726E-2</v>
      </c>
    </row>
    <row r="14" spans="1:11" x14ac:dyDescent="0.2">
      <c r="A14">
        <f>WingXFLR5!A20</f>
        <v>-6.5</v>
      </c>
      <c r="B14">
        <f t="shared" si="2"/>
        <v>-0.11344640137963143</v>
      </c>
      <c r="C14">
        <f>WingXFLR5!L20</f>
        <v>16.116599999999998</v>
      </c>
      <c r="D14">
        <f t="shared" si="0"/>
        <v>159.09368728049998</v>
      </c>
      <c r="E14">
        <f t="shared" si="1"/>
        <v>0.4563680950582833</v>
      </c>
      <c r="F14">
        <f t="shared" si="3"/>
        <v>1095606.8257491675</v>
      </c>
      <c r="G14">
        <f t="shared" si="4"/>
        <v>7.4019272900761705E-4</v>
      </c>
      <c r="H14">
        <f t="shared" si="5"/>
        <v>5.2674985855640108E-2</v>
      </c>
      <c r="I14" t="s">
        <v>70</v>
      </c>
      <c r="J14" t="s">
        <v>71</v>
      </c>
    </row>
    <row r="15" spans="1:11" x14ac:dyDescent="0.2">
      <c r="A15">
        <f>WingXFLR5!A21</f>
        <v>-6.4</v>
      </c>
      <c r="B15">
        <f t="shared" si="2"/>
        <v>-0.11170107212763709</v>
      </c>
      <c r="C15">
        <f>WingXFLR5!L21</f>
        <v>15.883599999999999</v>
      </c>
      <c r="D15">
        <f t="shared" si="0"/>
        <v>154.52685873800002</v>
      </c>
      <c r="E15">
        <f t="shared" si="1"/>
        <v>0.46306265839081368</v>
      </c>
      <c r="F15">
        <f t="shared" si="3"/>
        <v>1079767.4805771364</v>
      </c>
      <c r="G15">
        <f t="shared" si="4"/>
        <v>7.4560198828803922E-4</v>
      </c>
      <c r="H15">
        <f t="shared" si="5"/>
        <v>5.1536829688374766E-2</v>
      </c>
      <c r="I15" t="s">
        <v>72</v>
      </c>
      <c r="J15">
        <v>1.2250000000000001</v>
      </c>
    </row>
    <row r="16" spans="1:11" x14ac:dyDescent="0.2">
      <c r="A16">
        <f>WingXFLR5!A22</f>
        <v>-6.3</v>
      </c>
      <c r="B16">
        <f t="shared" si="2"/>
        <v>-0.10995574287564275</v>
      </c>
      <c r="C16">
        <f>WingXFLR5!L22</f>
        <v>15.660399999999999</v>
      </c>
      <c r="D16">
        <f t="shared" si="0"/>
        <v>150.21447849799998</v>
      </c>
      <c r="E16">
        <f t="shared" si="1"/>
        <v>0.46966246333531247</v>
      </c>
      <c r="F16">
        <f t="shared" si="3"/>
        <v>1064594.3396226417</v>
      </c>
      <c r="G16">
        <f t="shared" si="4"/>
        <v>7.5089653958755414E-4</v>
      </c>
      <c r="H16">
        <f t="shared" si="5"/>
        <v>5.0454343872630293E-2</v>
      </c>
    </row>
    <row r="17" spans="1:8" x14ac:dyDescent="0.2">
      <c r="A17">
        <f>WingXFLR5!A23</f>
        <v>-6.2</v>
      </c>
      <c r="B17">
        <f t="shared" si="2"/>
        <v>-0.10821041362364843</v>
      </c>
      <c r="C17">
        <f>WingXFLR5!L23</f>
        <v>15.446400000000001</v>
      </c>
      <c r="D17">
        <f t="shared" si="0"/>
        <v>146.13715468800004</v>
      </c>
      <c r="E17">
        <f t="shared" si="1"/>
        <v>0.4761693365972865</v>
      </c>
      <c r="F17">
        <f t="shared" si="3"/>
        <v>1050046.6148723641</v>
      </c>
      <c r="G17">
        <f t="shared" si="4"/>
        <v>7.560802429462868E-4</v>
      </c>
      <c r="H17">
        <f t="shared" si="5"/>
        <v>4.9423694048681382E-2</v>
      </c>
    </row>
    <row r="18" spans="1:8" x14ac:dyDescent="0.2">
      <c r="A18">
        <f>WingXFLR5!A24</f>
        <v>-6.1</v>
      </c>
      <c r="B18">
        <f t="shared" si="2"/>
        <v>-0.10646508437165408</v>
      </c>
      <c r="C18">
        <f>WingXFLR5!L24</f>
        <v>15.2409</v>
      </c>
      <c r="D18">
        <f t="shared" si="0"/>
        <v>142.27458259612501</v>
      </c>
      <c r="E18">
        <f t="shared" si="1"/>
        <v>0.48258974475367777</v>
      </c>
      <c r="F18">
        <f t="shared" si="3"/>
        <v>1036076.7203107659</v>
      </c>
      <c r="G18">
        <f t="shared" si="4"/>
        <v>7.6116046278695696E-4</v>
      </c>
      <c r="H18">
        <f t="shared" si="5"/>
        <v>4.8440677334300936E-2</v>
      </c>
    </row>
    <row r="19" spans="1:8" x14ac:dyDescent="0.2">
      <c r="A19">
        <f>WingXFLR5!A25</f>
        <v>-6</v>
      </c>
      <c r="B19">
        <f t="shared" si="2"/>
        <v>-0.10471975511965977</v>
      </c>
      <c r="C19">
        <f>WingXFLR5!L25</f>
        <v>15.0435</v>
      </c>
      <c r="D19">
        <f t="shared" si="0"/>
        <v>138.61297150312501</v>
      </c>
      <c r="E19">
        <f t="shared" si="1"/>
        <v>0.4889222614960832</v>
      </c>
      <c r="F19">
        <f t="shared" si="3"/>
        <v>1022657.4639289678</v>
      </c>
      <c r="G19">
        <f t="shared" si="4"/>
        <v>7.6613814018248647E-4</v>
      </c>
      <c r="H19">
        <f t="shared" si="5"/>
        <v>4.7502626412811083E-2</v>
      </c>
    </row>
    <row r="20" spans="1:8" x14ac:dyDescent="0.2">
      <c r="A20">
        <f>WingXFLR5!A26</f>
        <v>-5.9</v>
      </c>
      <c r="B20">
        <f t="shared" si="2"/>
        <v>-0.10297442586766545</v>
      </c>
      <c r="C20">
        <f>WingXFLR5!L26</f>
        <v>14.8536</v>
      </c>
      <c r="D20">
        <f t="shared" si="0"/>
        <v>135.13552768800002</v>
      </c>
      <c r="E20">
        <f t="shared" si="1"/>
        <v>0.49517302477623792</v>
      </c>
      <c r="F20">
        <f t="shared" si="3"/>
        <v>1009748.0577136514</v>
      </c>
      <c r="G20">
        <f t="shared" si="4"/>
        <v>7.7102003980978055E-4</v>
      </c>
      <c r="H20">
        <f t="shared" si="5"/>
        <v>4.6606004569740532E-2</v>
      </c>
    </row>
    <row r="21" spans="1:8" x14ac:dyDescent="0.2">
      <c r="A21">
        <f>WingXFLR5!A27</f>
        <v>-5.8</v>
      </c>
      <c r="B21">
        <f t="shared" si="2"/>
        <v>-0.10122909661567112</v>
      </c>
      <c r="C21">
        <f>WingXFLR5!L27</f>
        <v>14.6707</v>
      </c>
      <c r="D21">
        <f t="shared" si="0"/>
        <v>131.82803107512501</v>
      </c>
      <c r="E21">
        <f t="shared" si="1"/>
        <v>0.50134635980671183</v>
      </c>
      <c r="F21">
        <f t="shared" si="3"/>
        <v>997314.51165371819</v>
      </c>
      <c r="G21">
        <f t="shared" si="4"/>
        <v>7.75811316307952E-4</v>
      </c>
      <c r="H21">
        <f t="shared" si="5"/>
        <v>4.5747834499582134E-2</v>
      </c>
    </row>
    <row r="22" spans="1:8" x14ac:dyDescent="0.2">
      <c r="A22">
        <f>WingXFLR5!A28</f>
        <v>-5.7</v>
      </c>
      <c r="B22">
        <f t="shared" si="2"/>
        <v>-9.9483767363676798E-2</v>
      </c>
      <c r="C22">
        <f>WingXFLR5!L28</f>
        <v>14.494400000000001</v>
      </c>
      <c r="D22">
        <f t="shared" si="0"/>
        <v>128.67867420800002</v>
      </c>
      <c r="E22">
        <f t="shared" si="1"/>
        <v>0.50744439513303941</v>
      </c>
      <c r="F22">
        <f t="shared" si="3"/>
        <v>985329.63374028879</v>
      </c>
      <c r="G22">
        <f t="shared" si="4"/>
        <v>7.8051527557282494E-4</v>
      </c>
      <c r="H22">
        <f t="shared" si="5"/>
        <v>4.4925679060956715E-2</v>
      </c>
    </row>
    <row r="23" spans="1:8" x14ac:dyDescent="0.2">
      <c r="A23">
        <f>WingXFLR5!A29</f>
        <v>-5.6</v>
      </c>
      <c r="B23">
        <f t="shared" si="2"/>
        <v>-9.7738438111682452E-2</v>
      </c>
      <c r="C23">
        <f>WingXFLR5!L29</f>
        <v>14.324400000000001</v>
      </c>
      <c r="D23">
        <f t="shared" si="0"/>
        <v>125.67791665800003</v>
      </c>
      <c r="E23">
        <f t="shared" si="1"/>
        <v>0.51346667510096944</v>
      </c>
      <c r="F23">
        <f t="shared" si="3"/>
        <v>973773.02996670385</v>
      </c>
      <c r="G23">
        <f t="shared" si="4"/>
        <v>7.8513313866702245E-4</v>
      </c>
      <c r="H23">
        <f t="shared" si="5"/>
        <v>4.4137623593899514E-2</v>
      </c>
    </row>
    <row r="24" spans="1:8" x14ac:dyDescent="0.2">
      <c r="A24">
        <f>WingXFLR5!A30</f>
        <v>-5.5</v>
      </c>
      <c r="B24">
        <f t="shared" si="2"/>
        <v>-9.599310885968812E-2</v>
      </c>
      <c r="C24">
        <f>WingXFLR5!L30</f>
        <v>14.1602</v>
      </c>
      <c r="D24">
        <f t="shared" si="0"/>
        <v>122.81314922449999</v>
      </c>
      <c r="E24">
        <f t="shared" si="1"/>
        <v>0.51942077377553486</v>
      </c>
      <c r="F24">
        <f t="shared" si="3"/>
        <v>962610.71032186458</v>
      </c>
      <c r="G24">
        <f t="shared" si="4"/>
        <v>7.8967217345148305E-4</v>
      </c>
      <c r="H24">
        <f t="shared" si="5"/>
        <v>4.338088102996468E-2</v>
      </c>
    </row>
    <row r="25" spans="1:8" x14ac:dyDescent="0.2">
      <c r="A25">
        <f>WingXFLR5!A31</f>
        <v>-5.4</v>
      </c>
      <c r="B25">
        <f t="shared" si="2"/>
        <v>-9.4247779607693788E-2</v>
      </c>
      <c r="C25">
        <f>WingXFLR5!L31</f>
        <v>14.0016</v>
      </c>
      <c r="D25">
        <f t="shared" si="0"/>
        <v>120.07744156800001</v>
      </c>
      <c r="E25">
        <f t="shared" si="1"/>
        <v>0.52530439669868634</v>
      </c>
      <c r="F25">
        <f t="shared" si="3"/>
        <v>951829.07880133193</v>
      </c>
      <c r="G25">
        <f t="shared" si="4"/>
        <v>7.9413199727734036E-4</v>
      </c>
      <c r="H25">
        <f t="shared" si="5"/>
        <v>4.26541003699141E-2</v>
      </c>
    </row>
    <row r="26" spans="1:8" x14ac:dyDescent="0.2">
      <c r="A26">
        <f>WingXFLR5!A32</f>
        <v>-5.3</v>
      </c>
      <c r="B26">
        <f t="shared" si="2"/>
        <v>-9.2502450355699456E-2</v>
      </c>
      <c r="C26">
        <f>WingXFLR5!L32</f>
        <v>13.8482</v>
      </c>
      <c r="D26">
        <f t="shared" si="0"/>
        <v>117.46074398450001</v>
      </c>
      <c r="E26">
        <f t="shared" si="1"/>
        <v>0.53112332583413924</v>
      </c>
      <c r="F26">
        <f t="shared" si="3"/>
        <v>941400.9433962265</v>
      </c>
      <c r="G26">
        <f t="shared" si="4"/>
        <v>7.985182838255656E-4</v>
      </c>
      <c r="H26">
        <f t="shared" si="5"/>
        <v>4.1955053333334193E-2</v>
      </c>
    </row>
    <row r="27" spans="1:8" x14ac:dyDescent="0.2">
      <c r="A27">
        <f>WingXFLR5!A33</f>
        <v>-5.2</v>
      </c>
      <c r="B27">
        <f t="shared" si="2"/>
        <v>-9.0757121103705138E-2</v>
      </c>
      <c r="C27">
        <f>WingXFLR5!L33</f>
        <v>13.6997</v>
      </c>
      <c r="D27">
        <f t="shared" si="0"/>
        <v>114.955090305125</v>
      </c>
      <c r="E27">
        <f t="shared" si="1"/>
        <v>0.53688051861108843</v>
      </c>
      <c r="F27">
        <f t="shared" si="3"/>
        <v>931305.91009988892</v>
      </c>
      <c r="G27">
        <f t="shared" si="4"/>
        <v>8.0283444964019779E-4</v>
      </c>
      <c r="H27">
        <f t="shared" si="5"/>
        <v>4.1282013567579857E-2</v>
      </c>
    </row>
    <row r="28" spans="1:8" x14ac:dyDescent="0.2">
      <c r="A28">
        <f>WingXFLR5!A34</f>
        <v>-5.0999999999999996</v>
      </c>
      <c r="B28">
        <f t="shared" si="2"/>
        <v>-8.9011791851710792E-2</v>
      </c>
      <c r="C28">
        <f>WingXFLR5!L34</f>
        <v>13.555999999999999</v>
      </c>
      <c r="D28">
        <f t="shared" si="0"/>
        <v>112.5561458</v>
      </c>
      <c r="E28">
        <f t="shared" si="1"/>
        <v>0.54257170557807077</v>
      </c>
      <c r="F28">
        <f t="shared" si="3"/>
        <v>921537.1809101</v>
      </c>
      <c r="G28">
        <f t="shared" si="4"/>
        <v>8.0707844430105387E-4</v>
      </c>
      <c r="H28">
        <f t="shared" si="5"/>
        <v>4.0634191879634636E-2</v>
      </c>
    </row>
    <row r="29" spans="1:8" x14ac:dyDescent="0.2">
      <c r="A29">
        <f>WingXFLR5!A35</f>
        <v>-5</v>
      </c>
      <c r="B29">
        <f t="shared" si="2"/>
        <v>-8.7266462599716474E-2</v>
      </c>
      <c r="C29">
        <f>WingXFLR5!L35</f>
        <v>13.416700000000001</v>
      </c>
      <c r="D29">
        <f t="shared" si="0"/>
        <v>110.25480132012501</v>
      </c>
      <c r="E29">
        <f t="shared" si="1"/>
        <v>0.54820500129065464</v>
      </c>
      <c r="F29">
        <f t="shared" si="3"/>
        <v>912067.56381798012</v>
      </c>
      <c r="G29">
        <f t="shared" si="4"/>
        <v>8.1125740463807621E-4</v>
      </c>
      <c r="H29">
        <f t="shared" si="5"/>
        <v>4.0009474781011654E-2</v>
      </c>
    </row>
    <row r="30" spans="1:8" x14ac:dyDescent="0.2">
      <c r="A30">
        <f>WingXFLR5!A36</f>
        <v>-4.9000000000000004</v>
      </c>
      <c r="B30">
        <f t="shared" si="2"/>
        <v>-8.5521133347722156E-2</v>
      </c>
      <c r="C30">
        <f>WingXFLR5!L36</f>
        <v>13.281700000000001</v>
      </c>
      <c r="D30">
        <f t="shared" si="0"/>
        <v>108.04717737012501</v>
      </c>
      <c r="E30">
        <f t="shared" si="1"/>
        <v>0.55377715509432734</v>
      </c>
      <c r="F30">
        <f t="shared" si="3"/>
        <v>902890.26082130964</v>
      </c>
      <c r="G30">
        <f t="shared" si="4"/>
        <v>8.1536993750253993E-4</v>
      </c>
      <c r="H30">
        <f t="shared" si="5"/>
        <v>3.9407128169483246E-2</v>
      </c>
    </row>
    <row r="31" spans="1:8" x14ac:dyDescent="0.2">
      <c r="A31">
        <f>WingXFLR5!A37</f>
        <v>-4.8</v>
      </c>
      <c r="B31">
        <f t="shared" si="2"/>
        <v>-8.377580409572781E-2</v>
      </c>
      <c r="C31">
        <f>WingXFLR5!L37</f>
        <v>13.150600000000001</v>
      </c>
      <c r="D31">
        <f t="shared" si="0"/>
        <v>105.92469672050002</v>
      </c>
      <c r="E31">
        <f t="shared" si="1"/>
        <v>0.55929782981889242</v>
      </c>
      <c r="F31">
        <f t="shared" si="3"/>
        <v>893978.07991120988</v>
      </c>
      <c r="G31">
        <f t="shared" si="4"/>
        <v>8.1942412157353305E-4</v>
      </c>
      <c r="H31">
        <f t="shared" si="5"/>
        <v>3.8825105002204409E-2</v>
      </c>
    </row>
    <row r="32" spans="1:8" x14ac:dyDescent="0.2">
      <c r="A32">
        <f>WingXFLR5!A38</f>
        <v>-4.7</v>
      </c>
      <c r="B32">
        <f t="shared" si="2"/>
        <v>-8.2030474843733492E-2</v>
      </c>
      <c r="C32">
        <f>WingXFLR5!L38</f>
        <v>13.023400000000001</v>
      </c>
      <c r="D32">
        <f t="shared" si="0"/>
        <v>103.88548038050001</v>
      </c>
      <c r="E32">
        <f t="shared" si="1"/>
        <v>0.5647605111427374</v>
      </c>
      <c r="F32">
        <f t="shared" si="3"/>
        <v>885331.02108768048</v>
      </c>
      <c r="G32">
        <f t="shared" si="4"/>
        <v>8.234160698082617E-4</v>
      </c>
      <c r="H32">
        <f t="shared" si="5"/>
        <v>3.8263161982360641E-2</v>
      </c>
    </row>
    <row r="33" spans="1:8" x14ac:dyDescent="0.2">
      <c r="A33">
        <f>WingXFLR5!A39</f>
        <v>-4.5999999999999996</v>
      </c>
      <c r="B33">
        <f t="shared" si="2"/>
        <v>-8.0285145591739146E-2</v>
      </c>
      <c r="C33">
        <f>WingXFLR5!L39</f>
        <v>12.899900000000001</v>
      </c>
      <c r="D33">
        <f t="shared" si="0"/>
        <v>101.92454475612502</v>
      </c>
      <c r="E33">
        <f t="shared" si="1"/>
        <v>0.57016736880257424</v>
      </c>
      <c r="F33">
        <f t="shared" si="3"/>
        <v>876935.48834628204</v>
      </c>
      <c r="G33">
        <f t="shared" si="4"/>
        <v>8.2734825728390457E-4</v>
      </c>
      <c r="H33">
        <f t="shared" si="5"/>
        <v>3.7720183976959969E-2</v>
      </c>
    </row>
    <row r="34" spans="1:8" x14ac:dyDescent="0.2">
      <c r="A34">
        <f>WingXFLR5!A40</f>
        <v>-4.5</v>
      </c>
      <c r="B34">
        <f t="shared" si="2"/>
        <v>-7.8539816339744828E-2</v>
      </c>
      <c r="C34">
        <f>WingXFLR5!L40</f>
        <v>12.7798</v>
      </c>
      <c r="D34">
        <f t="shared" ref="D34:D65" si="6">0.5*1.225*C34^2</f>
        <v>100.03551392450001</v>
      </c>
      <c r="E34">
        <f t="shared" ref="E34:E65" si="7">$J$12*1.802*10^-5*(1.225*C34)^-1</f>
        <v>0.57552559827355099</v>
      </c>
      <c r="F34">
        <f t="shared" ref="F34:F65" si="8">1.225*C34/(1.802*10^-5)</f>
        <v>868771.08768035518</v>
      </c>
      <c r="G34">
        <f t="shared" si="4"/>
        <v>8.3122672831401588E-4</v>
      </c>
      <c r="H34">
        <f t="shared" si="5"/>
        <v>3.7194641126169013E-2</v>
      </c>
    </row>
    <row r="35" spans="1:8" x14ac:dyDescent="0.2">
      <c r="A35">
        <f>WingXFLR5!A41</f>
        <v>-4.4000000000000004</v>
      </c>
      <c r="B35">
        <f t="shared" si="2"/>
        <v>-7.679448708775051E-2</v>
      </c>
      <c r="C35">
        <f>WingXFLR5!L41</f>
        <v>12.6631</v>
      </c>
      <c r="D35">
        <f t="shared" si="6"/>
        <v>98.216887236125004</v>
      </c>
      <c r="E35">
        <f t="shared" si="7"/>
        <v>0.58082949994995914</v>
      </c>
      <c r="F35">
        <f t="shared" si="8"/>
        <v>860837.81908990012</v>
      </c>
      <c r="G35">
        <f t="shared" si="4"/>
        <v>8.3504813427041512E-4</v>
      </c>
      <c r="H35">
        <f t="shared" si="5"/>
        <v>3.6686336188006784E-2</v>
      </c>
    </row>
    <row r="36" spans="1:8" x14ac:dyDescent="0.2">
      <c r="A36">
        <f>WingXFLR5!A42</f>
        <v>-4.3</v>
      </c>
      <c r="B36">
        <f t="shared" si="2"/>
        <v>-7.5049157835756164E-2</v>
      </c>
      <c r="C36">
        <f>WingXFLR5!L42</f>
        <v>12.5495</v>
      </c>
      <c r="D36">
        <f t="shared" si="6"/>
        <v>96.462594528124995</v>
      </c>
      <c r="E36">
        <f t="shared" si="7"/>
        <v>0.58608725772471626</v>
      </c>
      <c r="F36">
        <f t="shared" si="8"/>
        <v>853115.28856825759</v>
      </c>
      <c r="G36">
        <f t="shared" si="4"/>
        <v>8.388191115637297E-4</v>
      </c>
      <c r="H36">
        <f t="shared" si="5"/>
        <v>3.61937782427178E-2</v>
      </c>
    </row>
    <row r="37" spans="1:8" x14ac:dyDescent="0.2">
      <c r="A37">
        <f>WingXFLR5!A43</f>
        <v>-4.2</v>
      </c>
      <c r="B37">
        <f t="shared" si="2"/>
        <v>-7.3303828583761846E-2</v>
      </c>
      <c r="C37">
        <f>WingXFLR5!L43</f>
        <v>12.4389</v>
      </c>
      <c r="D37">
        <f t="shared" si="6"/>
        <v>94.769817841125004</v>
      </c>
      <c r="E37">
        <f t="shared" si="7"/>
        <v>0.59129842999110271</v>
      </c>
      <c r="F37">
        <f t="shared" si="8"/>
        <v>845596.69811320759</v>
      </c>
      <c r="G37">
        <f t="shared" si="4"/>
        <v>8.42540022686202E-4</v>
      </c>
      <c r="H37">
        <f t="shared" si="5"/>
        <v>3.5716364908059364E-2</v>
      </c>
    </row>
    <row r="38" spans="1:8" x14ac:dyDescent="0.2">
      <c r="A38">
        <f>WingXFLR5!A44</f>
        <v>-4.0999999999999996</v>
      </c>
      <c r="B38">
        <f t="shared" si="2"/>
        <v>-7.15584993317675E-2</v>
      </c>
      <c r="C38">
        <f>WingXFLR5!L44</f>
        <v>12.331200000000001</v>
      </c>
      <c r="D38">
        <f t="shared" si="6"/>
        <v>93.135827232000011</v>
      </c>
      <c r="E38">
        <f t="shared" si="7"/>
        <v>0.5964627968742966</v>
      </c>
      <c r="F38">
        <f t="shared" si="8"/>
        <v>838275.2497225306</v>
      </c>
      <c r="G38">
        <f t="shared" si="4"/>
        <v>8.4621137211211676E-4</v>
      </c>
      <c r="H38">
        <f t="shared" si="5"/>
        <v>3.5253504760805812E-2</v>
      </c>
    </row>
    <row r="39" spans="1:8" x14ac:dyDescent="0.2">
      <c r="A39">
        <f>WingXFLR5!A45</f>
        <v>-4</v>
      </c>
      <c r="B39">
        <f t="shared" si="2"/>
        <v>-6.9813170079773182E-2</v>
      </c>
      <c r="C39">
        <f>WingXFLR5!L45</f>
        <v>12.2263</v>
      </c>
      <c r="D39">
        <f t="shared" si="6"/>
        <v>91.557977160125006</v>
      </c>
      <c r="E39">
        <f t="shared" si="7"/>
        <v>0.60158036698071582</v>
      </c>
      <c r="F39">
        <f t="shared" si="8"/>
        <v>831144.14539400674</v>
      </c>
      <c r="G39">
        <f t="shared" si="4"/>
        <v>8.4983380825210579E-4</v>
      </c>
      <c r="H39">
        <f t="shared" si="5"/>
        <v>3.4804616981251216E-2</v>
      </c>
    </row>
    <row r="40" spans="1:8" x14ac:dyDescent="0.2">
      <c r="A40">
        <f>WingXFLR5!A46</f>
        <v>-3.9</v>
      </c>
      <c r="B40">
        <f t="shared" si="2"/>
        <v>-6.806784082777885E-2</v>
      </c>
      <c r="C40">
        <f>WingXFLR5!L46</f>
        <v>12.1241</v>
      </c>
      <c r="D40">
        <f t="shared" si="6"/>
        <v>90.033702996125015</v>
      </c>
      <c r="E40">
        <f t="shared" si="7"/>
        <v>0.60665138367518634</v>
      </c>
      <c r="F40">
        <f t="shared" si="8"/>
        <v>824196.58712541626</v>
      </c>
      <c r="G40">
        <f t="shared" si="4"/>
        <v>8.5340812514585055E-4</v>
      </c>
      <c r="H40">
        <f t="shared" si="5"/>
        <v>3.4369131004267597E-2</v>
      </c>
    </row>
    <row r="41" spans="1:8" x14ac:dyDescent="0.2">
      <c r="A41">
        <f>WingXFLR5!A47</f>
        <v>-3.8</v>
      </c>
      <c r="B41">
        <f t="shared" si="2"/>
        <v>-6.6322511575784518E-2</v>
      </c>
      <c r="C41">
        <f>WingXFLR5!L47</f>
        <v>12.0244</v>
      </c>
      <c r="D41">
        <f t="shared" si="6"/>
        <v>88.559044658000005</v>
      </c>
      <c r="E41">
        <f t="shared" si="7"/>
        <v>0.61168141785172869</v>
      </c>
      <c r="F41">
        <f t="shared" si="8"/>
        <v>817418.97891231964</v>
      </c>
      <c r="G41">
        <f t="shared" si="4"/>
        <v>8.5693882721457929E-4</v>
      </c>
      <c r="H41">
        <f t="shared" si="5"/>
        <v>3.3946062711837609E-2</v>
      </c>
    </row>
    <row r="42" spans="1:8" x14ac:dyDescent="0.2">
      <c r="A42">
        <f>WingXFLR5!A48</f>
        <v>-3.7</v>
      </c>
      <c r="B42">
        <f t="shared" si="2"/>
        <v>-6.4577182323790186E-2</v>
      </c>
      <c r="C42">
        <f>WingXFLR5!L48</f>
        <v>11.927099999999999</v>
      </c>
      <c r="D42">
        <f t="shared" si="6"/>
        <v>87.131625076125005</v>
      </c>
      <c r="E42">
        <f t="shared" si="7"/>
        <v>0.61667144912144001</v>
      </c>
      <c r="F42">
        <f t="shared" si="8"/>
        <v>810804.52275249723</v>
      </c>
      <c r="G42">
        <f t="shared" si="4"/>
        <v>8.6042713478436822E-4</v>
      </c>
      <c r="H42">
        <f t="shared" si="5"/>
        <v>3.3534866175140267E-2</v>
      </c>
    </row>
    <row r="43" spans="1:8" x14ac:dyDescent="0.2">
      <c r="A43">
        <f>WingXFLR5!A49</f>
        <v>-3.6</v>
      </c>
      <c r="B43">
        <f t="shared" si="2"/>
        <v>-6.2831853071795868E-2</v>
      </c>
      <c r="C43">
        <f>WingXFLR5!L49</f>
        <v>11.8322</v>
      </c>
      <c r="D43">
        <f t="shared" si="6"/>
        <v>85.750586064500013</v>
      </c>
      <c r="E43">
        <f t="shared" si="7"/>
        <v>0.62161745413501523</v>
      </c>
      <c r="F43">
        <f t="shared" si="8"/>
        <v>804353.21864594892</v>
      </c>
      <c r="G43">
        <f t="shared" si="4"/>
        <v>8.6387076577145415E-4</v>
      </c>
      <c r="H43">
        <f t="shared" si="5"/>
        <v>3.3135424575384362E-2</v>
      </c>
    </row>
    <row r="44" spans="1:8" x14ac:dyDescent="0.2">
      <c r="A44">
        <f>WingXFLR5!A50</f>
        <v>-3.5</v>
      </c>
      <c r="B44">
        <f t="shared" si="2"/>
        <v>-6.1086523819801536E-2</v>
      </c>
      <c r="C44">
        <f>WingXFLR5!L50</f>
        <v>11.739599999999999</v>
      </c>
      <c r="D44">
        <f t="shared" si="6"/>
        <v>84.41365249799999</v>
      </c>
      <c r="E44">
        <f t="shared" si="7"/>
        <v>0.62652066857612931</v>
      </c>
      <c r="F44">
        <f t="shared" si="8"/>
        <v>798058.26859045506</v>
      </c>
      <c r="G44">
        <f t="shared" si="4"/>
        <v>8.6727110761961415E-4</v>
      </c>
      <c r="H44">
        <f t="shared" si="5"/>
        <v>3.2747204822115718E-2</v>
      </c>
    </row>
    <row r="45" spans="1:8" x14ac:dyDescent="0.2">
      <c r="A45">
        <f>WingXFLR5!A51</f>
        <v>-3.4</v>
      </c>
      <c r="B45">
        <f t="shared" si="2"/>
        <v>-5.9341194567807204E-2</v>
      </c>
      <c r="C45">
        <f>WingXFLR5!L51</f>
        <v>11.649100000000001</v>
      </c>
      <c r="D45">
        <f t="shared" si="6"/>
        <v>83.117187621125012</v>
      </c>
      <c r="E45">
        <f t="shared" si="7"/>
        <v>0.63138800772732029</v>
      </c>
      <c r="F45">
        <f t="shared" si="8"/>
        <v>791906.07658157614</v>
      </c>
      <c r="G45">
        <f t="shared" si="4"/>
        <v>8.7063343536446247E-4</v>
      </c>
      <c r="H45">
        <f t="shared" si="5"/>
        <v>3.2369265658196145E-2</v>
      </c>
    </row>
    <row r="46" spans="1:8" x14ac:dyDescent="0.2">
      <c r="A46">
        <f>WingXFLR5!A52</f>
        <v>-3.3</v>
      </c>
      <c r="B46">
        <f t="shared" si="2"/>
        <v>-5.7595865315812872E-2</v>
      </c>
      <c r="C46">
        <f>WingXFLR5!L52</f>
        <v>11.560700000000001</v>
      </c>
      <c r="D46">
        <f t="shared" si="6"/>
        <v>81.860493000125004</v>
      </c>
      <c r="E46">
        <f t="shared" si="7"/>
        <v>0.63621597661182516</v>
      </c>
      <c r="F46">
        <f t="shared" si="8"/>
        <v>785896.64261931193</v>
      </c>
      <c r="G46">
        <f t="shared" si="4"/>
        <v>8.7395578727159084E-4</v>
      </c>
      <c r="H46">
        <f t="shared" si="5"/>
        <v>3.2001510943139827E-2</v>
      </c>
    </row>
    <row r="47" spans="1:8" x14ac:dyDescent="0.2">
      <c r="A47">
        <f>WingXFLR5!A53</f>
        <v>-3.2</v>
      </c>
      <c r="B47">
        <f t="shared" si="2"/>
        <v>-5.5850536063818547E-2</v>
      </c>
      <c r="C47">
        <f>WingXFLR5!L53</f>
        <v>11.474299999999999</v>
      </c>
      <c r="D47">
        <f t="shared" si="6"/>
        <v>80.641480800124995</v>
      </c>
      <c r="E47">
        <f t="shared" si="7"/>
        <v>0.64100660090953931</v>
      </c>
      <c r="F47">
        <f t="shared" si="8"/>
        <v>780023.16870144289</v>
      </c>
      <c r="G47">
        <f t="shared" si="4"/>
        <v>8.7724000364875453E-4</v>
      </c>
      <c r="H47">
        <f t="shared" si="5"/>
        <v>3.1643432526706844E-2</v>
      </c>
    </row>
    <row r="48" spans="1:8" x14ac:dyDescent="0.2">
      <c r="A48">
        <f>WingXFLR5!A54</f>
        <v>-3.1</v>
      </c>
      <c r="B48">
        <f t="shared" si="2"/>
        <v>-5.4105206811824215E-2</v>
      </c>
      <c r="C48">
        <f>WingXFLR5!L54</f>
        <v>11.389799999999999</v>
      </c>
      <c r="D48">
        <f t="shared" si="6"/>
        <v>79.458120724499992</v>
      </c>
      <c r="E48">
        <f t="shared" si="7"/>
        <v>0.64576217675607361</v>
      </c>
      <c r="F48">
        <f t="shared" si="8"/>
        <v>774278.85682574916</v>
      </c>
      <c r="G48">
        <f t="shared" si="4"/>
        <v>8.8048807660932003E-4</v>
      </c>
      <c r="H48">
        <f t="shared" si="5"/>
        <v>3.1294530039594065E-2</v>
      </c>
    </row>
    <row r="49" spans="1:8" x14ac:dyDescent="0.2">
      <c r="A49">
        <f>WingXFLR5!A55</f>
        <v>-3</v>
      </c>
      <c r="B49">
        <f t="shared" si="2"/>
        <v>-5.2359877559829883E-2</v>
      </c>
      <c r="C49">
        <f>WingXFLR5!L55</f>
        <v>11.3072</v>
      </c>
      <c r="D49">
        <f t="shared" si="6"/>
        <v>78.309822752000002</v>
      </c>
      <c r="E49">
        <f t="shared" si="7"/>
        <v>0.65047952108535501</v>
      </c>
      <c r="F49">
        <f t="shared" si="8"/>
        <v>768663.70699223096</v>
      </c>
      <c r="G49">
        <f t="shared" si="4"/>
        <v>8.836982425443464E-4</v>
      </c>
      <c r="H49">
        <f t="shared" si="5"/>
        <v>3.0954721268579937E-2</v>
      </c>
    </row>
    <row r="50" spans="1:8" x14ac:dyDescent="0.2">
      <c r="A50">
        <f>WingXFLR5!A56</f>
        <v>-2.9</v>
      </c>
      <c r="B50">
        <f t="shared" si="2"/>
        <v>-5.0614548307835558E-2</v>
      </c>
      <c r="C50">
        <f>WingXFLR5!L56</f>
        <v>11.2264</v>
      </c>
      <c r="D50">
        <f t="shared" si="6"/>
        <v>77.19463488800001</v>
      </c>
      <c r="E50">
        <f t="shared" si="7"/>
        <v>0.65516123074327726</v>
      </c>
      <c r="F50">
        <f t="shared" si="8"/>
        <v>763170.92119866819</v>
      </c>
      <c r="G50">
        <f t="shared" si="4"/>
        <v>8.8687267072394679E-4</v>
      </c>
      <c r="H50">
        <f t="shared" si="5"/>
        <v>3.0623516205978866E-2</v>
      </c>
    </row>
    <row r="51" spans="1:8" x14ac:dyDescent="0.2">
      <c r="A51">
        <f>WingXFLR5!A57</f>
        <v>-2.8</v>
      </c>
      <c r="B51">
        <f t="shared" si="2"/>
        <v>-4.8869219055841226E-2</v>
      </c>
      <c r="C51">
        <f>WingXFLR5!L57</f>
        <v>11.1473</v>
      </c>
      <c r="D51">
        <f t="shared" si="6"/>
        <v>76.110657090125002</v>
      </c>
      <c r="E51">
        <f t="shared" si="7"/>
        <v>0.65981018191098539</v>
      </c>
      <c r="F51">
        <f t="shared" si="8"/>
        <v>757793.70144284132</v>
      </c>
      <c r="G51">
        <f t="shared" si="4"/>
        <v>8.9001368338174523E-4</v>
      </c>
      <c r="H51">
        <f t="shared" si="5"/>
        <v>3.0300432012928539E-2</v>
      </c>
    </row>
    <row r="52" spans="1:8" x14ac:dyDescent="0.2">
      <c r="A52">
        <f>WingXFLR5!A58</f>
        <v>-2.7</v>
      </c>
      <c r="B52">
        <f t="shared" si="2"/>
        <v>-4.7123889803846894E-2</v>
      </c>
      <c r="C52">
        <f>WingXFLR5!L58</f>
        <v>11.069900000000001</v>
      </c>
      <c r="D52">
        <f t="shared" si="6"/>
        <v>75.057395181125017</v>
      </c>
      <c r="E52">
        <f t="shared" si="7"/>
        <v>0.66442353054827286</v>
      </c>
      <c r="F52">
        <f t="shared" si="8"/>
        <v>752532.04772475036</v>
      </c>
      <c r="G52">
        <f t="shared" si="4"/>
        <v>8.9311972159336497E-4</v>
      </c>
      <c r="H52">
        <f t="shared" si="5"/>
        <v>2.9985399083682633E-2</v>
      </c>
    </row>
    <row r="53" spans="1:8" x14ac:dyDescent="0.2">
      <c r="A53">
        <f>WingXFLR5!A59</f>
        <v>-2.6</v>
      </c>
      <c r="B53">
        <f t="shared" si="2"/>
        <v>-4.5378560551852569E-2</v>
      </c>
      <c r="C53">
        <f>WingXFLR5!L59</f>
        <v>10.9941</v>
      </c>
      <c r="D53">
        <f t="shared" si="6"/>
        <v>74.033018821124998</v>
      </c>
      <c r="E53">
        <f t="shared" si="7"/>
        <v>0.66900446974434713</v>
      </c>
      <c r="F53">
        <f t="shared" si="8"/>
        <v>747379.16204217542</v>
      </c>
      <c r="G53">
        <f t="shared" si="4"/>
        <v>8.9619328772593486E-4</v>
      </c>
      <c r="H53">
        <f t="shared" si="5"/>
        <v>2.9677944009815844E-2</v>
      </c>
    </row>
    <row r="54" spans="1:8" x14ac:dyDescent="0.2">
      <c r="A54">
        <f>WingXFLR5!A60</f>
        <v>-2.5</v>
      </c>
      <c r="B54">
        <f t="shared" si="2"/>
        <v>-4.3633231299858237E-2</v>
      </c>
      <c r="C54">
        <f>WingXFLR5!L60</f>
        <v>10.9198</v>
      </c>
      <c r="D54">
        <f t="shared" si="6"/>
        <v>73.035744624500012</v>
      </c>
      <c r="E54">
        <f t="shared" si="7"/>
        <v>0.67355647913114958</v>
      </c>
      <c r="F54">
        <f t="shared" si="8"/>
        <v>742328.24639289686</v>
      </c>
      <c r="G54">
        <f t="shared" si="4"/>
        <v>8.992370375046669E-4</v>
      </c>
      <c r="H54">
        <f t="shared" si="5"/>
        <v>2.9377599988314459E-2</v>
      </c>
    </row>
    <row r="55" spans="1:8" x14ac:dyDescent="0.2">
      <c r="A55">
        <f>WingXFLR5!A61</f>
        <v>-2.4</v>
      </c>
      <c r="B55">
        <f t="shared" si="2"/>
        <v>-4.1887902047863905E-2</v>
      </c>
      <c r="C55">
        <f>WingXFLR5!L61</f>
        <v>10.847099999999999</v>
      </c>
      <c r="D55">
        <f t="shared" si="6"/>
        <v>72.066491776124991</v>
      </c>
      <c r="E55">
        <f t="shared" si="7"/>
        <v>0.67807082453525158</v>
      </c>
      <c r="F55">
        <f t="shared" si="8"/>
        <v>737386.09877913434</v>
      </c>
      <c r="G55">
        <f t="shared" si="4"/>
        <v>9.0224546183117311E-4</v>
      </c>
      <c r="H55">
        <f t="shared" si="5"/>
        <v>2.9084710997198511E-2</v>
      </c>
    </row>
    <row r="56" spans="1:8" x14ac:dyDescent="0.2">
      <c r="A56">
        <f>WingXFLR5!A62</f>
        <v>-2.2999999999999998</v>
      </c>
      <c r="B56">
        <f t="shared" si="2"/>
        <v>-4.0142572795869573E-2</v>
      </c>
      <c r="C56">
        <f>WingXFLR5!L62</f>
        <v>10.7758</v>
      </c>
      <c r="D56">
        <f t="shared" si="6"/>
        <v>71.122192704500009</v>
      </c>
      <c r="E56">
        <f t="shared" si="7"/>
        <v>0.68255740091838435</v>
      </c>
      <c r="F56">
        <f t="shared" si="8"/>
        <v>732539.12319644843</v>
      </c>
      <c r="G56">
        <f t="shared" si="4"/>
        <v>9.0522547441194718E-4</v>
      </c>
      <c r="H56">
        <f t="shared" si="5"/>
        <v>2.8798413961725278E-2</v>
      </c>
    </row>
    <row r="57" spans="1:8" x14ac:dyDescent="0.2">
      <c r="A57">
        <f>WingXFLR5!A63</f>
        <v>-2.2000000000000002</v>
      </c>
      <c r="B57">
        <f t="shared" si="2"/>
        <v>-3.8397243543875255E-2</v>
      </c>
      <c r="C57">
        <f>WingXFLR5!L63</f>
        <v>10.706</v>
      </c>
      <c r="D57">
        <f t="shared" si="6"/>
        <v>70.203792050000004</v>
      </c>
      <c r="E57">
        <f t="shared" si="7"/>
        <v>0.68700747625782999</v>
      </c>
      <c r="F57">
        <f t="shared" si="8"/>
        <v>727794.1176470588</v>
      </c>
      <c r="G57">
        <f t="shared" si="4"/>
        <v>9.0817158341407209E-4</v>
      </c>
      <c r="H57">
        <f t="shared" si="5"/>
        <v>2.8519055960919394E-2</v>
      </c>
    </row>
    <row r="58" spans="1:8" x14ac:dyDescent="0.2">
      <c r="A58">
        <f>WingXFLR5!A64</f>
        <v>-2.1</v>
      </c>
      <c r="B58">
        <f t="shared" si="2"/>
        <v>-3.6651914291880923E-2</v>
      </c>
      <c r="C58">
        <f>WingXFLR5!L64</f>
        <v>10.637499999999999</v>
      </c>
      <c r="D58">
        <f t="shared" si="6"/>
        <v>69.308298828125004</v>
      </c>
      <c r="E58">
        <f t="shared" si="7"/>
        <v>0.69143144919542443</v>
      </c>
      <c r="F58">
        <f t="shared" si="8"/>
        <v>723137.48612652614</v>
      </c>
      <c r="G58">
        <f t="shared" si="4"/>
        <v>9.1109096884138389E-4</v>
      </c>
      <c r="H58">
        <f t="shared" si="5"/>
        <v>2.8245784831104303E-2</v>
      </c>
    </row>
    <row r="59" spans="1:8" x14ac:dyDescent="0.2">
      <c r="A59">
        <f>WingXFLR5!A65</f>
        <v>-2</v>
      </c>
      <c r="B59">
        <f t="shared" si="2"/>
        <v>-3.4906585039886591E-2</v>
      </c>
      <c r="C59">
        <f>WingXFLR5!L65</f>
        <v>10.5703</v>
      </c>
      <c r="D59">
        <f t="shared" si="6"/>
        <v>68.435385780125003</v>
      </c>
      <c r="E59">
        <f t="shared" si="7"/>
        <v>0.6958271800058965</v>
      </c>
      <c r="F59">
        <f t="shared" si="8"/>
        <v>718569.22863485024</v>
      </c>
      <c r="G59">
        <f t="shared" si="4"/>
        <v>9.1398248148559839E-4</v>
      </c>
      <c r="H59">
        <f t="shared" si="5"/>
        <v>2.7978553454448822E-2</v>
      </c>
    </row>
    <row r="60" spans="1:8" x14ac:dyDescent="0.2">
      <c r="A60">
        <f>WingXFLR5!A66</f>
        <v>-1.9</v>
      </c>
      <c r="B60">
        <f t="shared" si="2"/>
        <v>-3.3161255787892259E-2</v>
      </c>
      <c r="C60">
        <f>WingXFLR5!L66</f>
        <v>10.5044</v>
      </c>
      <c r="D60">
        <f t="shared" si="6"/>
        <v>67.584731858000012</v>
      </c>
      <c r="E60">
        <f t="shared" si="7"/>
        <v>0.70019249465141531</v>
      </c>
      <c r="F60">
        <f t="shared" si="8"/>
        <v>714089.34517203108</v>
      </c>
      <c r="G60">
        <f t="shared" si="4"/>
        <v>9.168449616973809E-4</v>
      </c>
      <c r="H60">
        <f t="shared" si="5"/>
        <v>2.771731537261371E-2</v>
      </c>
    </row>
    <row r="61" spans="1:8" x14ac:dyDescent="0.2">
      <c r="A61">
        <f>WingXFLR5!A67</f>
        <v>-1.8</v>
      </c>
      <c r="B61">
        <f t="shared" si="2"/>
        <v>-3.1415926535897934E-2</v>
      </c>
      <c r="C61">
        <f>WingXFLR5!L67</f>
        <v>10.4397</v>
      </c>
      <c r="D61">
        <f t="shared" si="6"/>
        <v>66.754743355125001</v>
      </c>
      <c r="E61">
        <f t="shared" si="7"/>
        <v>0.70453193490390786</v>
      </c>
      <c r="F61">
        <f t="shared" si="8"/>
        <v>709691.03773584904</v>
      </c>
      <c r="G61">
        <f t="shared" si="4"/>
        <v>9.1968164493832832E-4</v>
      </c>
      <c r="H61">
        <f t="shared" si="5"/>
        <v>2.7461630221346248E-2</v>
      </c>
    </row>
    <row r="62" spans="1:8" x14ac:dyDescent="0.2">
      <c r="A62">
        <f>WingXFLR5!A68</f>
        <v>-1.7</v>
      </c>
      <c r="B62">
        <f t="shared" si="2"/>
        <v>-2.9670597283903602E-2</v>
      </c>
      <c r="C62">
        <f>WingXFLR5!L68</f>
        <v>10.376300000000001</v>
      </c>
      <c r="D62">
        <f t="shared" si="6"/>
        <v>65.946406035125008</v>
      </c>
      <c r="E62">
        <f t="shared" si="7"/>
        <v>0.70883667982000587</v>
      </c>
      <c r="F62">
        <f t="shared" si="8"/>
        <v>705381.10432852397</v>
      </c>
      <c r="G62">
        <f t="shared" si="4"/>
        <v>9.2248702937364777E-4</v>
      </c>
      <c r="H62">
        <f t="shared" si="5"/>
        <v>2.7211849866835228E-2</v>
      </c>
    </row>
    <row r="63" spans="1:8" x14ac:dyDescent="0.2">
      <c r="A63">
        <f>WingXFLR5!A69</f>
        <v>-1.6</v>
      </c>
      <c r="B63">
        <f t="shared" si="2"/>
        <v>-2.7925268031909273E-2</v>
      </c>
      <c r="C63">
        <f>WingXFLR5!L69</f>
        <v>10.314</v>
      </c>
      <c r="D63">
        <f t="shared" si="6"/>
        <v>65.156890050000001</v>
      </c>
      <c r="E63">
        <f t="shared" si="7"/>
        <v>0.71311828978246339</v>
      </c>
      <c r="F63">
        <f t="shared" si="8"/>
        <v>701145.94894561602</v>
      </c>
      <c r="G63">
        <f t="shared" si="4"/>
        <v>9.2526889950832972E-4</v>
      </c>
      <c r="H63">
        <f t="shared" si="5"/>
        <v>2.6967145440858285E-2</v>
      </c>
    </row>
    <row r="64" spans="1:8" x14ac:dyDescent="0.2">
      <c r="A64">
        <f>WingXFLR5!A70</f>
        <v>-1.5</v>
      </c>
      <c r="B64">
        <f t="shared" si="2"/>
        <v>-2.6179938779914941E-2</v>
      </c>
      <c r="C64">
        <f>WingXFLR5!L70</f>
        <v>10.252800000000001</v>
      </c>
      <c r="D64">
        <f t="shared" si="6"/>
        <v>64.385943552000015</v>
      </c>
      <c r="E64">
        <f t="shared" si="7"/>
        <v>0.71737496496726039</v>
      </c>
      <c r="F64">
        <f t="shared" si="8"/>
        <v>696985.57158712554</v>
      </c>
      <c r="G64">
        <f t="shared" si="4"/>
        <v>9.2802630263980155E-4</v>
      </c>
      <c r="H64">
        <f t="shared" si="5"/>
        <v>2.6727480133566336E-2</v>
      </c>
    </row>
    <row r="65" spans="1:8" x14ac:dyDescent="0.2">
      <c r="A65">
        <f>WingXFLR5!A71</f>
        <v>-1.4</v>
      </c>
      <c r="B65">
        <f t="shared" si="2"/>
        <v>-2.4434609527920613E-2</v>
      </c>
      <c r="C65">
        <f>WingXFLR5!L71</f>
        <v>10.1927</v>
      </c>
      <c r="D65">
        <f t="shared" si="6"/>
        <v>63.63331914012501</v>
      </c>
      <c r="E65">
        <f t="shared" si="7"/>
        <v>0.7216048780810117</v>
      </c>
      <c r="F65">
        <f t="shared" si="8"/>
        <v>692899.97225305217</v>
      </c>
      <c r="G65">
        <f t="shared" si="4"/>
        <v>9.3075827775914507E-4</v>
      </c>
      <c r="H65">
        <f t="shared" si="5"/>
        <v>2.6492817612807012E-2</v>
      </c>
    </row>
    <row r="66" spans="1:8" x14ac:dyDescent="0.2">
      <c r="A66">
        <f>WingXFLR5!A72</f>
        <v>-1.3</v>
      </c>
      <c r="B66">
        <f t="shared" si="2"/>
        <v>-2.2689280275926284E-2</v>
      </c>
      <c r="C66">
        <f>WingXFLR5!L72</f>
        <v>10.133699999999999</v>
      </c>
      <c r="D66">
        <f t="shared" ref="D66:D97" si="9">0.5*1.225*C66^2</f>
        <v>62.898773860124997</v>
      </c>
      <c r="E66">
        <f t="shared" ref="E66:E97" si="10">$J$12*1.802*10^-5*(1.225*C66)^-1</f>
        <v>0.72580617551499726</v>
      </c>
      <c r="F66">
        <f t="shared" ref="F66:F97" si="11">1.225*C66/(1.802*10^-5)</f>
        <v>688889.15094339626</v>
      </c>
      <c r="G66">
        <f t="shared" si="4"/>
        <v>9.3346385615900268E-4</v>
      </c>
      <c r="H66">
        <f t="shared" si="5"/>
        <v>2.6263122031284478E-2</v>
      </c>
    </row>
    <row r="67" spans="1:8" x14ac:dyDescent="0.2">
      <c r="A67">
        <f>WingXFLR5!A73</f>
        <v>-1.2</v>
      </c>
      <c r="B67">
        <f t="shared" ref="B67:B130" si="12">A67*PI()/180</f>
        <v>-2.0943951023931952E-2</v>
      </c>
      <c r="C67">
        <f>WingXFLR5!L73</f>
        <v>10.075799999999999</v>
      </c>
      <c r="D67">
        <f t="shared" si="9"/>
        <v>62.182069204499989</v>
      </c>
      <c r="E67">
        <f t="shared" si="10"/>
        <v>0.72997697858396637</v>
      </c>
      <c r="F67">
        <f t="shared" si="11"/>
        <v>684953.10765815759</v>
      </c>
      <c r="G67">
        <f t="shared" ref="G67:G130" si="13">2*0.664*$J$8^-0.5 * F67^-0.5</f>
        <v>9.3614206207207041E-4</v>
      </c>
      <c r="H67">
        <f t="shared" ref="H67:H130" si="14">G67*D67*$J$3</f>
        <v>2.6038358033737549E-2</v>
      </c>
    </row>
    <row r="68" spans="1:8" x14ac:dyDescent="0.2">
      <c r="A68">
        <f>WingXFLR5!A74</f>
        <v>-1.1000000000000001</v>
      </c>
      <c r="B68">
        <f t="shared" si="12"/>
        <v>-1.9198621771937627E-2</v>
      </c>
      <c r="C68">
        <f>WingXFLR5!L74</f>
        <v>10.018800000000001</v>
      </c>
      <c r="D68">
        <f t="shared" si="9"/>
        <v>61.480516482000013</v>
      </c>
      <c r="E68">
        <f t="shared" si="10"/>
        <v>0.73413003960717127</v>
      </c>
      <c r="F68">
        <f t="shared" si="11"/>
        <v>681078.24639289686</v>
      </c>
      <c r="G68">
        <f t="shared" si="13"/>
        <v>9.3880128359630948E-4</v>
      </c>
      <c r="H68">
        <f t="shared" si="14"/>
        <v>2.5817717682130311E-2</v>
      </c>
    </row>
    <row r="69" spans="1:8" x14ac:dyDescent="0.2">
      <c r="A69">
        <f>WingXFLR5!A75</f>
        <v>-1</v>
      </c>
      <c r="B69">
        <f t="shared" si="12"/>
        <v>-1.7453292519943295E-2</v>
      </c>
      <c r="C69">
        <f>WingXFLR5!L75</f>
        <v>9.9627999999999997</v>
      </c>
      <c r="D69">
        <f t="shared" si="9"/>
        <v>60.795147602</v>
      </c>
      <c r="E69">
        <f t="shared" si="10"/>
        <v>0.73825651832981964</v>
      </c>
      <c r="F69">
        <f t="shared" si="11"/>
        <v>677271.36514983349</v>
      </c>
      <c r="G69">
        <f t="shared" si="13"/>
        <v>9.4143604500574699E-4</v>
      </c>
      <c r="H69">
        <f t="shared" si="14"/>
        <v>2.5601558562284174E-2</v>
      </c>
    </row>
    <row r="70" spans="1:8" x14ac:dyDescent="0.2">
      <c r="A70">
        <f>WingXFLR5!A76</f>
        <v>-0.9</v>
      </c>
      <c r="B70">
        <f t="shared" si="12"/>
        <v>-1.5707963267948967E-2</v>
      </c>
      <c r="C70">
        <f>WingXFLR5!L76</f>
        <v>9.9077999999999999</v>
      </c>
      <c r="D70">
        <f t="shared" si="9"/>
        <v>60.125756764500004</v>
      </c>
      <c r="E70">
        <f t="shared" si="10"/>
        <v>0.74235471454978175</v>
      </c>
      <c r="F70">
        <f t="shared" si="11"/>
        <v>673532.46392896783</v>
      </c>
      <c r="G70">
        <f t="shared" si="13"/>
        <v>9.44045470034444E-4</v>
      </c>
      <c r="H70">
        <f t="shared" si="14"/>
        <v>2.538984991882404E-2</v>
      </c>
    </row>
    <row r="71" spans="1:8" x14ac:dyDescent="0.2">
      <c r="A71">
        <f>WingXFLR5!A77</f>
        <v>-0.8</v>
      </c>
      <c r="B71">
        <f t="shared" si="12"/>
        <v>-1.3962634015954637E-2</v>
      </c>
      <c r="C71">
        <f>WingXFLR5!L77</f>
        <v>9.8536999999999999</v>
      </c>
      <c r="D71">
        <f t="shared" si="9"/>
        <v>59.470934760125004</v>
      </c>
      <c r="E71">
        <f t="shared" si="10"/>
        <v>0.74643048203378703</v>
      </c>
      <c r="F71">
        <f t="shared" si="11"/>
        <v>669854.74472807988</v>
      </c>
      <c r="G71">
        <f t="shared" si="13"/>
        <v>9.4663348012615834E-4</v>
      </c>
      <c r="H71">
        <f t="shared" si="14"/>
        <v>2.518217806923979E-2</v>
      </c>
    </row>
    <row r="72" spans="1:8" x14ac:dyDescent="0.2">
      <c r="A72">
        <f>WingXFLR5!A78</f>
        <v>-0.7</v>
      </c>
      <c r="B72">
        <f t="shared" si="12"/>
        <v>-1.2217304763960306E-2</v>
      </c>
      <c r="C72">
        <f>WingXFLR5!L78</f>
        <v>9.8003999999999998</v>
      </c>
      <c r="D72">
        <f t="shared" si="9"/>
        <v>58.829302097999999</v>
      </c>
      <c r="E72">
        <f t="shared" si="10"/>
        <v>0.75048998416557766</v>
      </c>
      <c r="F72">
        <f t="shared" si="11"/>
        <v>666231.40954495</v>
      </c>
      <c r="G72">
        <f t="shared" si="13"/>
        <v>9.492041481133298E-4</v>
      </c>
      <c r="H72">
        <f t="shared" si="14"/>
        <v>2.4978133892584381E-2</v>
      </c>
    </row>
    <row r="73" spans="1:8" x14ac:dyDescent="0.2">
      <c r="A73">
        <f>WingXFLR5!A79</f>
        <v>-0.6</v>
      </c>
      <c r="B73">
        <f t="shared" si="12"/>
        <v>-1.0471975511965976E-2</v>
      </c>
      <c r="C73">
        <f>WingXFLR5!L79</f>
        <v>9.7481000000000009</v>
      </c>
      <c r="D73">
        <f t="shared" si="9"/>
        <v>58.203090336125015</v>
      </c>
      <c r="E73">
        <f t="shared" si="10"/>
        <v>0.75451647406328692</v>
      </c>
      <c r="F73">
        <f t="shared" si="11"/>
        <v>662676.05438401783</v>
      </c>
      <c r="G73">
        <f t="shared" si="13"/>
        <v>9.5174705231796449E-4</v>
      </c>
      <c r="H73">
        <f t="shared" si="14"/>
        <v>2.4778456532308091E-2</v>
      </c>
    </row>
    <row r="74" spans="1:8" x14ac:dyDescent="0.2">
      <c r="A74">
        <f>WingXFLR5!A80</f>
        <v>-0.5</v>
      </c>
      <c r="B74">
        <f t="shared" si="12"/>
        <v>-8.7266462599716477E-3</v>
      </c>
      <c r="C74">
        <f>WingXFLR5!L80</f>
        <v>9.6966000000000001</v>
      </c>
      <c r="D74">
        <f t="shared" si="9"/>
        <v>57.589731580500008</v>
      </c>
      <c r="E74">
        <f t="shared" si="10"/>
        <v>0.75852381667969471</v>
      </c>
      <c r="F74">
        <f t="shared" si="11"/>
        <v>659175.08324084361</v>
      </c>
      <c r="G74">
        <f t="shared" si="13"/>
        <v>9.5427113622906983E-4</v>
      </c>
      <c r="H74">
        <f t="shared" si="14"/>
        <v>2.4582356225257406E-2</v>
      </c>
    </row>
    <row r="75" spans="1:8" x14ac:dyDescent="0.2">
      <c r="A75">
        <f>WingXFLR5!A81</f>
        <v>-0.4</v>
      </c>
      <c r="B75">
        <f t="shared" si="12"/>
        <v>-6.9813170079773184E-3</v>
      </c>
      <c r="C75">
        <f>WingXFLR5!L81</f>
        <v>9.6458999999999993</v>
      </c>
      <c r="D75">
        <f t="shared" si="9"/>
        <v>56.989074421124997</v>
      </c>
      <c r="E75">
        <f t="shared" si="10"/>
        <v>0.76251070826116041</v>
      </c>
      <c r="F75">
        <f t="shared" si="11"/>
        <v>655728.49611542735</v>
      </c>
      <c r="G75">
        <f t="shared" si="13"/>
        <v>9.5677573084152368E-4</v>
      </c>
      <c r="H75">
        <f t="shared" si="14"/>
        <v>2.4389810143281881E-2</v>
      </c>
    </row>
    <row r="76" spans="1:8" x14ac:dyDescent="0.2">
      <c r="A76">
        <f>WingXFLR5!A82</f>
        <v>-0.3</v>
      </c>
      <c r="B76">
        <f t="shared" si="12"/>
        <v>-5.2359877559829881E-3</v>
      </c>
      <c r="C76">
        <f>WingXFLR5!L82</f>
        <v>9.5960999999999999</v>
      </c>
      <c r="D76">
        <f t="shared" si="9"/>
        <v>56.402145316125008</v>
      </c>
      <c r="E76">
        <f t="shared" si="10"/>
        <v>0.76646784014509306</v>
      </c>
      <c r="F76">
        <f t="shared" si="11"/>
        <v>652343.09100998892</v>
      </c>
      <c r="G76">
        <f t="shared" si="13"/>
        <v>9.5925516380943206E-4</v>
      </c>
      <c r="H76">
        <f t="shared" si="14"/>
        <v>2.4201174014693509E-2</v>
      </c>
    </row>
    <row r="77" spans="1:8" x14ac:dyDescent="0.2">
      <c r="A77">
        <f>WingXFLR5!A83</f>
        <v>-0.2</v>
      </c>
      <c r="B77">
        <f t="shared" si="12"/>
        <v>-3.4906585039886592E-3</v>
      </c>
      <c r="C77">
        <f>WingXFLR5!L83</f>
        <v>9.5470000000000006</v>
      </c>
      <c r="D77">
        <f t="shared" si="9"/>
        <v>55.826440512500007</v>
      </c>
      <c r="E77">
        <f t="shared" si="10"/>
        <v>0.77040976650427639</v>
      </c>
      <c r="F77">
        <f t="shared" si="11"/>
        <v>649005.2719200888</v>
      </c>
      <c r="G77">
        <f t="shared" si="13"/>
        <v>9.6171871392728781E-4</v>
      </c>
      <c r="H77">
        <f t="shared" si="14"/>
        <v>2.4015667974482853E-2</v>
      </c>
    </row>
    <row r="78" spans="1:8" x14ac:dyDescent="0.2">
      <c r="A78">
        <f>WingXFLR5!A84</f>
        <v>-0.1</v>
      </c>
      <c r="B78">
        <f t="shared" si="12"/>
        <v>-1.7453292519943296E-3</v>
      </c>
      <c r="C78">
        <f>WingXFLR5!L84</f>
        <v>9.4986999999999995</v>
      </c>
      <c r="D78">
        <f t="shared" si="9"/>
        <v>55.262997285125003</v>
      </c>
      <c r="E78">
        <f t="shared" si="10"/>
        <v>0.7743272280223954</v>
      </c>
      <c r="F78">
        <f t="shared" si="11"/>
        <v>645721.83684794675</v>
      </c>
      <c r="G78">
        <f t="shared" si="13"/>
        <v>9.64160738297706E-4</v>
      </c>
      <c r="H78">
        <f t="shared" si="14"/>
        <v>2.3833649264524692E-2</v>
      </c>
    </row>
    <row r="79" spans="1:8" x14ac:dyDescent="0.2">
      <c r="A79">
        <f>WingXFLR5!A85</f>
        <v>0</v>
      </c>
      <c r="B79">
        <f t="shared" si="12"/>
        <v>0</v>
      </c>
      <c r="C79">
        <f>WingXFLR5!L85</f>
        <v>9.4512</v>
      </c>
      <c r="D79">
        <f t="shared" si="9"/>
        <v>54.711673632</v>
      </c>
      <c r="E79">
        <f t="shared" si="10"/>
        <v>0.7782188548349761</v>
      </c>
      <c r="F79">
        <f t="shared" si="11"/>
        <v>642492.78579356277</v>
      </c>
      <c r="G79">
        <f t="shared" si="13"/>
        <v>9.6658054935792274E-4</v>
      </c>
      <c r="H79">
        <f t="shared" si="14"/>
        <v>2.3655096119096036E-2</v>
      </c>
    </row>
    <row r="80" spans="1:8" x14ac:dyDescent="0.2">
      <c r="A80">
        <f>WingXFLR5!A86</f>
        <v>0.1</v>
      </c>
      <c r="B80">
        <f t="shared" si="12"/>
        <v>1.7453292519943296E-3</v>
      </c>
      <c r="C80">
        <f>WingXFLR5!L86</f>
        <v>9.4042999999999992</v>
      </c>
      <c r="D80">
        <f t="shared" si="9"/>
        <v>54.170025825124995</v>
      </c>
      <c r="E80">
        <f t="shared" si="10"/>
        <v>0.78209989481581066</v>
      </c>
      <c r="F80">
        <f t="shared" si="11"/>
        <v>639304.52275249723</v>
      </c>
      <c r="G80">
        <f t="shared" si="13"/>
        <v>9.6898775929889875E-4</v>
      </c>
      <c r="H80">
        <f t="shared" si="14"/>
        <v>2.347923804793595E-2</v>
      </c>
    </row>
    <row r="81" spans="1:8" x14ac:dyDescent="0.2">
      <c r="A81">
        <f>WingXFLR5!A87</f>
        <v>0.2</v>
      </c>
      <c r="B81">
        <f t="shared" si="12"/>
        <v>3.4906585039886592E-3</v>
      </c>
      <c r="C81">
        <f>WingXFLR5!L87</f>
        <v>9.3582000000000001</v>
      </c>
      <c r="D81">
        <f t="shared" si="9"/>
        <v>53.640243184500008</v>
      </c>
      <c r="E81">
        <f t="shared" si="10"/>
        <v>0.78595264482660421</v>
      </c>
      <c r="F81">
        <f t="shared" si="11"/>
        <v>636170.64372918988</v>
      </c>
      <c r="G81">
        <f t="shared" si="13"/>
        <v>9.7137152206703745E-4</v>
      </c>
      <c r="H81">
        <f t="shared" si="14"/>
        <v>2.3306806504016869E-2</v>
      </c>
    </row>
    <row r="82" spans="1:8" x14ac:dyDescent="0.2">
      <c r="A82">
        <f>WingXFLR5!A88</f>
        <v>0.3</v>
      </c>
      <c r="B82">
        <f t="shared" si="12"/>
        <v>5.2359877559829881E-3</v>
      </c>
      <c r="C82">
        <f>WingXFLR5!L88</f>
        <v>9.3127999999999993</v>
      </c>
      <c r="D82">
        <f t="shared" si="9"/>
        <v>53.121049352</v>
      </c>
      <c r="E82">
        <f t="shared" si="10"/>
        <v>0.78978417240962195</v>
      </c>
      <c r="F82">
        <f t="shared" si="11"/>
        <v>633084.3507214206</v>
      </c>
      <c r="G82">
        <f t="shared" si="13"/>
        <v>9.7373636671067268E-4</v>
      </c>
      <c r="H82">
        <f t="shared" si="14"/>
        <v>2.3137407800026339E-2</v>
      </c>
    </row>
    <row r="83" spans="1:8" x14ac:dyDescent="0.2">
      <c r="A83">
        <f>WingXFLR5!A89</f>
        <v>0.4</v>
      </c>
      <c r="B83">
        <f t="shared" si="12"/>
        <v>6.9813170079773184E-3</v>
      </c>
      <c r="C83">
        <f>WingXFLR5!L89</f>
        <v>9.2680000000000007</v>
      </c>
      <c r="D83">
        <f t="shared" si="9"/>
        <v>52.611192200000012</v>
      </c>
      <c r="E83">
        <f t="shared" si="10"/>
        <v>0.79360186025208534</v>
      </c>
      <c r="F83">
        <f t="shared" si="11"/>
        <v>630038.84572697012</v>
      </c>
      <c r="G83">
        <f t="shared" si="13"/>
        <v>9.7608697089556786E-4</v>
      </c>
      <c r="H83">
        <f t="shared" si="14"/>
        <v>2.2970652110239784E-2</v>
      </c>
    </row>
    <row r="84" spans="1:8" x14ac:dyDescent="0.2">
      <c r="A84">
        <f>WingXFLR5!A90</f>
        <v>0.5</v>
      </c>
      <c r="B84">
        <f t="shared" si="12"/>
        <v>8.7266462599716477E-3</v>
      </c>
      <c r="C84">
        <f>WingXFLR5!L90</f>
        <v>9.2239000000000004</v>
      </c>
      <c r="D84">
        <f t="shared" si="9"/>
        <v>52.111702866125007</v>
      </c>
      <c r="E84">
        <f t="shared" si="10"/>
        <v>0.79739611669861199</v>
      </c>
      <c r="F84">
        <f t="shared" si="11"/>
        <v>627040.92674805771</v>
      </c>
      <c r="G84">
        <f t="shared" si="13"/>
        <v>9.7841755271913119E-4</v>
      </c>
      <c r="H84">
        <f t="shared" si="14"/>
        <v>2.2806895136950531E-2</v>
      </c>
    </row>
    <row r="85" spans="1:8" x14ac:dyDescent="0.2">
      <c r="A85">
        <f>WingXFLR5!A91</f>
        <v>0.6</v>
      </c>
      <c r="B85">
        <f t="shared" si="12"/>
        <v>1.0471975511965976E-2</v>
      </c>
      <c r="C85">
        <f>WingXFLR5!L91</f>
        <v>9.1805000000000003</v>
      </c>
      <c r="D85">
        <f t="shared" si="9"/>
        <v>51.622467903125006</v>
      </c>
      <c r="E85">
        <f t="shared" si="10"/>
        <v>0.8011657361599398</v>
      </c>
      <c r="F85">
        <f t="shared" si="11"/>
        <v>624090.59378468373</v>
      </c>
      <c r="G85">
        <f t="shared" si="13"/>
        <v>9.8072751702743262E-4</v>
      </c>
      <c r="H85">
        <f t="shared" si="14"/>
        <v>2.2646119214977667E-2</v>
      </c>
    </row>
    <row r="86" spans="1:8" x14ac:dyDescent="0.2">
      <c r="A86">
        <f>WingXFLR5!A92</f>
        <v>0.7</v>
      </c>
      <c r="B86">
        <f t="shared" si="12"/>
        <v>1.2217304763960306E-2</v>
      </c>
      <c r="C86">
        <f>WingXFLR5!L92</f>
        <v>9.1377000000000006</v>
      </c>
      <c r="D86">
        <f t="shared" si="9"/>
        <v>51.142256290125005</v>
      </c>
      <c r="E86">
        <f t="shared" si="10"/>
        <v>0.80491830994849112</v>
      </c>
      <c r="F86">
        <f t="shared" si="11"/>
        <v>621181.04883462831</v>
      </c>
      <c r="G86">
        <f t="shared" si="13"/>
        <v>9.8302164469361852E-4</v>
      </c>
      <c r="H86">
        <f t="shared" si="14"/>
        <v>2.2487937741599205E-2</v>
      </c>
    </row>
    <row r="87" spans="1:8" x14ac:dyDescent="0.2">
      <c r="A87">
        <f>WingXFLR5!A93</f>
        <v>0.8</v>
      </c>
      <c r="B87">
        <f t="shared" si="12"/>
        <v>1.3962634015954637E-2</v>
      </c>
      <c r="C87">
        <f>WingXFLR5!L93</f>
        <v>9.0954999999999995</v>
      </c>
      <c r="D87">
        <f t="shared" si="9"/>
        <v>50.670973653124996</v>
      </c>
      <c r="E87">
        <f t="shared" si="10"/>
        <v>0.80865285479812299</v>
      </c>
      <c r="F87">
        <f t="shared" si="11"/>
        <v>618312.29189789132</v>
      </c>
      <c r="G87">
        <f t="shared" si="13"/>
        <v>9.852994473097084E-4</v>
      </c>
      <c r="H87">
        <f t="shared" si="14"/>
        <v>2.2332336037134977E-2</v>
      </c>
    </row>
    <row r="88" spans="1:8" x14ac:dyDescent="0.2">
      <c r="A88">
        <f>WingXFLR5!A94</f>
        <v>0.9</v>
      </c>
      <c r="B88">
        <f t="shared" si="12"/>
        <v>1.5707963267948967E-2</v>
      </c>
      <c r="C88">
        <f>WingXFLR5!L94</f>
        <v>9.0539000000000005</v>
      </c>
      <c r="D88">
        <f t="shared" si="9"/>
        <v>50.208526941125015</v>
      </c>
      <c r="E88">
        <f t="shared" si="10"/>
        <v>0.81236837614909907</v>
      </c>
      <c r="F88">
        <f t="shared" si="11"/>
        <v>615484.32297447289</v>
      </c>
      <c r="G88">
        <f t="shared" si="13"/>
        <v>9.8756043331551537E-4</v>
      </c>
      <c r="H88">
        <f t="shared" si="14"/>
        <v>2.2179299574107292E-2</v>
      </c>
    </row>
    <row r="89" spans="1:8" x14ac:dyDescent="0.2">
      <c r="A89">
        <f>WingXFLR5!A95</f>
        <v>1</v>
      </c>
      <c r="B89">
        <f t="shared" si="12"/>
        <v>1.7453292519943295E-2</v>
      </c>
      <c r="C89">
        <f>WingXFLR5!L95</f>
        <v>9.0128000000000004</v>
      </c>
      <c r="D89">
        <f t="shared" si="9"/>
        <v>49.753720352000002</v>
      </c>
      <c r="E89">
        <f t="shared" si="10"/>
        <v>0.81607292304459511</v>
      </c>
      <c r="F89">
        <f t="shared" si="11"/>
        <v>612690.34406215325</v>
      </c>
      <c r="G89">
        <f t="shared" si="13"/>
        <v>9.8980959928070831E-4</v>
      </c>
      <c r="H89">
        <f t="shared" si="14"/>
        <v>2.2028447358620216E-2</v>
      </c>
    </row>
    <row r="90" spans="1:8" x14ac:dyDescent="0.2">
      <c r="A90">
        <f>WingXFLR5!A96</f>
        <v>1.1000000000000001</v>
      </c>
      <c r="B90">
        <f t="shared" si="12"/>
        <v>1.9198621771937627E-2</v>
      </c>
      <c r="C90">
        <f>WingXFLR5!L96</f>
        <v>8.9724000000000004</v>
      </c>
      <c r="D90">
        <f t="shared" si="9"/>
        <v>49.308676578000011</v>
      </c>
      <c r="E90">
        <f t="shared" si="10"/>
        <v>0.81974745227768786</v>
      </c>
      <c r="F90">
        <f t="shared" si="11"/>
        <v>609943.95116537192</v>
      </c>
      <c r="G90">
        <f t="shared" si="13"/>
        <v>9.9203550288835016E-4</v>
      </c>
      <c r="H90">
        <f t="shared" si="14"/>
        <v>2.1880499236311288E-2</v>
      </c>
    </row>
    <row r="91" spans="1:8" x14ac:dyDescent="0.2">
      <c r="A91">
        <f>WingXFLR5!A97</f>
        <v>1.2</v>
      </c>
      <c r="B91">
        <f t="shared" si="12"/>
        <v>2.0943951023931952E-2</v>
      </c>
      <c r="C91">
        <f>WingXFLR5!L97</f>
        <v>8.9324999999999992</v>
      </c>
      <c r="D91">
        <f t="shared" si="9"/>
        <v>48.871103203124996</v>
      </c>
      <c r="E91">
        <f t="shared" si="10"/>
        <v>0.82340912855486459</v>
      </c>
      <c r="F91">
        <f t="shared" si="11"/>
        <v>607231.54827968928</v>
      </c>
      <c r="G91">
        <f t="shared" si="13"/>
        <v>9.9424866343735766E-4</v>
      </c>
      <c r="H91">
        <f t="shared" si="14"/>
        <v>2.1734708710010486E-2</v>
      </c>
    </row>
    <row r="92" spans="1:8" x14ac:dyDescent="0.2">
      <c r="A92">
        <f>WingXFLR5!A98</f>
        <v>1.3</v>
      </c>
      <c r="B92">
        <f t="shared" si="12"/>
        <v>2.2689280275926284E-2</v>
      </c>
      <c r="C92">
        <f>WingXFLR5!L98</f>
        <v>8.8932000000000002</v>
      </c>
      <c r="D92">
        <f t="shared" si="9"/>
        <v>48.442016322000008</v>
      </c>
      <c r="E92">
        <f t="shared" si="10"/>
        <v>0.82704786137906794</v>
      </c>
      <c r="F92">
        <f t="shared" si="11"/>
        <v>604559.93340732518</v>
      </c>
      <c r="G92">
        <f t="shared" si="13"/>
        <v>9.9644308724311818E-4</v>
      </c>
      <c r="H92">
        <f t="shared" si="14"/>
        <v>2.1591428467777538E-2</v>
      </c>
    </row>
    <row r="93" spans="1:8" x14ac:dyDescent="0.2">
      <c r="A93">
        <f>WingXFLR5!A99</f>
        <v>1.4</v>
      </c>
      <c r="B93">
        <f t="shared" si="12"/>
        <v>2.4434609527920613E-2</v>
      </c>
      <c r="C93">
        <f>WingXFLR5!L99</f>
        <v>8.8543000000000003</v>
      </c>
      <c r="D93">
        <f t="shared" si="9"/>
        <v>48.019159950125008</v>
      </c>
      <c r="E93">
        <f t="shared" si="10"/>
        <v>0.83068136846688356</v>
      </c>
      <c r="F93">
        <f t="shared" si="11"/>
        <v>601915.51054384024</v>
      </c>
      <c r="G93">
        <f t="shared" si="13"/>
        <v>9.9862954783523118E-4</v>
      </c>
      <c r="H93">
        <f t="shared" si="14"/>
        <v>2.1449917971236611E-2</v>
      </c>
    </row>
    <row r="94" spans="1:8" x14ac:dyDescent="0.2">
      <c r="A94">
        <f>WingXFLR5!A100</f>
        <v>1.5</v>
      </c>
      <c r="B94">
        <f t="shared" si="12"/>
        <v>2.6179938779914941E-2</v>
      </c>
      <c r="C94">
        <f>WingXFLR5!L100</f>
        <v>8.8161000000000005</v>
      </c>
      <c r="D94">
        <f t="shared" si="9"/>
        <v>47.605716766125006</v>
      </c>
      <c r="E94">
        <f t="shared" si="10"/>
        <v>0.83428069563824436</v>
      </c>
      <c r="F94">
        <f t="shared" si="11"/>
        <v>599318.67369589349</v>
      </c>
      <c r="G94">
        <f t="shared" si="13"/>
        <v>1.0007907310537786E-3</v>
      </c>
      <c r="H94">
        <f t="shared" si="14"/>
        <v>2.1311256112771178E-2</v>
      </c>
    </row>
    <row r="95" spans="1:8" x14ac:dyDescent="0.2">
      <c r="A95">
        <f>WingXFLR5!A101</f>
        <v>1.6</v>
      </c>
      <c r="B95">
        <f t="shared" si="12"/>
        <v>2.7925268031909273E-2</v>
      </c>
      <c r="C95">
        <f>WingXFLR5!L101</f>
        <v>8.7782999999999998</v>
      </c>
      <c r="D95">
        <f t="shared" si="9"/>
        <v>47.198362420125001</v>
      </c>
      <c r="E95">
        <f t="shared" si="10"/>
        <v>0.837873169157619</v>
      </c>
      <c r="F95">
        <f t="shared" si="11"/>
        <v>596749.02885682578</v>
      </c>
      <c r="G95">
        <f t="shared" si="13"/>
        <v>1.0029431553565547E-3</v>
      </c>
      <c r="H95">
        <f t="shared" si="14"/>
        <v>2.1174341596942429E-2</v>
      </c>
    </row>
    <row r="96" spans="1:8" x14ac:dyDescent="0.2">
      <c r="A96">
        <f>WingXFLR5!A102</f>
        <v>1.7</v>
      </c>
      <c r="B96">
        <f t="shared" si="12"/>
        <v>2.9670597283903602E-2</v>
      </c>
      <c r="C96">
        <f>WingXFLR5!L102</f>
        <v>8.7409999999999997</v>
      </c>
      <c r="D96">
        <f t="shared" si="9"/>
        <v>46.7981121125</v>
      </c>
      <c r="E96">
        <f t="shared" si="10"/>
        <v>0.84144858034736614</v>
      </c>
      <c r="F96">
        <f t="shared" si="11"/>
        <v>594213.37402885687</v>
      </c>
      <c r="G96">
        <f t="shared" si="13"/>
        <v>1.0050807800810397E-3</v>
      </c>
      <c r="H96">
        <f t="shared" si="14"/>
        <v>2.1039526765645831E-2</v>
      </c>
    </row>
    <row r="97" spans="1:8" x14ac:dyDescent="0.2">
      <c r="A97">
        <f>WingXFLR5!A103</f>
        <v>1.8</v>
      </c>
      <c r="B97">
        <f t="shared" si="12"/>
        <v>3.1415926535897934E-2</v>
      </c>
      <c r="C97">
        <f>WingXFLR5!L103</f>
        <v>8.7042000000000002</v>
      </c>
      <c r="D97">
        <f t="shared" si="9"/>
        <v>46.404897304500004</v>
      </c>
      <c r="E97">
        <f t="shared" si="10"/>
        <v>0.84500609370376678</v>
      </c>
      <c r="F97">
        <f t="shared" si="11"/>
        <v>591711.70921198674</v>
      </c>
      <c r="G97">
        <f t="shared" si="13"/>
        <v>1.0072032015179633E-3</v>
      </c>
      <c r="H97">
        <f t="shared" si="14"/>
        <v>2.0906800687276916E-2</v>
      </c>
    </row>
    <row r="98" spans="1:8" x14ac:dyDescent="0.2">
      <c r="A98">
        <f>WingXFLR5!A104</f>
        <v>1.9</v>
      </c>
      <c r="B98">
        <f t="shared" si="12"/>
        <v>3.3161255787892259E-2</v>
      </c>
      <c r="C98">
        <f>WingXFLR5!L104</f>
        <v>8.6678999999999995</v>
      </c>
      <c r="D98">
        <f t="shared" ref="D98:D129" si="15">0.5*1.225*C98^2</f>
        <v>46.018650376124995</v>
      </c>
      <c r="E98">
        <f t="shared" ref="E98:E129" si="16">$J$12*1.802*10^-5*(1.225*C98)^-1</f>
        <v>0.84854486563254405</v>
      </c>
      <c r="F98">
        <f t="shared" ref="F98:F129" si="17">1.225*C98/(1.802*10^-5)</f>
        <v>589244.0344062153</v>
      </c>
      <c r="G98">
        <f t="shared" si="13"/>
        <v>1.0093100138670868E-3</v>
      </c>
      <c r="H98">
        <f t="shared" si="14"/>
        <v>2.0776152540296262E-2</v>
      </c>
    </row>
    <row r="99" spans="1:8" x14ac:dyDescent="0.2">
      <c r="A99">
        <f>WingXFLR5!A105</f>
        <v>2</v>
      </c>
      <c r="B99">
        <f t="shared" si="12"/>
        <v>3.4906585039886591E-2</v>
      </c>
      <c r="C99">
        <f>WingXFLR5!L105</f>
        <v>8.6320999999999994</v>
      </c>
      <c r="D99">
        <f t="shared" si="15"/>
        <v>45.639304626124996</v>
      </c>
      <c r="E99">
        <f t="shared" si="16"/>
        <v>0.85206404476504283</v>
      </c>
      <c r="F99">
        <f t="shared" si="17"/>
        <v>586810.34961154277</v>
      </c>
      <c r="G99">
        <f t="shared" si="13"/>
        <v>1.0114008093849757E-3</v>
      </c>
      <c r="H99">
        <f t="shared" si="14"/>
        <v>2.0647571614396436E-2</v>
      </c>
    </row>
    <row r="100" spans="1:8" x14ac:dyDescent="0.2">
      <c r="A100">
        <f>WingXFLR5!A106</f>
        <v>2.1</v>
      </c>
      <c r="B100">
        <f t="shared" si="12"/>
        <v>3.6651914291880923E-2</v>
      </c>
      <c r="C100">
        <f>WingXFLR5!L106</f>
        <v>8.5967000000000002</v>
      </c>
      <c r="D100">
        <f t="shared" si="15"/>
        <v>45.265741170125011</v>
      </c>
      <c r="E100">
        <f t="shared" si="16"/>
        <v>0.85557272451246713</v>
      </c>
      <c r="F100">
        <f t="shared" si="17"/>
        <v>584403.85682574927</v>
      </c>
      <c r="G100">
        <f t="shared" si="13"/>
        <v>1.0134810730799144E-3</v>
      </c>
      <c r="H100">
        <f t="shared" si="14"/>
        <v>2.0520689254236547E-2</v>
      </c>
    </row>
    <row r="101" spans="1:8" x14ac:dyDescent="0.2">
      <c r="A101">
        <f>WingXFLR5!A107</f>
        <v>2.2000000000000002</v>
      </c>
      <c r="B101">
        <f t="shared" si="12"/>
        <v>3.8397243543875255E-2</v>
      </c>
      <c r="C101">
        <f>WingXFLR5!L107</f>
        <v>8.5617999999999999</v>
      </c>
      <c r="D101">
        <f t="shared" si="15"/>
        <v>44.898956784500001</v>
      </c>
      <c r="E101">
        <f t="shared" si="16"/>
        <v>0.8590602491084034</v>
      </c>
      <c r="F101">
        <f t="shared" si="17"/>
        <v>582031.35405105446</v>
      </c>
      <c r="G101">
        <f t="shared" si="13"/>
        <v>1.015544571294452E-3</v>
      </c>
      <c r="H101">
        <f t="shared" si="14"/>
        <v>2.0395854485899922E-2</v>
      </c>
    </row>
    <row r="102" spans="1:8" x14ac:dyDescent="0.2">
      <c r="A102">
        <f>WingXFLR5!A108</f>
        <v>2.2999999999999998</v>
      </c>
      <c r="B102">
        <f t="shared" si="12"/>
        <v>4.0142572795869573E-2</v>
      </c>
      <c r="C102">
        <f>WingXFLR5!L108</f>
        <v>8.5273000000000003</v>
      </c>
      <c r="D102">
        <f t="shared" si="15"/>
        <v>44.537842740125001</v>
      </c>
      <c r="E102">
        <f t="shared" si="16"/>
        <v>0.86253586021558137</v>
      </c>
      <c r="F102">
        <f t="shared" si="17"/>
        <v>579686.04328523867</v>
      </c>
      <c r="G102">
        <f t="shared" si="13"/>
        <v>1.0175968575695162E-3</v>
      </c>
      <c r="H102">
        <f t="shared" si="14"/>
        <v>2.0272700303623697E-2</v>
      </c>
    </row>
    <row r="103" spans="1:8" x14ac:dyDescent="0.2">
      <c r="A103">
        <f>WingXFLR5!A109</f>
        <v>2.4</v>
      </c>
      <c r="B103">
        <f t="shared" si="12"/>
        <v>4.1887902047863905E-2</v>
      </c>
      <c r="C103">
        <f>WingXFLR5!L109</f>
        <v>8.4932999999999996</v>
      </c>
      <c r="D103">
        <f t="shared" si="15"/>
        <v>44.183388745125001</v>
      </c>
      <c r="E103">
        <f t="shared" si="16"/>
        <v>0.8659887253265901</v>
      </c>
      <c r="F103">
        <f t="shared" si="17"/>
        <v>577374.72253052169</v>
      </c>
      <c r="G103">
        <f t="shared" si="13"/>
        <v>1.0196316224255781E-3</v>
      </c>
      <c r="H103">
        <f t="shared" si="14"/>
        <v>2.0151574456999909E-2</v>
      </c>
    </row>
    <row r="104" spans="1:8" x14ac:dyDescent="0.2">
      <c r="A104">
        <f>WingXFLR5!A110</f>
        <v>2.5</v>
      </c>
      <c r="B104">
        <f t="shared" si="12"/>
        <v>4.3633231299858237E-2</v>
      </c>
      <c r="C104">
        <f>WingXFLR5!L110</f>
        <v>8.4596999999999998</v>
      </c>
      <c r="D104">
        <f t="shared" si="15"/>
        <v>43.834496005125004</v>
      </c>
      <c r="E104">
        <f t="shared" si="16"/>
        <v>0.86942823514029188</v>
      </c>
      <c r="F104">
        <f t="shared" si="17"/>
        <v>575090.59378468373</v>
      </c>
      <c r="G104">
        <f t="shared" si="13"/>
        <v>1.0216544880147285E-3</v>
      </c>
      <c r="H104">
        <f t="shared" si="14"/>
        <v>2.0032111561902981E-2</v>
      </c>
    </row>
    <row r="105" spans="1:8" x14ac:dyDescent="0.2">
      <c r="A105">
        <f>WingXFLR5!A111</f>
        <v>2.6</v>
      </c>
      <c r="B105">
        <f t="shared" si="12"/>
        <v>4.5378560551852569E-2</v>
      </c>
      <c r="C105">
        <f>WingXFLR5!L111</f>
        <v>8.4263999999999992</v>
      </c>
      <c r="D105">
        <f t="shared" si="15"/>
        <v>43.490082887999996</v>
      </c>
      <c r="E105">
        <f t="shared" si="16"/>
        <v>0.8728640986442997</v>
      </c>
      <c r="F105">
        <f t="shared" si="17"/>
        <v>572826.85904550506</v>
      </c>
      <c r="G105">
        <f t="shared" si="13"/>
        <v>1.0236712181132194E-3</v>
      </c>
      <c r="H105">
        <f t="shared" si="14"/>
        <v>1.9913949138441061E-2</v>
      </c>
    </row>
    <row r="106" spans="1:8" x14ac:dyDescent="0.2">
      <c r="A106">
        <f>WingXFLR5!A112</f>
        <v>2.7</v>
      </c>
      <c r="B106">
        <f t="shared" si="12"/>
        <v>4.7123889803846894E-2</v>
      </c>
      <c r="C106">
        <f>WingXFLR5!L112</f>
        <v>8.3935999999999993</v>
      </c>
      <c r="D106">
        <f t="shared" si="15"/>
        <v>43.152169087999994</v>
      </c>
      <c r="E106">
        <f t="shared" si="16"/>
        <v>0.87627502392493428</v>
      </c>
      <c r="F106">
        <f t="shared" si="17"/>
        <v>570597.11431742506</v>
      </c>
      <c r="G106">
        <f t="shared" si="13"/>
        <v>1.0256693880235873E-3</v>
      </c>
      <c r="H106">
        <f t="shared" si="14"/>
        <v>1.979778894711855E-2</v>
      </c>
    </row>
    <row r="107" spans="1:8" x14ac:dyDescent="0.2">
      <c r="A107">
        <f>WingXFLR5!A113</f>
        <v>2.8</v>
      </c>
      <c r="B107">
        <f t="shared" si="12"/>
        <v>4.8869219055841226E-2</v>
      </c>
      <c r="C107">
        <f>WingXFLR5!L113</f>
        <v>8.3612000000000002</v>
      </c>
      <c r="D107">
        <f t="shared" si="15"/>
        <v>42.819670082000002</v>
      </c>
      <c r="E107">
        <f t="shared" si="16"/>
        <v>0.87967062632353343</v>
      </c>
      <c r="F107">
        <f t="shared" si="17"/>
        <v>568394.56159822422</v>
      </c>
      <c r="G107">
        <f t="shared" si="13"/>
        <v>1.0276547224762546E-3</v>
      </c>
      <c r="H107">
        <f t="shared" si="14"/>
        <v>1.9683267951606985E-2</v>
      </c>
    </row>
    <row r="108" spans="1:8" x14ac:dyDescent="0.2">
      <c r="A108">
        <f>WingXFLR5!A114</f>
        <v>2.9</v>
      </c>
      <c r="B108">
        <f t="shared" si="12"/>
        <v>5.0614548307835558E-2</v>
      </c>
      <c r="C108">
        <f>WingXFLR5!L114</f>
        <v>8.3292000000000002</v>
      </c>
      <c r="D108">
        <f t="shared" si="15"/>
        <v>42.492538242000002</v>
      </c>
      <c r="E108">
        <f t="shared" si="16"/>
        <v>0.88305023781591596</v>
      </c>
      <c r="F108">
        <f t="shared" si="17"/>
        <v>566219.20088790241</v>
      </c>
      <c r="G108">
        <f t="shared" si="13"/>
        <v>1.0296269062651127E-3</v>
      </c>
      <c r="H108">
        <f t="shared" si="14"/>
        <v>1.9570378378082069E-2</v>
      </c>
    </row>
    <row r="109" spans="1:8" x14ac:dyDescent="0.2">
      <c r="A109">
        <f>WingXFLR5!A115</f>
        <v>3</v>
      </c>
      <c r="B109">
        <f t="shared" si="12"/>
        <v>5.2359877559829883E-2</v>
      </c>
      <c r="C109">
        <f>WingXFLR5!L115</f>
        <v>8.2975999999999992</v>
      </c>
      <c r="D109">
        <f t="shared" si="15"/>
        <v>42.170726527999989</v>
      </c>
      <c r="E109">
        <f t="shared" si="16"/>
        <v>0.88641318463366858</v>
      </c>
      <c r="F109">
        <f t="shared" si="17"/>
        <v>564071.03218645952</v>
      </c>
      <c r="G109">
        <f t="shared" si="13"/>
        <v>1.0315856227570031E-3</v>
      </c>
      <c r="H109">
        <f t="shared" si="14"/>
        <v>1.9459112525091204E-2</v>
      </c>
    </row>
    <row r="110" spans="1:8" x14ac:dyDescent="0.2">
      <c r="A110">
        <f>WingXFLR5!A116</f>
        <v>3.1</v>
      </c>
      <c r="B110">
        <f t="shared" si="12"/>
        <v>5.4105206811824215E-2</v>
      </c>
      <c r="C110">
        <f>WingXFLR5!L116</f>
        <v>8.2664000000000009</v>
      </c>
      <c r="D110">
        <f t="shared" si="15"/>
        <v>41.854188488000013</v>
      </c>
      <c r="E110">
        <f t="shared" si="16"/>
        <v>0.8897587874789904</v>
      </c>
      <c r="F110">
        <f t="shared" si="17"/>
        <v>561950.05549389578</v>
      </c>
      <c r="G110">
        <f t="shared" si="13"/>
        <v>1.0335305539893381E-3</v>
      </c>
      <c r="H110">
        <f t="shared" si="14"/>
        <v>1.9349462764250595E-2</v>
      </c>
    </row>
    <row r="111" spans="1:8" x14ac:dyDescent="0.2">
      <c r="A111">
        <f>WingXFLR5!A117</f>
        <v>3.2</v>
      </c>
      <c r="B111">
        <f t="shared" si="12"/>
        <v>5.5850536063818547E-2</v>
      </c>
      <c r="C111">
        <f>WingXFLR5!L117</f>
        <v>8.2355</v>
      </c>
      <c r="D111">
        <f t="shared" si="15"/>
        <v>41.541869403124998</v>
      </c>
      <c r="E111">
        <f t="shared" si="16"/>
        <v>0.89309720609754439</v>
      </c>
      <c r="F111">
        <f t="shared" si="17"/>
        <v>559849.4728079912</v>
      </c>
      <c r="G111">
        <f t="shared" si="13"/>
        <v>1.0354676673241638E-3</v>
      </c>
      <c r="H111">
        <f t="shared" si="14"/>
        <v>1.9241071086274084E-2</v>
      </c>
    </row>
    <row r="112" spans="1:8" x14ac:dyDescent="0.2">
      <c r="A112">
        <f>WingXFLR5!A118</f>
        <v>3.3</v>
      </c>
      <c r="B112">
        <f t="shared" si="12"/>
        <v>5.7595865315812872E-2</v>
      </c>
      <c r="C112">
        <f>WingXFLR5!L118</f>
        <v>8.2049000000000003</v>
      </c>
      <c r="D112">
        <f t="shared" si="15"/>
        <v>41.233735206125004</v>
      </c>
      <c r="E112">
        <f t="shared" si="16"/>
        <v>0.89642799312804877</v>
      </c>
      <c r="F112">
        <f t="shared" si="17"/>
        <v>557769.2841287459</v>
      </c>
      <c r="G112">
        <f t="shared" si="13"/>
        <v>1.0373967477004019E-3</v>
      </c>
      <c r="H112">
        <f t="shared" si="14"/>
        <v>1.9133931959654918E-2</v>
      </c>
    </row>
    <row r="113" spans="1:8" x14ac:dyDescent="0.2">
      <c r="A113">
        <f>WingXFLR5!A119</f>
        <v>3.4</v>
      </c>
      <c r="B113">
        <f t="shared" si="12"/>
        <v>5.9341194567807204E-2</v>
      </c>
      <c r="C113">
        <f>WingXFLR5!L119</f>
        <v>8.1747999999999994</v>
      </c>
      <c r="D113">
        <f t="shared" si="15"/>
        <v>40.931754961999992</v>
      </c>
      <c r="E113">
        <f t="shared" si="16"/>
        <v>0.8997286833703978</v>
      </c>
      <c r="F113">
        <f t="shared" si="17"/>
        <v>555723.08546059928</v>
      </c>
      <c r="G113">
        <f t="shared" si="13"/>
        <v>1.0393048647998641E-3</v>
      </c>
      <c r="H113">
        <f t="shared" si="14"/>
        <v>1.9028738205584244E-2</v>
      </c>
    </row>
    <row r="114" spans="1:8" x14ac:dyDescent="0.2">
      <c r="A114">
        <f>WingXFLR5!A120</f>
        <v>3.5</v>
      </c>
      <c r="B114">
        <f t="shared" si="12"/>
        <v>6.1086523819801536E-2</v>
      </c>
      <c r="C114">
        <f>WingXFLR5!L120</f>
        <v>8.1449999999999996</v>
      </c>
      <c r="D114">
        <f t="shared" si="15"/>
        <v>40.633877812499996</v>
      </c>
      <c r="E114">
        <f t="shared" si="16"/>
        <v>0.90302050838751724</v>
      </c>
      <c r="F114">
        <f t="shared" si="17"/>
        <v>553697.28079911205</v>
      </c>
      <c r="G114">
        <f t="shared" si="13"/>
        <v>1.0412043741995815E-3</v>
      </c>
      <c r="H114">
        <f t="shared" si="14"/>
        <v>1.8924783496388917E-2</v>
      </c>
    </row>
    <row r="115" spans="1:8" x14ac:dyDescent="0.2">
      <c r="A115">
        <f>WingXFLR5!A121</f>
        <v>3.6</v>
      </c>
      <c r="B115">
        <f t="shared" si="12"/>
        <v>6.2831853071795868E-2</v>
      </c>
      <c r="C115">
        <f>WingXFLR5!L121</f>
        <v>8.1155000000000008</v>
      </c>
      <c r="D115">
        <f t="shared" si="15"/>
        <v>40.34007090312501</v>
      </c>
      <c r="E115">
        <f t="shared" si="16"/>
        <v>0.90630300546070208</v>
      </c>
      <c r="F115">
        <f t="shared" si="17"/>
        <v>551691.87014428421</v>
      </c>
      <c r="G115">
        <f t="shared" si="13"/>
        <v>1.0430950566448914E-3</v>
      </c>
      <c r="H115">
        <f t="shared" si="14"/>
        <v>1.882206244584957E-2</v>
      </c>
    </row>
    <row r="116" spans="1:8" x14ac:dyDescent="0.2">
      <c r="A116">
        <f>WingXFLR5!A122</f>
        <v>3.7</v>
      </c>
      <c r="B116">
        <f t="shared" si="12"/>
        <v>6.4577182323790186E-2</v>
      </c>
      <c r="C116">
        <f>WingXFLR5!L122</f>
        <v>8.0863999999999994</v>
      </c>
      <c r="D116">
        <f t="shared" si="15"/>
        <v>40.051292287999992</v>
      </c>
      <c r="E116">
        <f t="shared" si="16"/>
        <v>0.90956445894543037</v>
      </c>
      <c r="F116">
        <f t="shared" si="17"/>
        <v>549713.65149833518</v>
      </c>
      <c r="G116">
        <f t="shared" si="13"/>
        <v>1.0449702302001913E-3</v>
      </c>
      <c r="H116">
        <f t="shared" si="14"/>
        <v>1.8720916972238481E-2</v>
      </c>
    </row>
    <row r="117" spans="1:8" x14ac:dyDescent="0.2">
      <c r="A117">
        <f>WingXFLR5!A123</f>
        <v>3.8</v>
      </c>
      <c r="B117">
        <f t="shared" si="12"/>
        <v>6.6322511575784518E-2</v>
      </c>
      <c r="C117">
        <f>WingXFLR5!L123</f>
        <v>8.0574999999999992</v>
      </c>
      <c r="D117">
        <f t="shared" si="15"/>
        <v>39.765525078124995</v>
      </c>
      <c r="E117">
        <f t="shared" si="16"/>
        <v>0.91282681238800223</v>
      </c>
      <c r="F117">
        <f t="shared" si="17"/>
        <v>547749.02885682567</v>
      </c>
      <c r="G117">
        <f t="shared" si="13"/>
        <v>1.0468425608667184E-3</v>
      </c>
      <c r="H117">
        <f t="shared" si="14"/>
        <v>1.8620646615011307E-2</v>
      </c>
    </row>
    <row r="118" spans="1:8" x14ac:dyDescent="0.2">
      <c r="A118">
        <f>WingXFLR5!A124</f>
        <v>3.9</v>
      </c>
      <c r="B118">
        <f t="shared" si="12"/>
        <v>6.806784082777885E-2</v>
      </c>
      <c r="C118">
        <f>WingXFLR5!L124</f>
        <v>8.0290999999999997</v>
      </c>
      <c r="D118">
        <f t="shared" si="15"/>
        <v>39.485698671125</v>
      </c>
      <c r="E118">
        <f t="shared" si="16"/>
        <v>0.91605560284668619</v>
      </c>
      <c r="F118">
        <f t="shared" si="17"/>
        <v>545818.39622641506</v>
      </c>
      <c r="G118">
        <f t="shared" si="13"/>
        <v>1.0486923376215871E-3</v>
      </c>
      <c r="H118">
        <f t="shared" si="14"/>
        <v>1.8522286061683272E-2</v>
      </c>
    </row>
    <row r="119" spans="1:8" x14ac:dyDescent="0.2">
      <c r="A119">
        <f>WingXFLR5!A125</f>
        <v>4</v>
      </c>
      <c r="B119">
        <f t="shared" si="12"/>
        <v>6.9813170079773182E-2</v>
      </c>
      <c r="C119">
        <f>WingXFLR5!L125</f>
        <v>8.0008999999999997</v>
      </c>
      <c r="D119">
        <f t="shared" si="15"/>
        <v>39.208820496125</v>
      </c>
      <c r="E119">
        <f t="shared" si="16"/>
        <v>0.91928433561428435</v>
      </c>
      <c r="F119">
        <f t="shared" si="17"/>
        <v>543901.35960044398</v>
      </c>
      <c r="G119">
        <f t="shared" si="13"/>
        <v>1.0505388243517589E-3</v>
      </c>
      <c r="H119">
        <f t="shared" si="14"/>
        <v>1.8424790159695552E-2</v>
      </c>
    </row>
    <row r="120" spans="1:8" x14ac:dyDescent="0.2">
      <c r="A120">
        <f>WingXFLR5!A126</f>
        <v>4.0999999999999996</v>
      </c>
      <c r="B120">
        <f t="shared" si="12"/>
        <v>7.15584993317675E-2</v>
      </c>
      <c r="C120">
        <f>WingXFLR5!L126</f>
        <v>7.9729999999999999</v>
      </c>
      <c r="D120">
        <f t="shared" si="15"/>
        <v>38.9358465125</v>
      </c>
      <c r="E120">
        <f t="shared" si="16"/>
        <v>0.92250119664070329</v>
      </c>
      <c r="F120">
        <f t="shared" si="17"/>
        <v>542004.71698113205</v>
      </c>
      <c r="G120">
        <f t="shared" si="13"/>
        <v>1.0523752997525179E-3</v>
      </c>
      <c r="H120">
        <f t="shared" si="14"/>
        <v>1.8328500383614034E-2</v>
      </c>
    </row>
    <row r="121" spans="1:8" x14ac:dyDescent="0.2">
      <c r="A121">
        <f>WingXFLR5!A127</f>
        <v>4.2</v>
      </c>
      <c r="B121">
        <f t="shared" si="12"/>
        <v>7.3303828583761846E-2</v>
      </c>
      <c r="C121">
        <f>WingXFLR5!L127</f>
        <v>7.9455</v>
      </c>
      <c r="D121">
        <f t="shared" si="15"/>
        <v>38.667719278124999</v>
      </c>
      <c r="E121">
        <f t="shared" si="16"/>
        <v>0.92569404578897829</v>
      </c>
      <c r="F121">
        <f t="shared" si="17"/>
        <v>540135.26637069928</v>
      </c>
      <c r="G121">
        <f t="shared" si="13"/>
        <v>1.054194903478101E-3</v>
      </c>
      <c r="H121">
        <f t="shared" si="14"/>
        <v>1.8233755828956588E-2</v>
      </c>
    </row>
    <row r="122" spans="1:8" x14ac:dyDescent="0.2">
      <c r="A122">
        <f>WingXFLR5!A128</f>
        <v>4.3</v>
      </c>
      <c r="B122">
        <f t="shared" si="12"/>
        <v>7.5049157835756164E-2</v>
      </c>
      <c r="C122">
        <f>WingXFLR5!L128</f>
        <v>7.9181999999999997</v>
      </c>
      <c r="D122">
        <f t="shared" si="15"/>
        <v>38.402458384500001</v>
      </c>
      <c r="E122">
        <f t="shared" si="16"/>
        <v>0.92888561046908735</v>
      </c>
      <c r="F122">
        <f t="shared" si="17"/>
        <v>538279.4117647059</v>
      </c>
      <c r="G122">
        <f t="shared" si="13"/>
        <v>1.0560106417370466E-3</v>
      </c>
      <c r="H122">
        <f t="shared" si="14"/>
        <v>1.8139862359789195E-2</v>
      </c>
    </row>
    <row r="123" spans="1:8" x14ac:dyDescent="0.2">
      <c r="A123">
        <f>WingXFLR5!A129</f>
        <v>4.4000000000000004</v>
      </c>
      <c r="B123">
        <f t="shared" si="12"/>
        <v>7.679448708775051E-2</v>
      </c>
      <c r="C123">
        <f>WingXFLR5!L129</f>
        <v>7.8913000000000002</v>
      </c>
      <c r="D123">
        <f t="shared" si="15"/>
        <v>38.141977110125005</v>
      </c>
      <c r="E123">
        <f t="shared" si="16"/>
        <v>0.93205201181254382</v>
      </c>
      <c r="F123">
        <f t="shared" si="17"/>
        <v>536450.74916759168</v>
      </c>
      <c r="G123">
        <f t="shared" si="13"/>
        <v>1.0578089841606609E-3</v>
      </c>
      <c r="H123">
        <f t="shared" si="14"/>
        <v>1.8047502802377713E-2</v>
      </c>
    </row>
    <row r="124" spans="1:8" x14ac:dyDescent="0.2">
      <c r="A124">
        <f>WingXFLR5!A130</f>
        <v>4.5</v>
      </c>
      <c r="B124">
        <f t="shared" si="12"/>
        <v>7.8539816339744828E-2</v>
      </c>
      <c r="C124">
        <f>WingXFLR5!L130</f>
        <v>7.8646000000000003</v>
      </c>
      <c r="D124">
        <f t="shared" si="15"/>
        <v>37.884309060500001</v>
      </c>
      <c r="E124">
        <f t="shared" si="16"/>
        <v>0.93521629082424118</v>
      </c>
      <c r="F124">
        <f t="shared" si="17"/>
        <v>534635.68257491675</v>
      </c>
      <c r="G124">
        <f t="shared" si="13"/>
        <v>1.059603072168696E-3</v>
      </c>
      <c r="H124">
        <f t="shared" si="14"/>
        <v>1.7955985467292282E-2</v>
      </c>
    </row>
    <row r="125" spans="1:8" x14ac:dyDescent="0.2">
      <c r="A125">
        <f>WingXFLR5!A131</f>
        <v>4.5999999999999996</v>
      </c>
      <c r="B125">
        <f t="shared" si="12"/>
        <v>8.0285145591739146E-2</v>
      </c>
      <c r="C125">
        <f>WingXFLR5!L131</f>
        <v>7.8383000000000003</v>
      </c>
      <c r="D125">
        <f t="shared" si="15"/>
        <v>37.631354970125003</v>
      </c>
      <c r="E125">
        <f t="shared" si="16"/>
        <v>0.93835424018171387</v>
      </c>
      <c r="F125">
        <f t="shared" si="17"/>
        <v>532847.80799112096</v>
      </c>
      <c r="G125">
        <f t="shared" si="13"/>
        <v>1.0613792368849866E-3</v>
      </c>
      <c r="H125">
        <f t="shared" si="14"/>
        <v>1.786599092380619E-2</v>
      </c>
    </row>
    <row r="126" spans="1:8" x14ac:dyDescent="0.2">
      <c r="A126">
        <f>WingXFLR5!A132</f>
        <v>4.7</v>
      </c>
      <c r="B126">
        <f t="shared" si="12"/>
        <v>8.2030474843733492E-2</v>
      </c>
      <c r="C126">
        <f>WingXFLR5!L132</f>
        <v>7.8121999999999998</v>
      </c>
      <c r="D126">
        <f t="shared" si="15"/>
        <v>37.381162164500005</v>
      </c>
      <c r="E126">
        <f t="shared" si="16"/>
        <v>0.94148921441032329</v>
      </c>
      <c r="F126">
        <f t="shared" si="17"/>
        <v>531073.5294117647</v>
      </c>
      <c r="G126">
        <f t="shared" si="13"/>
        <v>1.0631507544508084E-3</v>
      </c>
      <c r="H126">
        <f t="shared" si="14"/>
        <v>1.7776829886287267E-2</v>
      </c>
    </row>
    <row r="127" spans="1:8" x14ac:dyDescent="0.2">
      <c r="A127">
        <f>WingXFLR5!A133</f>
        <v>4.8</v>
      </c>
      <c r="B127">
        <f t="shared" si="12"/>
        <v>8.377580409572781E-2</v>
      </c>
      <c r="C127">
        <f>WingXFLR5!L133</f>
        <v>7.7864000000000004</v>
      </c>
      <c r="D127">
        <f t="shared" si="15"/>
        <v>37.134665288000008</v>
      </c>
      <c r="E127">
        <f t="shared" si="16"/>
        <v>0.94460881033806721</v>
      </c>
      <c r="F127">
        <f t="shared" si="17"/>
        <v>529319.64483906783</v>
      </c>
      <c r="G127">
        <f t="shared" si="13"/>
        <v>1.0649106566842624E-3</v>
      </c>
      <c r="H127">
        <f t="shared" si="14"/>
        <v>1.7688839947570343E-2</v>
      </c>
    </row>
    <row r="128" spans="1:8" x14ac:dyDescent="0.2">
      <c r="A128">
        <f>WingXFLR5!A134</f>
        <v>4.9000000000000004</v>
      </c>
      <c r="B128">
        <f t="shared" si="12"/>
        <v>8.5521133347722156E-2</v>
      </c>
      <c r="C128">
        <f>WingXFLR5!L134</f>
        <v>7.7607999999999997</v>
      </c>
      <c r="D128">
        <f t="shared" si="15"/>
        <v>36.890885191999999</v>
      </c>
      <c r="E128">
        <f t="shared" si="16"/>
        <v>0.94772472436041744</v>
      </c>
      <c r="F128">
        <f t="shared" si="17"/>
        <v>527579.35627081024</v>
      </c>
      <c r="G128">
        <f t="shared" si="13"/>
        <v>1.0666655832540016E-3</v>
      </c>
      <c r="H128">
        <f t="shared" si="14"/>
        <v>1.7601676066997831E-2</v>
      </c>
    </row>
    <row r="129" spans="1:8" x14ac:dyDescent="0.2">
      <c r="A129">
        <f>WingXFLR5!A135</f>
        <v>5</v>
      </c>
      <c r="B129">
        <f t="shared" si="12"/>
        <v>8.7266462599716474E-2</v>
      </c>
      <c r="C129">
        <f>WingXFLR5!L135</f>
        <v>7.7355999999999998</v>
      </c>
      <c r="D129">
        <f t="shared" si="15"/>
        <v>36.651698258000003</v>
      </c>
      <c r="E129">
        <f t="shared" si="16"/>
        <v>0.9508120948363834</v>
      </c>
      <c r="F129">
        <f t="shared" si="17"/>
        <v>525866.25971143181</v>
      </c>
      <c r="G129">
        <f t="shared" si="13"/>
        <v>1.068401590596084E-3</v>
      </c>
      <c r="H129">
        <f t="shared" si="14"/>
        <v>1.7516014414128835E-2</v>
      </c>
    </row>
    <row r="130" spans="1:8" x14ac:dyDescent="0.2">
      <c r="A130">
        <f>WingXFLR5!A136</f>
        <v>5.0999999999999996</v>
      </c>
      <c r="B130">
        <f t="shared" si="12"/>
        <v>8.9011791851710792E-2</v>
      </c>
      <c r="C130">
        <f>WingXFLR5!L136</f>
        <v>7.7104999999999997</v>
      </c>
      <c r="D130">
        <f t="shared" ref="D130:D139" si="18">0.5*1.225*C130^2</f>
        <v>36.414233778125002</v>
      </c>
      <c r="E130">
        <f t="shared" ref="E130:E139" si="19">$J$12*1.802*10^-5*(1.225*C130)^-1</f>
        <v>0.95390727460168956</v>
      </c>
      <c r="F130">
        <f t="shared" ref="F130:F139" si="20">1.225*C130/(1.802*10^-5)</f>
        <v>524159.96115427301</v>
      </c>
      <c r="G130">
        <f t="shared" si="13"/>
        <v>1.070139162162045E-3</v>
      </c>
      <c r="H130">
        <f t="shared" si="14"/>
        <v>1.7430831274533539E-2</v>
      </c>
    </row>
    <row r="131" spans="1:8" x14ac:dyDescent="0.2">
      <c r="A131">
        <f>WingXFLR5!A137</f>
        <v>5.2</v>
      </c>
      <c r="B131">
        <f t="shared" ref="B131:B144" si="21">A131*PI()/180</f>
        <v>9.0757121103705138E-2</v>
      </c>
      <c r="C131">
        <f>WingXFLR5!L137</f>
        <v>7.6858000000000004</v>
      </c>
      <c r="D131">
        <f t="shared" si="18"/>
        <v>36.181307004500006</v>
      </c>
      <c r="E131">
        <f t="shared" si="19"/>
        <v>0.95697286434936213</v>
      </c>
      <c r="F131">
        <f t="shared" si="20"/>
        <v>522480.85460599337</v>
      </c>
      <c r="G131">
        <f t="shared" ref="G131:G144" si="22">2*0.664*$J$8^-0.5 * F131^-0.5</f>
        <v>1.0718573460047184E-3</v>
      </c>
      <c r="H131">
        <f t="shared" ref="H131:H139" si="23">G131*D131*$J$3</f>
        <v>1.7347140875776764E-2</v>
      </c>
    </row>
    <row r="132" spans="1:8" x14ac:dyDescent="0.2">
      <c r="A132">
        <f>WingXFLR5!A138</f>
        <v>5.3</v>
      </c>
      <c r="B132">
        <f t="shared" si="21"/>
        <v>9.2502450355699456E-2</v>
      </c>
      <c r="C132">
        <f>WingXFLR5!L138</f>
        <v>7.6612999999999998</v>
      </c>
      <c r="D132">
        <f t="shared" si="18"/>
        <v>35.951004585124998</v>
      </c>
      <c r="E132">
        <f t="shared" si="19"/>
        <v>0.96003315896993036</v>
      </c>
      <c r="F132">
        <f t="shared" si="20"/>
        <v>520815.34406215319</v>
      </c>
      <c r="G132">
        <f t="shared" si="22"/>
        <v>1.0735698193397383E-3</v>
      </c>
      <c r="H132">
        <f t="shared" si="23"/>
        <v>1.7264260874755275E-2</v>
      </c>
    </row>
    <row r="133" spans="1:8" x14ac:dyDescent="0.2">
      <c r="A133">
        <f>WingXFLR5!A139</f>
        <v>5.4</v>
      </c>
      <c r="B133">
        <f t="shared" si="21"/>
        <v>9.4247779607693788E-2</v>
      </c>
      <c r="C133">
        <f>WingXFLR5!L139</f>
        <v>7.6369999999999996</v>
      </c>
      <c r="D133">
        <f t="shared" si="18"/>
        <v>35.723308512499997</v>
      </c>
      <c r="E133">
        <f t="shared" si="19"/>
        <v>0.96308786707035843</v>
      </c>
      <c r="F133">
        <f t="shared" si="20"/>
        <v>519163.42952275253</v>
      </c>
      <c r="G133">
        <f t="shared" si="22"/>
        <v>1.075276446782112E-3</v>
      </c>
      <c r="H133">
        <f t="shared" si="23"/>
        <v>1.7182188242477456E-2</v>
      </c>
    </row>
    <row r="134" spans="1:8" x14ac:dyDescent="0.2">
      <c r="A134">
        <f>WingXFLR5!A140</f>
        <v>5.5</v>
      </c>
      <c r="B134">
        <f t="shared" si="21"/>
        <v>9.599310885968812E-2</v>
      </c>
      <c r="C134">
        <f>WingXFLR5!L140</f>
        <v>7.6130000000000004</v>
      </c>
      <c r="D134">
        <f t="shared" si="18"/>
        <v>35.499133512500009</v>
      </c>
      <c r="E134">
        <f t="shared" si="19"/>
        <v>0.9661240037851474</v>
      </c>
      <c r="F134">
        <f t="shared" si="20"/>
        <v>517531.9089900112</v>
      </c>
      <c r="G134">
        <f t="shared" si="22"/>
        <v>1.076970018820079E-3</v>
      </c>
      <c r="H134">
        <f t="shared" si="23"/>
        <v>1.7101256914478988E-2</v>
      </c>
    </row>
    <row r="135" spans="1:8" x14ac:dyDescent="0.2">
      <c r="A135">
        <f>WingXFLR5!A141</f>
        <v>5.6</v>
      </c>
      <c r="B135">
        <f t="shared" si="21"/>
        <v>9.7738438111682452E-2</v>
      </c>
      <c r="C135">
        <f>WingXFLR5!L141</f>
        <v>7.5892999999999997</v>
      </c>
      <c r="D135">
        <f t="shared" si="18"/>
        <v>35.278453125124997</v>
      </c>
      <c r="E135">
        <f t="shared" si="19"/>
        <v>0.96914103287738362</v>
      </c>
      <c r="F135">
        <f t="shared" si="20"/>
        <v>515920.78246392898</v>
      </c>
      <c r="G135">
        <f t="shared" si="22"/>
        <v>1.0786502985331002E-3</v>
      </c>
      <c r="H135">
        <f t="shared" si="23"/>
        <v>1.7021462314965843E-2</v>
      </c>
    </row>
    <row r="136" spans="1:8" x14ac:dyDescent="0.2">
      <c r="A136">
        <f>WingXFLR5!A142</f>
        <v>5.7</v>
      </c>
      <c r="B136">
        <f t="shared" si="21"/>
        <v>9.9483767363676798E-2</v>
      </c>
      <c r="C136">
        <f>WingXFLR5!L142</f>
        <v>7.5658000000000003</v>
      </c>
      <c r="D136">
        <f t="shared" si="18"/>
        <v>35.060314404500005</v>
      </c>
      <c r="E136">
        <f t="shared" si="19"/>
        <v>0.97215126501048499</v>
      </c>
      <c r="F136">
        <f t="shared" si="20"/>
        <v>514323.25194228638</v>
      </c>
      <c r="G136">
        <f t="shared" si="22"/>
        <v>1.0803241882117131E-3</v>
      </c>
      <c r="H136">
        <f t="shared" si="23"/>
        <v>1.6942464010532364E-2</v>
      </c>
    </row>
    <row r="137" spans="1:8" x14ac:dyDescent="0.2">
      <c r="A137">
        <f>WingXFLR5!A143</f>
        <v>5.8</v>
      </c>
      <c r="B137">
        <f t="shared" si="21"/>
        <v>0.10122909661567112</v>
      </c>
      <c r="C137">
        <f>WingXFLR5!L143</f>
        <v>7.5425000000000004</v>
      </c>
      <c r="D137">
        <f t="shared" si="18"/>
        <v>34.844700078125008</v>
      </c>
      <c r="E137">
        <f t="shared" si="19"/>
        <v>0.97515439719142549</v>
      </c>
      <c r="F137">
        <f t="shared" si="20"/>
        <v>512739.31742508331</v>
      </c>
      <c r="G137">
        <f t="shared" si="22"/>
        <v>1.0819915494185873E-3</v>
      </c>
      <c r="H137">
        <f t="shared" si="23"/>
        <v>1.686425906354691E-2</v>
      </c>
    </row>
    <row r="138" spans="1:8" x14ac:dyDescent="0.2">
      <c r="A138">
        <f>WingXFLR5!A144</f>
        <v>5.9</v>
      </c>
      <c r="B138">
        <f t="shared" si="21"/>
        <v>0.10297442586766545</v>
      </c>
      <c r="C138">
        <f>WingXFLR5!L144</f>
        <v>7.5194000000000001</v>
      </c>
      <c r="D138">
        <f t="shared" si="18"/>
        <v>34.631593020500006</v>
      </c>
      <c r="E138">
        <f t="shared" si="19"/>
        <v>0.97815012378864363</v>
      </c>
      <c r="F138">
        <f t="shared" si="20"/>
        <v>511168.9789123197</v>
      </c>
      <c r="G138">
        <f t="shared" si="22"/>
        <v>1.0836522429905147E-3</v>
      </c>
      <c r="H138">
        <f t="shared" si="23"/>
        <v>1.6786844554248909E-2</v>
      </c>
    </row>
    <row r="139" spans="1:8" x14ac:dyDescent="0.2">
      <c r="A139">
        <f>WingXFLR5!A145</f>
        <v>6</v>
      </c>
      <c r="B139">
        <f t="shared" si="21"/>
        <v>0.10471975511965977</v>
      </c>
      <c r="C139">
        <f>WingXFLR5!L145</f>
        <v>7.4965999999999999</v>
      </c>
      <c r="D139">
        <f t="shared" si="18"/>
        <v>34.421894580500002</v>
      </c>
      <c r="E139">
        <f t="shared" si="19"/>
        <v>0.98112504879763185</v>
      </c>
      <c r="F139">
        <f t="shared" si="20"/>
        <v>509619.03440621536</v>
      </c>
      <c r="G139">
        <f t="shared" si="22"/>
        <v>1.0852988903780854E-3</v>
      </c>
      <c r="H139">
        <f t="shared" si="23"/>
        <v>1.6710551942388675E-2</v>
      </c>
    </row>
    <row r="140" spans="1:8" x14ac:dyDescent="0.2">
      <c r="A140">
        <f>WingXFLR5!A146</f>
        <v>6.1</v>
      </c>
      <c r="B140">
        <f t="shared" si="21"/>
        <v>0.10646508437165408</v>
      </c>
      <c r="C140">
        <f>WingXFLR5!L146</f>
        <v>7.4740000000000002</v>
      </c>
      <c r="D140">
        <f t="shared" ref="D140:D144" si="24">0.5*1.225*C140^2</f>
        <v>34.214664050000003</v>
      </c>
      <c r="E140">
        <f t="shared" ref="E140:E144" si="25">$J$12*1.802*10^-5*(1.225*C140)^-1</f>
        <v>0.98409179031526983</v>
      </c>
      <c r="F140">
        <f t="shared" ref="F140:F144" si="26">1.225*C140/(1.802*10^-5)</f>
        <v>508082.68590455054</v>
      </c>
      <c r="G140">
        <f t="shared" si="22"/>
        <v>1.0869385238440642E-3</v>
      </c>
      <c r="H140">
        <f t="shared" ref="H140:H144" si="27">G140*D140*$J$3</f>
        <v>1.6635042971860817E-2</v>
      </c>
    </row>
    <row r="141" spans="1:8" x14ac:dyDescent="0.2">
      <c r="A141">
        <f>WingXFLR5!A147</f>
        <v>6.2</v>
      </c>
      <c r="B141">
        <f t="shared" si="21"/>
        <v>0.10821041362364843</v>
      </c>
      <c r="C141">
        <f>WingXFLR5!L147</f>
        <v>7.4516</v>
      </c>
      <c r="D141">
        <f t="shared" si="24"/>
        <v>34.009884818000003</v>
      </c>
      <c r="E141">
        <f t="shared" si="25"/>
        <v>0.98705003500138588</v>
      </c>
      <c r="F141">
        <f t="shared" si="26"/>
        <v>506559.93340732524</v>
      </c>
      <c r="G141">
        <f t="shared" si="22"/>
        <v>1.0885710022980443E-3</v>
      </c>
      <c r="H141">
        <f t="shared" si="27"/>
        <v>1.6560314788470518E-2</v>
      </c>
    </row>
    <row r="142" spans="1:8" x14ac:dyDescent="0.2">
      <c r="A142">
        <f>WingXFLR5!A148</f>
        <v>6.3</v>
      </c>
      <c r="B142">
        <f t="shared" si="21"/>
        <v>0.10995574287564275</v>
      </c>
      <c r="C142">
        <f>WingXFLR5!L148</f>
        <v>7.4294000000000002</v>
      </c>
      <c r="D142">
        <f t="shared" si="24"/>
        <v>33.807540420500004</v>
      </c>
      <c r="E142">
        <f t="shared" si="25"/>
        <v>0.98999946709240683</v>
      </c>
      <c r="F142">
        <f t="shared" si="26"/>
        <v>505050.7769145394</v>
      </c>
      <c r="G142">
        <f t="shared" si="22"/>
        <v>1.0901961840213254E-3</v>
      </c>
      <c r="H142">
        <f t="shared" si="27"/>
        <v>1.6486364556516125E-2</v>
      </c>
    </row>
    <row r="143" spans="1:8" x14ac:dyDescent="0.2">
      <c r="A143">
        <f>WingXFLR5!A149</f>
        <v>6.4</v>
      </c>
      <c r="B143">
        <f t="shared" si="21"/>
        <v>0.11170107212763709</v>
      </c>
      <c r="C143">
        <f>WingXFLR5!L149</f>
        <v>7.4074999999999998</v>
      </c>
      <c r="D143">
        <f t="shared" si="24"/>
        <v>33.608521953124999</v>
      </c>
      <c r="E143">
        <f t="shared" si="25"/>
        <v>0.99292636393065503</v>
      </c>
      <c r="F143">
        <f t="shared" si="26"/>
        <v>503562.01442841289</v>
      </c>
      <c r="G143">
        <f t="shared" si="22"/>
        <v>1.0918065570122025E-3</v>
      </c>
      <c r="H143">
        <f t="shared" si="27"/>
        <v>1.6413521827469052E-2</v>
      </c>
    </row>
    <row r="144" spans="1:8" x14ac:dyDescent="0.2">
      <c r="A144">
        <f>WingXFLR5!A150</f>
        <v>6.5</v>
      </c>
      <c r="B144">
        <f t="shared" si="21"/>
        <v>0.11344640137963143</v>
      </c>
      <c r="C144">
        <f>WingXFLR5!L150</f>
        <v>7.3856999999999999</v>
      </c>
      <c r="D144">
        <f t="shared" si="24"/>
        <v>33.410995750125004</v>
      </c>
      <c r="E144">
        <f t="shared" si="25"/>
        <v>0.99585713484386407</v>
      </c>
      <c r="F144">
        <f t="shared" si="26"/>
        <v>502080.04994450614</v>
      </c>
      <c r="G144">
        <f t="shared" si="22"/>
        <v>1.0934166850622654E-3</v>
      </c>
      <c r="H144">
        <f t="shared" si="27"/>
        <v>1.6341118576512874E-2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50"/>
  <sheetViews>
    <sheetView workbookViewId="0">
      <selection activeCell="H45" sqref="H45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20</v>
      </c>
      <c r="B3" s="5" t="s">
        <v>90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 t="s">
        <v>21</v>
      </c>
      <c r="B4" s="5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 t="s">
        <v>23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</row>
    <row r="8" spans="1:13" x14ac:dyDescent="0.2">
      <c r="A8" s="5">
        <v>-7.7</v>
      </c>
      <c r="B8" s="5">
        <v>0</v>
      </c>
      <c r="C8" s="5">
        <v>0.20205200000000001</v>
      </c>
      <c r="D8" s="5">
        <v>9.3000000000000005E-4</v>
      </c>
      <c r="E8" s="5">
        <v>1.4305E-2</v>
      </c>
      <c r="F8" s="5">
        <v>1.5233999999999999E-2</v>
      </c>
      <c r="G8" s="5">
        <v>0</v>
      </c>
      <c r="H8" s="5">
        <v>0</v>
      </c>
      <c r="I8" s="5">
        <v>-0.10786</v>
      </c>
      <c r="J8" s="5">
        <v>0</v>
      </c>
      <c r="K8" s="5">
        <v>0</v>
      </c>
      <c r="L8" s="5">
        <v>20.065999999999999</v>
      </c>
      <c r="M8" s="5">
        <v>0.3377</v>
      </c>
    </row>
    <row r="9" spans="1:13" x14ac:dyDescent="0.2">
      <c r="A9" s="5">
        <v>-7.6</v>
      </c>
      <c r="B9" s="5">
        <v>0</v>
      </c>
      <c r="C9" s="5">
        <v>0.21131800000000001</v>
      </c>
      <c r="D9" s="5">
        <v>1.0139999999999999E-3</v>
      </c>
      <c r="E9" s="5">
        <v>1.436E-2</v>
      </c>
      <c r="F9" s="5">
        <v>1.5373E-2</v>
      </c>
      <c r="G9" s="5">
        <v>0</v>
      </c>
      <c r="H9" s="5">
        <v>0</v>
      </c>
      <c r="I9" s="5">
        <v>-0.10717500000000001</v>
      </c>
      <c r="J9" s="5">
        <v>0</v>
      </c>
      <c r="K9" s="5">
        <v>0</v>
      </c>
      <c r="L9" s="5">
        <v>19.621099999999998</v>
      </c>
      <c r="M9" s="5">
        <v>0.32719999999999999</v>
      </c>
    </row>
    <row r="10" spans="1:13" x14ac:dyDescent="0.2">
      <c r="A10" s="5">
        <v>-7.5</v>
      </c>
      <c r="B10" s="5">
        <v>0</v>
      </c>
      <c r="C10" s="5">
        <v>0.220584</v>
      </c>
      <c r="D10" s="5">
        <v>1.101E-3</v>
      </c>
      <c r="E10" s="5">
        <v>1.4408000000000001E-2</v>
      </c>
      <c r="F10" s="5">
        <v>1.5509E-2</v>
      </c>
      <c r="G10" s="5">
        <v>0</v>
      </c>
      <c r="H10" s="5">
        <v>0</v>
      </c>
      <c r="I10" s="5">
        <v>-0.106487</v>
      </c>
      <c r="J10" s="5">
        <v>0</v>
      </c>
      <c r="K10" s="5">
        <v>0</v>
      </c>
      <c r="L10" s="5">
        <v>19.204599999999999</v>
      </c>
      <c r="M10" s="5">
        <v>0.3175</v>
      </c>
    </row>
    <row r="11" spans="1:13" x14ac:dyDescent="0.2">
      <c r="A11" s="5">
        <v>-7.4</v>
      </c>
      <c r="B11" s="5">
        <v>0</v>
      </c>
      <c r="C11" s="5">
        <v>0.22985</v>
      </c>
      <c r="D11" s="5">
        <v>1.1919999999999999E-3</v>
      </c>
      <c r="E11" s="5">
        <v>1.4451E-2</v>
      </c>
      <c r="F11" s="5">
        <v>1.5643000000000001E-2</v>
      </c>
      <c r="G11" s="5">
        <v>0</v>
      </c>
      <c r="H11" s="5">
        <v>0</v>
      </c>
      <c r="I11" s="5">
        <v>-0.105799</v>
      </c>
      <c r="J11" s="5">
        <v>0</v>
      </c>
      <c r="K11" s="5">
        <v>0</v>
      </c>
      <c r="L11" s="5">
        <v>18.813500000000001</v>
      </c>
      <c r="M11" s="5">
        <v>0.30869999999999997</v>
      </c>
    </row>
    <row r="12" spans="1:13" x14ac:dyDescent="0.2">
      <c r="A12" s="5">
        <v>-7.3</v>
      </c>
      <c r="B12" s="5">
        <v>0</v>
      </c>
      <c r="C12" s="5">
        <v>0.23911499999999999</v>
      </c>
      <c r="D12" s="5">
        <v>1.2869999999999999E-3</v>
      </c>
      <c r="E12" s="5">
        <v>1.4499E-2</v>
      </c>
      <c r="F12" s="5">
        <v>1.5786000000000001E-2</v>
      </c>
      <c r="G12" s="5">
        <v>0</v>
      </c>
      <c r="H12" s="5">
        <v>0</v>
      </c>
      <c r="I12" s="5">
        <v>-0.10511</v>
      </c>
      <c r="J12" s="5">
        <v>0</v>
      </c>
      <c r="K12" s="5">
        <v>0</v>
      </c>
      <c r="L12" s="5">
        <v>18.445399999999999</v>
      </c>
      <c r="M12" s="5">
        <v>0.30049999999999999</v>
      </c>
    </row>
    <row r="13" spans="1:13" x14ac:dyDescent="0.2">
      <c r="A13" s="5">
        <v>-7.2</v>
      </c>
      <c r="B13" s="5">
        <v>0</v>
      </c>
      <c r="C13" s="5">
        <v>0.24837999999999999</v>
      </c>
      <c r="D13" s="5">
        <v>1.3849999999999999E-3</v>
      </c>
      <c r="E13" s="5">
        <v>1.4585000000000001E-2</v>
      </c>
      <c r="F13" s="5">
        <v>1.5970000000000002E-2</v>
      </c>
      <c r="G13" s="5">
        <v>0</v>
      </c>
      <c r="H13" s="5">
        <v>0</v>
      </c>
      <c r="I13" s="5">
        <v>-0.10442</v>
      </c>
      <c r="J13" s="5">
        <v>0</v>
      </c>
      <c r="K13" s="5">
        <v>0</v>
      </c>
      <c r="L13" s="5">
        <v>18.098099999999999</v>
      </c>
      <c r="M13" s="5">
        <v>0.29289999999999999</v>
      </c>
    </row>
    <row r="14" spans="1:13" x14ac:dyDescent="0.2">
      <c r="A14" s="5">
        <v>-7.1</v>
      </c>
      <c r="B14" s="5">
        <v>0</v>
      </c>
      <c r="C14" s="5">
        <v>0.25764300000000001</v>
      </c>
      <c r="D14" s="5">
        <v>1.487E-3</v>
      </c>
      <c r="E14" s="5">
        <v>1.4663000000000001E-2</v>
      </c>
      <c r="F14" s="5">
        <v>1.6150000000000001E-2</v>
      </c>
      <c r="G14" s="5">
        <v>0</v>
      </c>
      <c r="H14" s="5">
        <v>0</v>
      </c>
      <c r="I14" s="5">
        <v>-0.10373</v>
      </c>
      <c r="J14" s="5">
        <v>0</v>
      </c>
      <c r="K14" s="5">
        <v>0</v>
      </c>
      <c r="L14" s="5">
        <v>17.7698</v>
      </c>
      <c r="M14" s="5">
        <v>0.28589999999999999</v>
      </c>
    </row>
    <row r="15" spans="1:13" x14ac:dyDescent="0.2">
      <c r="A15" s="5">
        <v>-7</v>
      </c>
      <c r="B15" s="5">
        <v>0</v>
      </c>
      <c r="C15" s="5">
        <v>0.26690700000000001</v>
      </c>
      <c r="D15" s="5">
        <v>1.593E-3</v>
      </c>
      <c r="E15" s="5">
        <v>1.4734000000000001E-2</v>
      </c>
      <c r="F15" s="5">
        <v>1.6327000000000001E-2</v>
      </c>
      <c r="G15" s="5">
        <v>0</v>
      </c>
      <c r="H15" s="5">
        <v>0</v>
      </c>
      <c r="I15" s="5">
        <v>-0.103038</v>
      </c>
      <c r="J15" s="5">
        <v>0</v>
      </c>
      <c r="K15" s="5">
        <v>0</v>
      </c>
      <c r="L15" s="5">
        <v>17.4587</v>
      </c>
      <c r="M15" s="5">
        <v>0.27929999999999999</v>
      </c>
    </row>
    <row r="16" spans="1:13" x14ac:dyDescent="0.2">
      <c r="A16" s="5">
        <v>-6.9</v>
      </c>
      <c r="B16" s="5">
        <v>0</v>
      </c>
      <c r="C16" s="5">
        <v>0.276169</v>
      </c>
      <c r="D16" s="5">
        <v>1.702E-3</v>
      </c>
      <c r="E16" s="5">
        <v>1.4798E-2</v>
      </c>
      <c r="F16" s="5">
        <v>1.6500999999999998E-2</v>
      </c>
      <c r="G16" s="5">
        <v>0</v>
      </c>
      <c r="H16" s="5">
        <v>0</v>
      </c>
      <c r="I16" s="5">
        <v>-0.102344</v>
      </c>
      <c r="J16" s="5">
        <v>0</v>
      </c>
      <c r="K16" s="5">
        <v>0</v>
      </c>
      <c r="L16" s="5">
        <v>17.163499999999999</v>
      </c>
      <c r="M16" s="5">
        <v>0.2732</v>
      </c>
    </row>
    <row r="17" spans="1:13" x14ac:dyDescent="0.2">
      <c r="A17" s="5">
        <v>-6.8</v>
      </c>
      <c r="B17" s="5">
        <v>0</v>
      </c>
      <c r="C17" s="5">
        <v>0.28543099999999999</v>
      </c>
      <c r="D17" s="5">
        <v>1.815E-3</v>
      </c>
      <c r="E17" s="5">
        <v>1.4855999999999999E-2</v>
      </c>
      <c r="F17" s="5">
        <v>1.6671999999999999E-2</v>
      </c>
      <c r="G17" s="5">
        <v>0</v>
      </c>
      <c r="H17" s="5">
        <v>0</v>
      </c>
      <c r="I17" s="5">
        <v>-0.10165</v>
      </c>
      <c r="J17" s="5">
        <v>0</v>
      </c>
      <c r="K17" s="5">
        <v>0</v>
      </c>
      <c r="L17" s="5">
        <v>16.8827</v>
      </c>
      <c r="M17" s="5">
        <v>0.26750000000000002</v>
      </c>
    </row>
    <row r="18" spans="1:13" x14ac:dyDescent="0.2">
      <c r="A18" s="5">
        <v>-6.7</v>
      </c>
      <c r="B18" s="5">
        <v>0</v>
      </c>
      <c r="C18" s="5">
        <v>0.29469099999999998</v>
      </c>
      <c r="D18" s="5">
        <v>1.9319999999999999E-3</v>
      </c>
      <c r="E18" s="5">
        <v>1.4905E-2</v>
      </c>
      <c r="F18" s="5">
        <v>1.6837000000000001E-2</v>
      </c>
      <c r="G18" s="5">
        <v>0</v>
      </c>
      <c r="H18" s="5">
        <v>0</v>
      </c>
      <c r="I18" s="5">
        <v>-0.100953</v>
      </c>
      <c r="J18" s="5">
        <v>0</v>
      </c>
      <c r="K18" s="5">
        <v>0</v>
      </c>
      <c r="L18" s="5">
        <v>16.615300000000001</v>
      </c>
      <c r="M18" s="5">
        <v>0.26219999999999999</v>
      </c>
    </row>
    <row r="19" spans="1:13" x14ac:dyDescent="0.2">
      <c r="A19" s="5">
        <v>-6.6</v>
      </c>
      <c r="B19" s="5">
        <v>0</v>
      </c>
      <c r="C19" s="5">
        <v>0.30395100000000003</v>
      </c>
      <c r="D19" s="5">
        <v>2.0530000000000001E-3</v>
      </c>
      <c r="E19" s="5">
        <v>1.4947E-2</v>
      </c>
      <c r="F19" s="5">
        <v>1.7000000000000001E-2</v>
      </c>
      <c r="G19" s="5">
        <v>0</v>
      </c>
      <c r="H19" s="5">
        <v>0</v>
      </c>
      <c r="I19" s="5">
        <v>-0.100256</v>
      </c>
      <c r="J19" s="5">
        <v>0</v>
      </c>
      <c r="K19" s="5">
        <v>0</v>
      </c>
      <c r="L19" s="5">
        <v>16.360299999999999</v>
      </c>
      <c r="M19" s="5">
        <v>0.2571</v>
      </c>
    </row>
    <row r="20" spans="1:13" x14ac:dyDescent="0.2">
      <c r="A20" s="5">
        <v>-6.5</v>
      </c>
      <c r="B20" s="5">
        <v>0</v>
      </c>
      <c r="C20" s="5">
        <v>0.31320999999999999</v>
      </c>
      <c r="D20" s="5">
        <v>2.1770000000000001E-3</v>
      </c>
      <c r="E20" s="5">
        <v>1.4985E-2</v>
      </c>
      <c r="F20" s="5">
        <v>1.7162E-2</v>
      </c>
      <c r="G20" s="5">
        <v>0</v>
      </c>
      <c r="H20" s="5">
        <v>0</v>
      </c>
      <c r="I20" s="5">
        <v>-9.9557000000000007E-2</v>
      </c>
      <c r="J20" s="5">
        <v>0</v>
      </c>
      <c r="K20" s="5">
        <v>0</v>
      </c>
      <c r="L20" s="5">
        <v>16.116599999999998</v>
      </c>
      <c r="M20" s="5">
        <v>0.25240000000000001</v>
      </c>
    </row>
    <row r="21" spans="1:13" x14ac:dyDescent="0.2">
      <c r="A21" s="5">
        <v>-6.4</v>
      </c>
      <c r="B21" s="5">
        <v>0</v>
      </c>
      <c r="C21" s="5">
        <v>0.32246799999999998</v>
      </c>
      <c r="D21" s="5">
        <v>2.3050000000000002E-3</v>
      </c>
      <c r="E21" s="5">
        <v>1.502E-2</v>
      </c>
      <c r="F21" s="5">
        <v>1.7323999999999999E-2</v>
      </c>
      <c r="G21" s="5">
        <v>0</v>
      </c>
      <c r="H21" s="5">
        <v>0</v>
      </c>
      <c r="I21" s="5">
        <v>-9.8857E-2</v>
      </c>
      <c r="J21" s="5">
        <v>0</v>
      </c>
      <c r="K21" s="5">
        <v>0</v>
      </c>
      <c r="L21" s="5">
        <v>15.883599999999999</v>
      </c>
      <c r="M21" s="5">
        <v>0.248</v>
      </c>
    </row>
    <row r="22" spans="1:13" x14ac:dyDescent="0.2">
      <c r="A22" s="5">
        <v>-6.3</v>
      </c>
      <c r="B22" s="5">
        <v>0</v>
      </c>
      <c r="C22" s="5">
        <v>0.33172499999999999</v>
      </c>
      <c r="D22" s="5">
        <v>2.4359999999999998E-3</v>
      </c>
      <c r="E22" s="5">
        <v>1.5051E-2</v>
      </c>
      <c r="F22" s="5">
        <v>1.7488E-2</v>
      </c>
      <c r="G22" s="5">
        <v>0</v>
      </c>
      <c r="H22" s="5">
        <v>0</v>
      </c>
      <c r="I22" s="5">
        <v>-9.8155999999999993E-2</v>
      </c>
      <c r="J22" s="5">
        <v>0</v>
      </c>
      <c r="K22" s="5">
        <v>0</v>
      </c>
      <c r="L22" s="5">
        <v>15.660399999999999</v>
      </c>
      <c r="M22" s="5">
        <v>0.24379999999999999</v>
      </c>
    </row>
    <row r="23" spans="1:13" x14ac:dyDescent="0.2">
      <c r="A23" s="5">
        <v>-6.2</v>
      </c>
      <c r="B23" s="5">
        <v>0</v>
      </c>
      <c r="C23" s="5">
        <v>0.34098099999999998</v>
      </c>
      <c r="D23" s="5">
        <v>2.5709999999999999E-3</v>
      </c>
      <c r="E23" s="5">
        <v>1.5086E-2</v>
      </c>
      <c r="F23" s="5">
        <v>1.7656999999999999E-2</v>
      </c>
      <c r="G23" s="5">
        <v>0</v>
      </c>
      <c r="H23" s="5">
        <v>0</v>
      </c>
      <c r="I23" s="5">
        <v>-9.7452999999999998E-2</v>
      </c>
      <c r="J23" s="5">
        <v>0</v>
      </c>
      <c r="K23" s="5">
        <v>0</v>
      </c>
      <c r="L23" s="5">
        <v>15.446400000000001</v>
      </c>
      <c r="M23" s="5">
        <v>0.23980000000000001</v>
      </c>
    </row>
    <row r="24" spans="1:13" x14ac:dyDescent="0.2">
      <c r="A24" s="5">
        <v>-6.1</v>
      </c>
      <c r="B24" s="5">
        <v>0</v>
      </c>
      <c r="C24" s="5">
        <v>0.35023599999999999</v>
      </c>
      <c r="D24" s="5">
        <v>2.7100000000000002E-3</v>
      </c>
      <c r="E24" s="5">
        <v>1.5121000000000001E-2</v>
      </c>
      <c r="F24" s="5">
        <v>1.7831E-2</v>
      </c>
      <c r="G24" s="5">
        <v>0</v>
      </c>
      <c r="H24" s="5">
        <v>0</v>
      </c>
      <c r="I24" s="5">
        <v>-9.6750000000000003E-2</v>
      </c>
      <c r="J24" s="5">
        <v>0</v>
      </c>
      <c r="K24" s="5">
        <v>0</v>
      </c>
      <c r="L24" s="5">
        <v>15.2409</v>
      </c>
      <c r="M24" s="5">
        <v>0.23599999999999999</v>
      </c>
    </row>
    <row r="25" spans="1:13" x14ac:dyDescent="0.2">
      <c r="A25" s="5">
        <v>-6</v>
      </c>
      <c r="B25" s="5">
        <v>0</v>
      </c>
      <c r="C25" s="5">
        <v>0.35948999999999998</v>
      </c>
      <c r="D25" s="5">
        <v>2.8530000000000001E-3</v>
      </c>
      <c r="E25" s="5">
        <v>1.5155E-2</v>
      </c>
      <c r="F25" s="5">
        <v>1.8006999999999999E-2</v>
      </c>
      <c r="G25" s="5">
        <v>0</v>
      </c>
      <c r="H25" s="5">
        <v>0</v>
      </c>
      <c r="I25" s="5">
        <v>-9.6046000000000006E-2</v>
      </c>
      <c r="J25" s="5">
        <v>0</v>
      </c>
      <c r="K25" s="5">
        <v>0</v>
      </c>
      <c r="L25" s="5">
        <v>15.0435</v>
      </c>
      <c r="M25" s="5">
        <v>0.2324</v>
      </c>
    </row>
    <row r="26" spans="1:13" x14ac:dyDescent="0.2">
      <c r="A26" s="5">
        <v>-5.9</v>
      </c>
      <c r="B26" s="5">
        <v>0</v>
      </c>
      <c r="C26" s="5">
        <v>0.36874200000000001</v>
      </c>
      <c r="D26" s="5">
        <v>2.9989999999999999E-3</v>
      </c>
      <c r="E26" s="5">
        <v>1.5188E-2</v>
      </c>
      <c r="F26" s="5">
        <v>1.8186999999999998E-2</v>
      </c>
      <c r="G26" s="5">
        <v>0</v>
      </c>
      <c r="H26" s="5">
        <v>0</v>
      </c>
      <c r="I26" s="5">
        <v>-9.5339999999999994E-2</v>
      </c>
      <c r="J26" s="5">
        <v>0</v>
      </c>
      <c r="K26" s="5">
        <v>0</v>
      </c>
      <c r="L26" s="5">
        <v>14.8536</v>
      </c>
      <c r="M26" s="5">
        <v>0.2291</v>
      </c>
    </row>
    <row r="27" spans="1:13" x14ac:dyDescent="0.2">
      <c r="A27" s="5">
        <v>-5.8</v>
      </c>
      <c r="B27" s="5">
        <v>0</v>
      </c>
      <c r="C27" s="5">
        <v>0.37799300000000002</v>
      </c>
      <c r="D27" s="5">
        <v>3.1489999999999999E-3</v>
      </c>
      <c r="E27" s="5">
        <v>1.5216E-2</v>
      </c>
      <c r="F27" s="5">
        <v>1.8364999999999999E-2</v>
      </c>
      <c r="G27" s="5">
        <v>0</v>
      </c>
      <c r="H27" s="5">
        <v>0</v>
      </c>
      <c r="I27" s="5">
        <v>-9.4632999999999995E-2</v>
      </c>
      <c r="J27" s="5">
        <v>0</v>
      </c>
      <c r="K27" s="5">
        <v>0</v>
      </c>
      <c r="L27" s="5">
        <v>14.6707</v>
      </c>
      <c r="M27" s="5">
        <v>0.2258</v>
      </c>
    </row>
    <row r="28" spans="1:13" x14ac:dyDescent="0.2">
      <c r="A28" s="5">
        <v>-5.7</v>
      </c>
      <c r="B28" s="5">
        <v>0</v>
      </c>
      <c r="C28" s="5">
        <v>0.387243</v>
      </c>
      <c r="D28" s="5">
        <v>3.3019999999999998E-3</v>
      </c>
      <c r="E28" s="5">
        <v>1.5237000000000001E-2</v>
      </c>
      <c r="F28" s="5">
        <v>1.8539E-2</v>
      </c>
      <c r="G28" s="5">
        <v>0</v>
      </c>
      <c r="H28" s="5">
        <v>0</v>
      </c>
      <c r="I28" s="5">
        <v>-9.3924999999999995E-2</v>
      </c>
      <c r="J28" s="5">
        <v>0</v>
      </c>
      <c r="K28" s="5">
        <v>0</v>
      </c>
      <c r="L28" s="5">
        <v>14.494400000000001</v>
      </c>
      <c r="M28" s="5">
        <v>0.2228</v>
      </c>
    </row>
    <row r="29" spans="1:13" x14ac:dyDescent="0.2">
      <c r="A29" s="5">
        <v>-5.6</v>
      </c>
      <c r="B29" s="5">
        <v>0</v>
      </c>
      <c r="C29" s="5">
        <v>0.39649099999999998</v>
      </c>
      <c r="D29" s="5">
        <v>3.4589999999999998E-3</v>
      </c>
      <c r="E29" s="5">
        <v>1.5268E-2</v>
      </c>
      <c r="F29" s="5">
        <v>1.8728000000000002E-2</v>
      </c>
      <c r="G29" s="5">
        <v>0</v>
      </c>
      <c r="H29" s="5">
        <v>0</v>
      </c>
      <c r="I29" s="5">
        <v>-9.3216999999999994E-2</v>
      </c>
      <c r="J29" s="5">
        <v>0</v>
      </c>
      <c r="K29" s="5">
        <v>0</v>
      </c>
      <c r="L29" s="5">
        <v>14.324400000000001</v>
      </c>
      <c r="M29" s="5">
        <v>0.2198</v>
      </c>
    </row>
    <row r="30" spans="1:13" x14ac:dyDescent="0.2">
      <c r="A30" s="5">
        <v>-5.5</v>
      </c>
      <c r="B30" s="5">
        <v>0</v>
      </c>
      <c r="C30" s="5">
        <v>0.40573799999999999</v>
      </c>
      <c r="D30" s="5">
        <v>3.62E-3</v>
      </c>
      <c r="E30" s="5">
        <v>1.5302E-2</v>
      </c>
      <c r="F30" s="5">
        <v>1.8922000000000001E-2</v>
      </c>
      <c r="G30" s="5">
        <v>0</v>
      </c>
      <c r="H30" s="5">
        <v>0</v>
      </c>
      <c r="I30" s="5">
        <v>-9.2507000000000006E-2</v>
      </c>
      <c r="J30" s="5">
        <v>0</v>
      </c>
      <c r="K30" s="5">
        <v>0</v>
      </c>
      <c r="L30" s="5">
        <v>14.1602</v>
      </c>
      <c r="M30" s="5">
        <v>0.217</v>
      </c>
    </row>
    <row r="31" spans="1:13" x14ac:dyDescent="0.2">
      <c r="A31" s="5">
        <v>-5.4</v>
      </c>
      <c r="B31" s="5">
        <v>0</v>
      </c>
      <c r="C31" s="5">
        <v>0.41498400000000002</v>
      </c>
      <c r="D31" s="5">
        <v>3.7850000000000002E-3</v>
      </c>
      <c r="E31" s="5">
        <v>1.5334E-2</v>
      </c>
      <c r="F31" s="5">
        <v>1.9119000000000001E-2</v>
      </c>
      <c r="G31" s="5">
        <v>0</v>
      </c>
      <c r="H31" s="5">
        <v>0</v>
      </c>
      <c r="I31" s="5">
        <v>-9.1797000000000004E-2</v>
      </c>
      <c r="J31" s="5">
        <v>0</v>
      </c>
      <c r="K31" s="5">
        <v>0</v>
      </c>
      <c r="L31" s="5">
        <v>14.0016</v>
      </c>
      <c r="M31" s="5">
        <v>0.21440000000000001</v>
      </c>
    </row>
    <row r="32" spans="1:13" x14ac:dyDescent="0.2">
      <c r="A32" s="5">
        <v>-5.3</v>
      </c>
      <c r="B32" s="5">
        <v>0</v>
      </c>
      <c r="C32" s="5">
        <v>0.42422799999999999</v>
      </c>
      <c r="D32" s="5">
        <v>3.9529999999999999E-3</v>
      </c>
      <c r="E32" s="5">
        <v>1.5369000000000001E-2</v>
      </c>
      <c r="F32" s="5">
        <v>1.9321999999999999E-2</v>
      </c>
      <c r="G32" s="5">
        <v>0</v>
      </c>
      <c r="H32" s="5">
        <v>0</v>
      </c>
      <c r="I32" s="5">
        <v>-9.1084999999999999E-2</v>
      </c>
      <c r="J32" s="5">
        <v>0</v>
      </c>
      <c r="K32" s="5">
        <v>0</v>
      </c>
      <c r="L32" s="5">
        <v>13.8482</v>
      </c>
      <c r="M32" s="5">
        <v>0.21179999999999999</v>
      </c>
    </row>
    <row r="33" spans="1:13" x14ac:dyDescent="0.2">
      <c r="A33" s="5">
        <v>-5.2</v>
      </c>
      <c r="B33" s="5">
        <v>0</v>
      </c>
      <c r="C33" s="5">
        <v>0.433471</v>
      </c>
      <c r="D33" s="5">
        <v>4.1240000000000001E-3</v>
      </c>
      <c r="E33" s="5">
        <v>1.5398999999999999E-2</v>
      </c>
      <c r="F33" s="5">
        <v>1.9522999999999999E-2</v>
      </c>
      <c r="G33" s="5">
        <v>0</v>
      </c>
      <c r="H33" s="5">
        <v>0</v>
      </c>
      <c r="I33" s="5">
        <v>-9.0371999999999994E-2</v>
      </c>
      <c r="J33" s="5">
        <v>0</v>
      </c>
      <c r="K33" s="5">
        <v>0</v>
      </c>
      <c r="L33" s="5">
        <v>13.6997</v>
      </c>
      <c r="M33" s="5">
        <v>0.2094</v>
      </c>
    </row>
    <row r="34" spans="1:13" x14ac:dyDescent="0.2">
      <c r="A34" s="5">
        <v>-5.0999999999999996</v>
      </c>
      <c r="B34" s="5">
        <v>0</v>
      </c>
      <c r="C34" s="5">
        <v>0.44271199999999999</v>
      </c>
      <c r="D34" s="5">
        <v>4.3E-3</v>
      </c>
      <c r="E34" s="5">
        <v>1.5432E-2</v>
      </c>
      <c r="F34" s="5">
        <v>1.9732E-2</v>
      </c>
      <c r="G34" s="5">
        <v>0</v>
      </c>
      <c r="H34" s="5">
        <v>0</v>
      </c>
      <c r="I34" s="5">
        <v>-8.9659000000000003E-2</v>
      </c>
      <c r="J34" s="5">
        <v>0</v>
      </c>
      <c r="K34" s="5">
        <v>0</v>
      </c>
      <c r="L34" s="5">
        <v>13.555999999999999</v>
      </c>
      <c r="M34" s="5">
        <v>0.20699999999999999</v>
      </c>
    </row>
    <row r="35" spans="1:13" x14ac:dyDescent="0.2">
      <c r="A35" s="5">
        <v>-5</v>
      </c>
      <c r="B35" s="5">
        <v>0</v>
      </c>
      <c r="C35" s="5">
        <v>0.45195099999999999</v>
      </c>
      <c r="D35" s="5">
        <v>4.4790000000000003E-3</v>
      </c>
      <c r="E35" s="5">
        <v>1.5468000000000001E-2</v>
      </c>
      <c r="F35" s="5">
        <v>1.9946999999999999E-2</v>
      </c>
      <c r="G35" s="5">
        <v>0</v>
      </c>
      <c r="H35" s="5">
        <v>0</v>
      </c>
      <c r="I35" s="5">
        <v>-8.8943999999999995E-2</v>
      </c>
      <c r="J35" s="5">
        <v>0</v>
      </c>
      <c r="K35" s="5">
        <v>0</v>
      </c>
      <c r="L35" s="5">
        <v>13.416700000000001</v>
      </c>
      <c r="M35" s="5">
        <v>0.20480000000000001</v>
      </c>
    </row>
    <row r="36" spans="1:13" x14ac:dyDescent="0.2">
      <c r="A36" s="5">
        <v>-4.9000000000000004</v>
      </c>
      <c r="B36" s="5">
        <v>0</v>
      </c>
      <c r="C36" s="5">
        <v>0.46118799999999999</v>
      </c>
      <c r="D36" s="5">
        <v>4.6620000000000003E-3</v>
      </c>
      <c r="E36" s="5">
        <v>1.5502999999999999E-2</v>
      </c>
      <c r="F36" s="5">
        <v>2.0164999999999999E-2</v>
      </c>
      <c r="G36" s="5">
        <v>0</v>
      </c>
      <c r="H36" s="5">
        <v>0</v>
      </c>
      <c r="I36" s="5">
        <v>-8.8229000000000002E-2</v>
      </c>
      <c r="J36" s="5">
        <v>0</v>
      </c>
      <c r="K36" s="5">
        <v>0</v>
      </c>
      <c r="L36" s="5">
        <v>13.281700000000001</v>
      </c>
      <c r="M36" s="5">
        <v>0.2026</v>
      </c>
    </row>
    <row r="37" spans="1:13" x14ac:dyDescent="0.2">
      <c r="A37" s="5">
        <v>-4.8</v>
      </c>
      <c r="B37" s="5">
        <v>0</v>
      </c>
      <c r="C37" s="5">
        <v>0.47042400000000001</v>
      </c>
      <c r="D37" s="5">
        <v>4.8479999999999999E-3</v>
      </c>
      <c r="E37" s="5">
        <v>1.5539000000000001E-2</v>
      </c>
      <c r="F37" s="5">
        <v>2.0388E-2</v>
      </c>
      <c r="G37" s="5">
        <v>0</v>
      </c>
      <c r="H37" s="5">
        <v>0</v>
      </c>
      <c r="I37" s="5">
        <v>-8.7512999999999994E-2</v>
      </c>
      <c r="J37" s="5">
        <v>0</v>
      </c>
      <c r="K37" s="5">
        <v>0</v>
      </c>
      <c r="L37" s="5">
        <v>13.150600000000001</v>
      </c>
      <c r="M37" s="5">
        <v>0.20050000000000001</v>
      </c>
    </row>
    <row r="38" spans="1:13" x14ac:dyDescent="0.2">
      <c r="A38" s="5">
        <v>-4.7</v>
      </c>
      <c r="B38" s="5">
        <v>0</v>
      </c>
      <c r="C38" s="5">
        <v>0.47965799999999997</v>
      </c>
      <c r="D38" s="5">
        <v>5.0379999999999999E-3</v>
      </c>
      <c r="E38" s="5">
        <v>1.5571E-2</v>
      </c>
      <c r="F38" s="5">
        <v>2.0608999999999999E-2</v>
      </c>
      <c r="G38" s="5">
        <v>0</v>
      </c>
      <c r="H38" s="5">
        <v>0</v>
      </c>
      <c r="I38" s="5">
        <v>-8.6794999999999997E-2</v>
      </c>
      <c r="J38" s="5">
        <v>0</v>
      </c>
      <c r="K38" s="5">
        <v>0</v>
      </c>
      <c r="L38" s="5">
        <v>13.023400000000001</v>
      </c>
      <c r="M38" s="5">
        <v>0.1986</v>
      </c>
    </row>
    <row r="39" spans="1:13" x14ac:dyDescent="0.2">
      <c r="A39" s="5">
        <v>-4.5999999999999996</v>
      </c>
      <c r="B39" s="5">
        <v>0</v>
      </c>
      <c r="C39" s="5">
        <v>0.48889100000000002</v>
      </c>
      <c r="D39" s="5">
        <v>5.2319999999999997E-3</v>
      </c>
      <c r="E39" s="5">
        <v>1.5601E-2</v>
      </c>
      <c r="F39" s="5">
        <v>2.0833000000000001E-2</v>
      </c>
      <c r="G39" s="5">
        <v>0</v>
      </c>
      <c r="H39" s="5">
        <v>0</v>
      </c>
      <c r="I39" s="5">
        <v>-8.6077000000000001E-2</v>
      </c>
      <c r="J39" s="5">
        <v>0</v>
      </c>
      <c r="K39" s="5">
        <v>0</v>
      </c>
      <c r="L39" s="5">
        <v>12.899900000000001</v>
      </c>
      <c r="M39" s="5">
        <v>0.1966</v>
      </c>
    </row>
    <row r="40" spans="1:13" x14ac:dyDescent="0.2">
      <c r="A40" s="5">
        <v>-4.5</v>
      </c>
      <c r="B40" s="5">
        <v>0</v>
      </c>
      <c r="C40" s="5">
        <v>0.49812099999999998</v>
      </c>
      <c r="D40" s="5">
        <v>5.4289999999999998E-3</v>
      </c>
      <c r="E40" s="5">
        <v>1.5633999999999999E-2</v>
      </c>
      <c r="F40" s="5">
        <v>2.1062999999999998E-2</v>
      </c>
      <c r="G40" s="5">
        <v>0</v>
      </c>
      <c r="H40" s="5">
        <v>0</v>
      </c>
      <c r="I40" s="5">
        <v>-8.5358000000000003E-2</v>
      </c>
      <c r="J40" s="5">
        <v>0</v>
      </c>
      <c r="K40" s="5">
        <v>0</v>
      </c>
      <c r="L40" s="5">
        <v>12.7798</v>
      </c>
      <c r="M40" s="5">
        <v>0.1948</v>
      </c>
    </row>
    <row r="41" spans="1:13" x14ac:dyDescent="0.2">
      <c r="A41" s="5">
        <v>-4.4000000000000004</v>
      </c>
      <c r="B41" s="5">
        <v>0</v>
      </c>
      <c r="C41" s="5">
        <v>0.50734999999999997</v>
      </c>
      <c r="D41" s="5">
        <v>5.6309999999999997E-3</v>
      </c>
      <c r="E41" s="5">
        <v>1.5668000000000001E-2</v>
      </c>
      <c r="F41" s="5">
        <v>2.1298000000000001E-2</v>
      </c>
      <c r="G41" s="5">
        <v>0</v>
      </c>
      <c r="H41" s="5">
        <v>0</v>
      </c>
      <c r="I41" s="5">
        <v>-8.4638000000000005E-2</v>
      </c>
      <c r="J41" s="5">
        <v>0</v>
      </c>
      <c r="K41" s="5">
        <v>0</v>
      </c>
      <c r="L41" s="5">
        <v>12.6631</v>
      </c>
      <c r="M41" s="5">
        <v>0.193</v>
      </c>
    </row>
    <row r="42" spans="1:13" x14ac:dyDescent="0.2">
      <c r="A42" s="5">
        <v>-4.3</v>
      </c>
      <c r="B42" s="5">
        <v>0</v>
      </c>
      <c r="C42" s="5">
        <v>0.51657600000000004</v>
      </c>
      <c r="D42" s="5">
        <v>5.8349999999999999E-3</v>
      </c>
      <c r="E42" s="5">
        <v>1.5701E-2</v>
      </c>
      <c r="F42" s="5">
        <v>2.1536E-2</v>
      </c>
      <c r="G42" s="5">
        <v>0</v>
      </c>
      <c r="H42" s="5">
        <v>0</v>
      </c>
      <c r="I42" s="5">
        <v>-8.3917000000000005E-2</v>
      </c>
      <c r="J42" s="5">
        <v>0</v>
      </c>
      <c r="K42" s="5">
        <v>0</v>
      </c>
      <c r="L42" s="5">
        <v>12.5495</v>
      </c>
      <c r="M42" s="5">
        <v>0.1913</v>
      </c>
    </row>
    <row r="43" spans="1:13" x14ac:dyDescent="0.2">
      <c r="A43" s="5">
        <v>-4.2</v>
      </c>
      <c r="B43" s="5">
        <v>0</v>
      </c>
      <c r="C43" s="5">
        <v>0.52580099999999996</v>
      </c>
      <c r="D43" s="5">
        <v>6.0429999999999998E-3</v>
      </c>
      <c r="E43" s="5">
        <v>1.5733E-2</v>
      </c>
      <c r="F43" s="5">
        <v>2.1776E-2</v>
      </c>
      <c r="G43" s="5">
        <v>0</v>
      </c>
      <c r="H43" s="5">
        <v>0</v>
      </c>
      <c r="I43" s="5">
        <v>-8.3195000000000005E-2</v>
      </c>
      <c r="J43" s="5">
        <v>0</v>
      </c>
      <c r="K43" s="5">
        <v>0</v>
      </c>
      <c r="L43" s="5">
        <v>12.4389</v>
      </c>
      <c r="M43" s="5">
        <v>0.18959999999999999</v>
      </c>
    </row>
    <row r="44" spans="1:13" x14ac:dyDescent="0.2">
      <c r="A44" s="5">
        <v>-4.0999999999999996</v>
      </c>
      <c r="B44" s="5">
        <v>0</v>
      </c>
      <c r="C44" s="5">
        <v>0.53502300000000003</v>
      </c>
      <c r="D44" s="5">
        <v>6.2550000000000001E-3</v>
      </c>
      <c r="E44" s="5">
        <v>1.5764E-2</v>
      </c>
      <c r="F44" s="5">
        <v>2.2019E-2</v>
      </c>
      <c r="G44" s="5">
        <v>0</v>
      </c>
      <c r="H44" s="5">
        <v>0</v>
      </c>
      <c r="I44" s="5">
        <v>-8.2472000000000004E-2</v>
      </c>
      <c r="J44" s="5">
        <v>0</v>
      </c>
      <c r="K44" s="5">
        <v>0</v>
      </c>
      <c r="L44" s="5">
        <v>12.331200000000001</v>
      </c>
      <c r="M44" s="5">
        <v>0.188</v>
      </c>
    </row>
    <row r="45" spans="1:13" x14ac:dyDescent="0.2">
      <c r="A45" s="5">
        <v>-4</v>
      </c>
      <c r="B45" s="5">
        <v>0</v>
      </c>
      <c r="C45" s="5">
        <v>0.54424300000000003</v>
      </c>
      <c r="D45" s="5">
        <v>6.4710000000000002E-3</v>
      </c>
      <c r="E45" s="5">
        <v>1.5793000000000001E-2</v>
      </c>
      <c r="F45" s="5">
        <v>2.2263999999999999E-2</v>
      </c>
      <c r="G45" s="5">
        <v>0</v>
      </c>
      <c r="H45" s="5">
        <v>0</v>
      </c>
      <c r="I45" s="5">
        <v>-8.1748000000000001E-2</v>
      </c>
      <c r="J45" s="5">
        <v>0</v>
      </c>
      <c r="K45" s="5">
        <v>0</v>
      </c>
      <c r="L45" s="5">
        <v>12.2263</v>
      </c>
      <c r="M45" s="5">
        <v>0.1865</v>
      </c>
    </row>
    <row r="46" spans="1:13" x14ac:dyDescent="0.2">
      <c r="A46" s="5">
        <v>-3.9</v>
      </c>
      <c r="B46" s="5">
        <v>0</v>
      </c>
      <c r="C46" s="5">
        <v>0.55346099999999998</v>
      </c>
      <c r="D46" s="5">
        <v>6.6899999999999998E-3</v>
      </c>
      <c r="E46" s="5">
        <v>1.5824999999999999E-2</v>
      </c>
      <c r="F46" s="5">
        <v>2.2515E-2</v>
      </c>
      <c r="G46" s="5">
        <v>0</v>
      </c>
      <c r="H46" s="5">
        <v>0</v>
      </c>
      <c r="I46" s="5">
        <v>-8.1022999999999998E-2</v>
      </c>
      <c r="J46" s="5">
        <v>0</v>
      </c>
      <c r="K46" s="5">
        <v>0</v>
      </c>
      <c r="L46" s="5">
        <v>12.1241</v>
      </c>
      <c r="M46" s="5">
        <v>0.185</v>
      </c>
    </row>
    <row r="47" spans="1:13" x14ac:dyDescent="0.2">
      <c r="A47" s="5">
        <v>-3.8</v>
      </c>
      <c r="B47" s="5">
        <v>0</v>
      </c>
      <c r="C47" s="5">
        <v>0.56267699999999998</v>
      </c>
      <c r="D47" s="5">
        <v>6.9129999999999999E-3</v>
      </c>
      <c r="E47" s="5">
        <v>1.5862000000000001E-2</v>
      </c>
      <c r="F47" s="5">
        <v>2.2775E-2</v>
      </c>
      <c r="G47" s="5">
        <v>0</v>
      </c>
      <c r="H47" s="5">
        <v>0</v>
      </c>
      <c r="I47" s="5">
        <v>-8.0297999999999994E-2</v>
      </c>
      <c r="J47" s="5">
        <v>0</v>
      </c>
      <c r="K47" s="5">
        <v>0</v>
      </c>
      <c r="L47" s="5">
        <v>12.0244</v>
      </c>
      <c r="M47" s="5">
        <v>0.18360000000000001</v>
      </c>
    </row>
    <row r="48" spans="1:13" x14ac:dyDescent="0.2">
      <c r="A48" s="5">
        <v>-3.7</v>
      </c>
      <c r="B48" s="5">
        <v>0</v>
      </c>
      <c r="C48" s="5">
        <v>0.57189100000000004</v>
      </c>
      <c r="D48" s="5">
        <v>7.1390000000000004E-3</v>
      </c>
      <c r="E48" s="5">
        <v>1.5901999999999999E-2</v>
      </c>
      <c r="F48" s="5">
        <v>2.3040999999999999E-2</v>
      </c>
      <c r="G48" s="5">
        <v>0</v>
      </c>
      <c r="H48" s="5">
        <v>0</v>
      </c>
      <c r="I48" s="5">
        <v>-7.9572000000000004E-2</v>
      </c>
      <c r="J48" s="5">
        <v>0</v>
      </c>
      <c r="K48" s="5">
        <v>0</v>
      </c>
      <c r="L48" s="5">
        <v>11.927099999999999</v>
      </c>
      <c r="M48" s="5">
        <v>0.1822</v>
      </c>
    </row>
    <row r="49" spans="1:13" x14ac:dyDescent="0.2">
      <c r="A49" s="5">
        <v>-3.6</v>
      </c>
      <c r="B49" s="5">
        <v>0</v>
      </c>
      <c r="C49" s="5">
        <v>0.58110200000000001</v>
      </c>
      <c r="D49" s="5">
        <v>7.3689999999999997E-3</v>
      </c>
      <c r="E49" s="5">
        <v>1.5942000000000001E-2</v>
      </c>
      <c r="F49" s="5">
        <v>2.3310999999999998E-2</v>
      </c>
      <c r="G49" s="5">
        <v>0</v>
      </c>
      <c r="H49" s="5">
        <v>0</v>
      </c>
      <c r="I49" s="5">
        <v>-7.8844999999999998E-2</v>
      </c>
      <c r="J49" s="5">
        <v>0</v>
      </c>
      <c r="K49" s="5">
        <v>0</v>
      </c>
      <c r="L49" s="5">
        <v>11.8322</v>
      </c>
      <c r="M49" s="5">
        <v>0.18079999999999999</v>
      </c>
    </row>
    <row r="50" spans="1:13" x14ac:dyDescent="0.2">
      <c r="A50" s="5">
        <v>-3.5</v>
      </c>
      <c r="B50" s="5">
        <v>0</v>
      </c>
      <c r="C50" s="5">
        <v>0.59031100000000003</v>
      </c>
      <c r="D50" s="5">
        <v>7.6030000000000004E-3</v>
      </c>
      <c r="E50" s="5">
        <v>1.5982E-2</v>
      </c>
      <c r="F50" s="5">
        <v>2.3584999999999998E-2</v>
      </c>
      <c r="G50" s="5">
        <v>0</v>
      </c>
      <c r="H50" s="5">
        <v>0</v>
      </c>
      <c r="I50" s="5">
        <v>-7.8117000000000006E-2</v>
      </c>
      <c r="J50" s="5">
        <v>0</v>
      </c>
      <c r="K50" s="5">
        <v>0</v>
      </c>
      <c r="L50" s="5">
        <v>11.739599999999999</v>
      </c>
      <c r="M50" s="5">
        <v>0.17949999999999999</v>
      </c>
    </row>
    <row r="51" spans="1:13" x14ac:dyDescent="0.2">
      <c r="A51" s="5">
        <v>-3.4</v>
      </c>
      <c r="B51" s="5">
        <v>0</v>
      </c>
      <c r="C51" s="5">
        <v>0.599518</v>
      </c>
      <c r="D51" s="5">
        <v>7.8399999999999997E-3</v>
      </c>
      <c r="E51" s="5">
        <v>1.6022000000000002E-2</v>
      </c>
      <c r="F51" s="5">
        <v>2.3862000000000001E-2</v>
      </c>
      <c r="G51" s="5">
        <v>0</v>
      </c>
      <c r="H51" s="5">
        <v>0</v>
      </c>
      <c r="I51" s="5">
        <v>-7.7388999999999999E-2</v>
      </c>
      <c r="J51" s="5">
        <v>0</v>
      </c>
      <c r="K51" s="5">
        <v>0</v>
      </c>
      <c r="L51" s="5">
        <v>11.649100000000001</v>
      </c>
      <c r="M51" s="5">
        <v>0.1782</v>
      </c>
    </row>
    <row r="52" spans="1:13" x14ac:dyDescent="0.2">
      <c r="A52" s="5">
        <v>-3.3</v>
      </c>
      <c r="B52" s="5">
        <v>0</v>
      </c>
      <c r="C52" s="5">
        <v>0.60872199999999999</v>
      </c>
      <c r="D52" s="5">
        <v>8.0809999999999996E-3</v>
      </c>
      <c r="E52" s="5">
        <v>1.6056999999999998E-2</v>
      </c>
      <c r="F52" s="5">
        <v>2.4138E-2</v>
      </c>
      <c r="G52" s="5">
        <v>0</v>
      </c>
      <c r="H52" s="5">
        <v>0</v>
      </c>
      <c r="I52" s="5">
        <v>-7.6659000000000005E-2</v>
      </c>
      <c r="J52" s="5">
        <v>0</v>
      </c>
      <c r="K52" s="5">
        <v>0</v>
      </c>
      <c r="L52" s="5">
        <v>11.560700000000001</v>
      </c>
      <c r="M52" s="5">
        <v>0.17699999999999999</v>
      </c>
    </row>
    <row r="53" spans="1:13" x14ac:dyDescent="0.2">
      <c r="A53" s="5">
        <v>-3.2</v>
      </c>
      <c r="B53" s="5">
        <v>0</v>
      </c>
      <c r="C53" s="5">
        <v>0.61792400000000003</v>
      </c>
      <c r="D53" s="5">
        <v>8.3260000000000001E-3</v>
      </c>
      <c r="E53" s="5">
        <v>1.6083E-2</v>
      </c>
      <c r="F53" s="5">
        <v>2.4409E-2</v>
      </c>
      <c r="G53" s="5">
        <v>0</v>
      </c>
      <c r="H53" s="5">
        <v>0</v>
      </c>
      <c r="I53" s="5">
        <v>-7.5927999999999995E-2</v>
      </c>
      <c r="J53" s="5">
        <v>0</v>
      </c>
      <c r="K53" s="5">
        <v>0</v>
      </c>
      <c r="L53" s="5">
        <v>11.474299999999999</v>
      </c>
      <c r="M53" s="5">
        <v>0.17580000000000001</v>
      </c>
    </row>
    <row r="54" spans="1:13" x14ac:dyDescent="0.2">
      <c r="A54" s="5">
        <v>-3.1</v>
      </c>
      <c r="B54" s="5">
        <v>0</v>
      </c>
      <c r="C54" s="5">
        <v>0.62712299999999999</v>
      </c>
      <c r="D54" s="5">
        <v>8.574E-3</v>
      </c>
      <c r="E54" s="5">
        <v>1.6105999999999999E-2</v>
      </c>
      <c r="F54" s="5">
        <v>2.4680000000000001E-2</v>
      </c>
      <c r="G54" s="5">
        <v>0</v>
      </c>
      <c r="H54" s="5">
        <v>0</v>
      </c>
      <c r="I54" s="5">
        <v>-7.5197E-2</v>
      </c>
      <c r="J54" s="5">
        <v>0</v>
      </c>
      <c r="K54" s="5">
        <v>0</v>
      </c>
      <c r="L54" s="5">
        <v>11.389799999999999</v>
      </c>
      <c r="M54" s="5">
        <v>0.17469999999999999</v>
      </c>
    </row>
    <row r="55" spans="1:13" x14ac:dyDescent="0.2">
      <c r="A55" s="5">
        <v>-3</v>
      </c>
      <c r="B55" s="5">
        <v>0</v>
      </c>
      <c r="C55" s="5">
        <v>0.63631899999999997</v>
      </c>
      <c r="D55" s="5">
        <v>8.8249999999999995E-3</v>
      </c>
      <c r="E55" s="5">
        <v>1.6126000000000001E-2</v>
      </c>
      <c r="F55" s="5">
        <v>2.4951000000000001E-2</v>
      </c>
      <c r="G55" s="5">
        <v>0</v>
      </c>
      <c r="H55" s="5">
        <v>0</v>
      </c>
      <c r="I55" s="5">
        <v>-7.4464000000000002E-2</v>
      </c>
      <c r="J55" s="5">
        <v>0</v>
      </c>
      <c r="K55" s="5">
        <v>0</v>
      </c>
      <c r="L55" s="5">
        <v>11.3072</v>
      </c>
      <c r="M55" s="5">
        <v>0.17349999999999999</v>
      </c>
    </row>
    <row r="56" spans="1:13" x14ac:dyDescent="0.2">
      <c r="A56" s="5">
        <v>-2.9</v>
      </c>
      <c r="B56" s="5">
        <v>0</v>
      </c>
      <c r="C56" s="5">
        <v>0.645513</v>
      </c>
      <c r="D56" s="5">
        <v>9.0810000000000005E-3</v>
      </c>
      <c r="E56" s="5">
        <v>1.6143000000000001E-2</v>
      </c>
      <c r="F56" s="5">
        <v>2.5222999999999999E-2</v>
      </c>
      <c r="G56" s="5">
        <v>0</v>
      </c>
      <c r="H56" s="5">
        <v>0</v>
      </c>
      <c r="I56" s="5">
        <v>-7.3731000000000005E-2</v>
      </c>
      <c r="J56" s="5">
        <v>0</v>
      </c>
      <c r="K56" s="5">
        <v>0</v>
      </c>
      <c r="L56" s="5">
        <v>11.2264</v>
      </c>
      <c r="M56" s="5">
        <v>0.1724</v>
      </c>
    </row>
    <row r="57" spans="1:13" x14ac:dyDescent="0.2">
      <c r="A57" s="5">
        <v>-2.8</v>
      </c>
      <c r="B57" s="5">
        <v>0</v>
      </c>
      <c r="C57" s="5">
        <v>0.65470399999999995</v>
      </c>
      <c r="D57" s="5">
        <v>9.3390000000000001E-3</v>
      </c>
      <c r="E57" s="5">
        <v>1.6157999999999999E-2</v>
      </c>
      <c r="F57" s="5">
        <v>2.5496999999999999E-2</v>
      </c>
      <c r="G57" s="5">
        <v>0</v>
      </c>
      <c r="H57" s="5">
        <v>0</v>
      </c>
      <c r="I57" s="5">
        <v>-7.2997000000000006E-2</v>
      </c>
      <c r="J57" s="5">
        <v>0</v>
      </c>
      <c r="K57" s="5">
        <v>0</v>
      </c>
      <c r="L57" s="5">
        <v>11.1473</v>
      </c>
      <c r="M57" s="5">
        <v>0.1714</v>
      </c>
    </row>
    <row r="58" spans="1:13" x14ac:dyDescent="0.2">
      <c r="A58" s="5">
        <v>-2.7</v>
      </c>
      <c r="B58" s="5">
        <v>0</v>
      </c>
      <c r="C58" s="5">
        <v>0.66389299999999996</v>
      </c>
      <c r="D58" s="5">
        <v>9.6019999999999994E-3</v>
      </c>
      <c r="E58" s="5">
        <v>1.6161999999999999E-2</v>
      </c>
      <c r="F58" s="5">
        <v>2.5763999999999999E-2</v>
      </c>
      <c r="G58" s="5">
        <v>0</v>
      </c>
      <c r="H58" s="5">
        <v>0</v>
      </c>
      <c r="I58" s="5">
        <v>-7.2261000000000006E-2</v>
      </c>
      <c r="J58" s="5">
        <v>0</v>
      </c>
      <c r="K58" s="5">
        <v>0</v>
      </c>
      <c r="L58" s="5">
        <v>11.069900000000001</v>
      </c>
      <c r="M58" s="5">
        <v>0.1704</v>
      </c>
    </row>
    <row r="59" spans="1:13" x14ac:dyDescent="0.2">
      <c r="A59" s="5">
        <v>-2.6</v>
      </c>
      <c r="B59" s="5">
        <v>0</v>
      </c>
      <c r="C59" s="5">
        <v>0.67307899999999998</v>
      </c>
      <c r="D59" s="5">
        <v>9.868E-3</v>
      </c>
      <c r="E59" s="5">
        <v>1.6147999999999999E-2</v>
      </c>
      <c r="F59" s="5">
        <v>2.6016000000000001E-2</v>
      </c>
      <c r="G59" s="5">
        <v>0</v>
      </c>
      <c r="H59" s="5">
        <v>0</v>
      </c>
      <c r="I59" s="5">
        <v>-7.1525000000000005E-2</v>
      </c>
      <c r="J59" s="5">
        <v>0</v>
      </c>
      <c r="K59" s="5">
        <v>0</v>
      </c>
      <c r="L59" s="5">
        <v>10.9941</v>
      </c>
      <c r="M59" s="5">
        <v>0.1694</v>
      </c>
    </row>
    <row r="60" spans="1:13" x14ac:dyDescent="0.2">
      <c r="A60" s="5">
        <v>-2.5</v>
      </c>
      <c r="B60" s="5">
        <v>0</v>
      </c>
      <c r="C60" s="5">
        <v>0.68226200000000004</v>
      </c>
      <c r="D60" s="5">
        <v>1.0137E-2</v>
      </c>
      <c r="E60" s="5">
        <v>1.6128E-2</v>
      </c>
      <c r="F60" s="5">
        <v>2.6265E-2</v>
      </c>
      <c r="G60" s="5">
        <v>0</v>
      </c>
      <c r="H60" s="5">
        <v>0</v>
      </c>
      <c r="I60" s="5">
        <v>-7.0787000000000003E-2</v>
      </c>
      <c r="J60" s="5">
        <v>0</v>
      </c>
      <c r="K60" s="5">
        <v>0</v>
      </c>
      <c r="L60" s="5">
        <v>10.9198</v>
      </c>
      <c r="M60" s="5">
        <v>0.16839999999999999</v>
      </c>
    </row>
    <row r="61" spans="1:13" x14ac:dyDescent="0.2">
      <c r="A61" s="5">
        <v>-2.4</v>
      </c>
      <c r="B61" s="5">
        <v>0</v>
      </c>
      <c r="C61" s="5">
        <v>0.691442</v>
      </c>
      <c r="D61" s="5">
        <v>1.0410000000000001E-2</v>
      </c>
      <c r="E61" s="5">
        <v>1.6102999999999999E-2</v>
      </c>
      <c r="F61" s="5">
        <v>2.6513999999999999E-2</v>
      </c>
      <c r="G61" s="5">
        <v>0</v>
      </c>
      <c r="H61" s="5">
        <v>0</v>
      </c>
      <c r="I61" s="5">
        <v>-7.0047999999999999E-2</v>
      </c>
      <c r="J61" s="5">
        <v>0</v>
      </c>
      <c r="K61" s="5">
        <v>0</v>
      </c>
      <c r="L61" s="5">
        <v>10.847099999999999</v>
      </c>
      <c r="M61" s="5">
        <v>0.16739999999999999</v>
      </c>
    </row>
    <row r="62" spans="1:13" x14ac:dyDescent="0.2">
      <c r="A62" s="5">
        <v>-2.2999999999999998</v>
      </c>
      <c r="B62" s="5">
        <v>0</v>
      </c>
      <c r="C62" s="5">
        <v>0.70061899999999999</v>
      </c>
      <c r="D62" s="5">
        <v>1.0687E-2</v>
      </c>
      <c r="E62" s="5">
        <v>1.6077000000000001E-2</v>
      </c>
      <c r="F62" s="5">
        <v>2.6764E-2</v>
      </c>
      <c r="G62" s="5">
        <v>0</v>
      </c>
      <c r="H62" s="5">
        <v>0</v>
      </c>
      <c r="I62" s="5">
        <v>-6.9308999999999996E-2</v>
      </c>
      <c r="J62" s="5">
        <v>0</v>
      </c>
      <c r="K62" s="5">
        <v>0</v>
      </c>
      <c r="L62" s="5">
        <v>10.7758</v>
      </c>
      <c r="M62" s="5">
        <v>0.16650000000000001</v>
      </c>
    </row>
    <row r="63" spans="1:13" x14ac:dyDescent="0.2">
      <c r="A63" s="5">
        <v>-2.2000000000000002</v>
      </c>
      <c r="B63" s="5">
        <v>0</v>
      </c>
      <c r="C63" s="5">
        <v>0.70979300000000001</v>
      </c>
      <c r="D63" s="5">
        <v>1.0966999999999999E-2</v>
      </c>
      <c r="E63" s="5">
        <v>1.6048E-2</v>
      </c>
      <c r="F63" s="5">
        <v>2.7015999999999998E-2</v>
      </c>
      <c r="G63" s="5">
        <v>0</v>
      </c>
      <c r="H63" s="5">
        <v>0</v>
      </c>
      <c r="I63" s="5">
        <v>-6.8569000000000005E-2</v>
      </c>
      <c r="J63" s="5">
        <v>0</v>
      </c>
      <c r="K63" s="5">
        <v>0</v>
      </c>
      <c r="L63" s="5">
        <v>10.706</v>
      </c>
      <c r="M63" s="5">
        <v>0.1656</v>
      </c>
    </row>
    <row r="64" spans="1:13" x14ac:dyDescent="0.2">
      <c r="A64" s="5">
        <v>-2.1</v>
      </c>
      <c r="B64" s="5">
        <v>0</v>
      </c>
      <c r="C64" s="5">
        <v>0.71896400000000005</v>
      </c>
      <c r="D64" s="5">
        <v>1.1251000000000001E-2</v>
      </c>
      <c r="E64" s="5">
        <v>1.6053000000000001E-2</v>
      </c>
      <c r="F64" s="5">
        <v>2.7303999999999998E-2</v>
      </c>
      <c r="G64" s="5">
        <v>0</v>
      </c>
      <c r="H64" s="5">
        <v>0</v>
      </c>
      <c r="I64" s="5">
        <v>-6.7829E-2</v>
      </c>
      <c r="J64" s="5">
        <v>0</v>
      </c>
      <c r="K64" s="5">
        <v>0</v>
      </c>
      <c r="L64" s="5">
        <v>10.637499999999999</v>
      </c>
      <c r="M64" s="5">
        <v>0.16470000000000001</v>
      </c>
    </row>
    <row r="65" spans="1:13" x14ac:dyDescent="0.2">
      <c r="A65" s="5">
        <v>-2</v>
      </c>
      <c r="B65" s="5">
        <v>0</v>
      </c>
      <c r="C65" s="5">
        <v>0.728132</v>
      </c>
      <c r="D65" s="5">
        <v>1.1538E-2</v>
      </c>
      <c r="E65" s="5">
        <v>1.6101000000000001E-2</v>
      </c>
      <c r="F65" s="5">
        <v>2.7640000000000001E-2</v>
      </c>
      <c r="G65" s="5">
        <v>0</v>
      </c>
      <c r="H65" s="5">
        <v>0</v>
      </c>
      <c r="I65" s="5">
        <v>-6.7090999999999998E-2</v>
      </c>
      <c r="J65" s="5">
        <v>0</v>
      </c>
      <c r="K65" s="5">
        <v>0</v>
      </c>
      <c r="L65" s="5">
        <v>10.5703</v>
      </c>
      <c r="M65" s="5">
        <v>0.16389999999999999</v>
      </c>
    </row>
    <row r="66" spans="1:13" x14ac:dyDescent="0.2">
      <c r="A66" s="5">
        <v>-1.9</v>
      </c>
      <c r="B66" s="5">
        <v>0</v>
      </c>
      <c r="C66" s="5">
        <v>0.73729699999999998</v>
      </c>
      <c r="D66" s="5">
        <v>1.1828999999999999E-2</v>
      </c>
      <c r="E66" s="5">
        <v>1.6167999999999998E-2</v>
      </c>
      <c r="F66" s="5">
        <v>2.7997999999999999E-2</v>
      </c>
      <c r="G66" s="5">
        <v>0</v>
      </c>
      <c r="H66" s="5">
        <v>0</v>
      </c>
      <c r="I66" s="5">
        <v>-6.6351999999999994E-2</v>
      </c>
      <c r="J66" s="5">
        <v>0</v>
      </c>
      <c r="K66" s="5">
        <v>0</v>
      </c>
      <c r="L66" s="5">
        <v>10.5044</v>
      </c>
      <c r="M66" s="5">
        <v>0.16300000000000001</v>
      </c>
    </row>
    <row r="67" spans="1:13" x14ac:dyDescent="0.2">
      <c r="A67" s="5">
        <v>-1.8</v>
      </c>
      <c r="B67" s="5">
        <v>0</v>
      </c>
      <c r="C67" s="5">
        <v>0.74645899999999998</v>
      </c>
      <c r="D67" s="5">
        <v>1.2123999999999999E-2</v>
      </c>
      <c r="E67" s="5">
        <v>1.6247999999999999E-2</v>
      </c>
      <c r="F67" s="5">
        <v>2.8371E-2</v>
      </c>
      <c r="G67" s="5">
        <v>0</v>
      </c>
      <c r="H67" s="5">
        <v>0</v>
      </c>
      <c r="I67" s="5">
        <v>-6.5612000000000004E-2</v>
      </c>
      <c r="J67" s="5">
        <v>0</v>
      </c>
      <c r="K67" s="5">
        <v>0</v>
      </c>
      <c r="L67" s="5">
        <v>10.4397</v>
      </c>
      <c r="M67" s="5">
        <v>0.16220000000000001</v>
      </c>
    </row>
    <row r="68" spans="1:13" x14ac:dyDescent="0.2">
      <c r="A68" s="5">
        <v>-1.7</v>
      </c>
      <c r="B68" s="5">
        <v>0</v>
      </c>
      <c r="C68" s="5">
        <v>0.75561800000000001</v>
      </c>
      <c r="D68" s="5">
        <v>1.2422000000000001E-2</v>
      </c>
      <c r="E68" s="5">
        <v>1.6336E-2</v>
      </c>
      <c r="F68" s="5">
        <v>2.8757000000000001E-2</v>
      </c>
      <c r="G68" s="5">
        <v>0</v>
      </c>
      <c r="H68" s="5">
        <v>0</v>
      </c>
      <c r="I68" s="5">
        <v>-6.4873E-2</v>
      </c>
      <c r="J68" s="5">
        <v>0</v>
      </c>
      <c r="K68" s="5">
        <v>0</v>
      </c>
      <c r="L68" s="5">
        <v>10.376300000000001</v>
      </c>
      <c r="M68" s="5">
        <v>0.16139999999999999</v>
      </c>
    </row>
    <row r="69" spans="1:13" x14ac:dyDescent="0.2">
      <c r="A69" s="5">
        <v>-1.6</v>
      </c>
      <c r="B69" s="5">
        <v>0</v>
      </c>
      <c r="C69" s="5">
        <v>0.76477300000000004</v>
      </c>
      <c r="D69" s="5">
        <v>1.2723E-2</v>
      </c>
      <c r="E69" s="5">
        <v>1.643E-2</v>
      </c>
      <c r="F69" s="5">
        <v>2.9152999999999998E-2</v>
      </c>
      <c r="G69" s="5">
        <v>0</v>
      </c>
      <c r="H69" s="5">
        <v>0</v>
      </c>
      <c r="I69" s="5">
        <v>-6.4131999999999995E-2</v>
      </c>
      <c r="J69" s="5">
        <v>0</v>
      </c>
      <c r="K69" s="5">
        <v>0</v>
      </c>
      <c r="L69" s="5">
        <v>10.314</v>
      </c>
      <c r="M69" s="5">
        <v>0.16070000000000001</v>
      </c>
    </row>
    <row r="70" spans="1:13" x14ac:dyDescent="0.2">
      <c r="A70" s="5">
        <v>-1.5</v>
      </c>
      <c r="B70" s="5">
        <v>0</v>
      </c>
      <c r="C70" s="5">
        <v>0.77392499999999997</v>
      </c>
      <c r="D70" s="5">
        <v>1.3028E-2</v>
      </c>
      <c r="E70" s="5">
        <v>1.6518999999999999E-2</v>
      </c>
      <c r="F70" s="5">
        <v>2.9545999999999999E-2</v>
      </c>
      <c r="G70" s="5">
        <v>0</v>
      </c>
      <c r="H70" s="5">
        <v>0</v>
      </c>
      <c r="I70" s="5">
        <v>-6.3391000000000003E-2</v>
      </c>
      <c r="J70" s="5">
        <v>0</v>
      </c>
      <c r="K70" s="5">
        <v>0</v>
      </c>
      <c r="L70" s="5">
        <v>10.252800000000001</v>
      </c>
      <c r="M70" s="5">
        <v>0.15989999999999999</v>
      </c>
    </row>
    <row r="71" spans="1:13" x14ac:dyDescent="0.2">
      <c r="A71" s="5">
        <v>-1.4</v>
      </c>
      <c r="B71" s="5">
        <v>0</v>
      </c>
      <c r="C71" s="5">
        <v>0.78307400000000005</v>
      </c>
      <c r="D71" s="5">
        <v>1.3336000000000001E-2</v>
      </c>
      <c r="E71" s="5">
        <v>1.6605999999999999E-2</v>
      </c>
      <c r="F71" s="5">
        <v>2.9942E-2</v>
      </c>
      <c r="G71" s="5">
        <v>0</v>
      </c>
      <c r="H71" s="5">
        <v>0</v>
      </c>
      <c r="I71" s="5">
        <v>-6.2649999999999997E-2</v>
      </c>
      <c r="J71" s="5">
        <v>0</v>
      </c>
      <c r="K71" s="5">
        <v>0</v>
      </c>
      <c r="L71" s="5">
        <v>10.1927</v>
      </c>
      <c r="M71" s="5">
        <v>0.15920000000000001</v>
      </c>
    </row>
    <row r="72" spans="1:13" x14ac:dyDescent="0.2">
      <c r="A72" s="5">
        <v>-1.3</v>
      </c>
      <c r="B72" s="5">
        <v>0</v>
      </c>
      <c r="C72" s="5">
        <v>0.79221900000000001</v>
      </c>
      <c r="D72" s="5">
        <v>1.3648E-2</v>
      </c>
      <c r="E72" s="5">
        <v>1.6693E-2</v>
      </c>
      <c r="F72" s="5">
        <v>3.0341E-2</v>
      </c>
      <c r="G72" s="5">
        <v>0</v>
      </c>
      <c r="H72" s="5">
        <v>0</v>
      </c>
      <c r="I72" s="5">
        <v>-6.1906999999999997E-2</v>
      </c>
      <c r="J72" s="5">
        <v>0</v>
      </c>
      <c r="K72" s="5">
        <v>0</v>
      </c>
      <c r="L72" s="5">
        <v>10.133699999999999</v>
      </c>
      <c r="M72" s="5">
        <v>0.15840000000000001</v>
      </c>
    </row>
    <row r="73" spans="1:13" x14ac:dyDescent="0.2">
      <c r="A73" s="5">
        <v>-1.2</v>
      </c>
      <c r="B73" s="5">
        <v>0</v>
      </c>
      <c r="C73" s="5">
        <v>0.80136099999999999</v>
      </c>
      <c r="D73" s="5">
        <v>1.3964000000000001E-2</v>
      </c>
      <c r="E73" s="5">
        <v>1.678E-2</v>
      </c>
      <c r="F73" s="5">
        <v>3.0744E-2</v>
      </c>
      <c r="G73" s="5">
        <v>0</v>
      </c>
      <c r="H73" s="5">
        <v>0</v>
      </c>
      <c r="I73" s="5">
        <v>-6.1164000000000003E-2</v>
      </c>
      <c r="J73" s="5">
        <v>0</v>
      </c>
      <c r="K73" s="5">
        <v>0</v>
      </c>
      <c r="L73" s="5">
        <v>10.075799999999999</v>
      </c>
      <c r="M73" s="5">
        <v>0.15770000000000001</v>
      </c>
    </row>
    <row r="74" spans="1:13" x14ac:dyDescent="0.2">
      <c r="A74" s="5">
        <v>-1.1000000000000001</v>
      </c>
      <c r="B74" s="5">
        <v>0</v>
      </c>
      <c r="C74" s="5">
        <v>0.8105</v>
      </c>
      <c r="D74" s="5">
        <v>1.4283000000000001E-2</v>
      </c>
      <c r="E74" s="5">
        <v>1.6868999999999999E-2</v>
      </c>
      <c r="F74" s="5">
        <v>3.1151000000000002E-2</v>
      </c>
      <c r="G74" s="5">
        <v>0</v>
      </c>
      <c r="H74" s="5">
        <v>0</v>
      </c>
      <c r="I74" s="5">
        <v>-6.0420000000000001E-2</v>
      </c>
      <c r="J74" s="5">
        <v>0</v>
      </c>
      <c r="K74" s="5">
        <v>0</v>
      </c>
      <c r="L74" s="5">
        <v>10.018800000000001</v>
      </c>
      <c r="M74" s="5">
        <v>0.157</v>
      </c>
    </row>
    <row r="75" spans="1:13" x14ac:dyDescent="0.2">
      <c r="A75" s="5">
        <v>-1</v>
      </c>
      <c r="B75" s="5">
        <v>0</v>
      </c>
      <c r="C75" s="5">
        <v>0.819635</v>
      </c>
      <c r="D75" s="5">
        <v>1.4605E-2</v>
      </c>
      <c r="E75" s="5">
        <v>1.6958000000000001E-2</v>
      </c>
      <c r="F75" s="5">
        <v>3.1563000000000001E-2</v>
      </c>
      <c r="G75" s="5">
        <v>0</v>
      </c>
      <c r="H75" s="5">
        <v>0</v>
      </c>
      <c r="I75" s="5">
        <v>-5.9676E-2</v>
      </c>
      <c r="J75" s="5">
        <v>0</v>
      </c>
      <c r="K75" s="5">
        <v>0</v>
      </c>
      <c r="L75" s="5">
        <v>9.9627999999999997</v>
      </c>
      <c r="M75" s="5">
        <v>0.15640000000000001</v>
      </c>
    </row>
    <row r="76" spans="1:13" x14ac:dyDescent="0.2">
      <c r="A76" s="5">
        <v>-0.9</v>
      </c>
      <c r="B76" s="5">
        <v>0</v>
      </c>
      <c r="C76" s="5">
        <v>0.828766</v>
      </c>
      <c r="D76" s="5">
        <v>1.4931E-2</v>
      </c>
      <c r="E76" s="5">
        <v>1.7047E-2</v>
      </c>
      <c r="F76" s="5">
        <v>3.1977999999999999E-2</v>
      </c>
      <c r="G76" s="5">
        <v>0</v>
      </c>
      <c r="H76" s="5">
        <v>0</v>
      </c>
      <c r="I76" s="5">
        <v>-5.8930999999999997E-2</v>
      </c>
      <c r="J76" s="5">
        <v>0</v>
      </c>
      <c r="K76" s="5">
        <v>0</v>
      </c>
      <c r="L76" s="5">
        <v>9.9077999999999999</v>
      </c>
      <c r="M76" s="5">
        <v>0.15570000000000001</v>
      </c>
    </row>
    <row r="77" spans="1:13" x14ac:dyDescent="0.2">
      <c r="A77" s="5">
        <v>-0.8</v>
      </c>
      <c r="B77" s="5">
        <v>0</v>
      </c>
      <c r="C77" s="5">
        <v>0.83789400000000003</v>
      </c>
      <c r="D77" s="5">
        <v>1.5259999999999999E-2</v>
      </c>
      <c r="E77" s="5">
        <v>1.7139000000000001E-2</v>
      </c>
      <c r="F77" s="5">
        <v>3.2398999999999997E-2</v>
      </c>
      <c r="G77" s="5">
        <v>0</v>
      </c>
      <c r="H77" s="5">
        <v>0</v>
      </c>
      <c r="I77" s="5">
        <v>-5.8186000000000002E-2</v>
      </c>
      <c r="J77" s="5">
        <v>0</v>
      </c>
      <c r="K77" s="5">
        <v>0</v>
      </c>
      <c r="L77" s="5">
        <v>9.8536999999999999</v>
      </c>
      <c r="M77" s="5">
        <v>0.15509999999999999</v>
      </c>
    </row>
    <row r="78" spans="1:13" x14ac:dyDescent="0.2">
      <c r="A78" s="5">
        <v>-0.7</v>
      </c>
      <c r="B78" s="5">
        <v>0</v>
      </c>
      <c r="C78" s="5">
        <v>0.84701800000000005</v>
      </c>
      <c r="D78" s="5">
        <v>1.5592999999999999E-2</v>
      </c>
      <c r="E78" s="5">
        <v>1.7229999999999999E-2</v>
      </c>
      <c r="F78" s="5">
        <v>3.2822999999999998E-2</v>
      </c>
      <c r="G78" s="5">
        <v>0</v>
      </c>
      <c r="H78" s="5">
        <v>0</v>
      </c>
      <c r="I78" s="5">
        <v>-5.7439999999999998E-2</v>
      </c>
      <c r="J78" s="5">
        <v>0</v>
      </c>
      <c r="K78" s="5">
        <v>0</v>
      </c>
      <c r="L78" s="5">
        <v>9.8003999999999998</v>
      </c>
      <c r="M78" s="5">
        <v>0.15440000000000001</v>
      </c>
    </row>
    <row r="79" spans="1:13" x14ac:dyDescent="0.2">
      <c r="A79" s="5">
        <v>-0.6</v>
      </c>
      <c r="B79" s="5">
        <v>0</v>
      </c>
      <c r="C79" s="5">
        <v>0.85613899999999998</v>
      </c>
      <c r="D79" s="5">
        <v>1.593E-2</v>
      </c>
      <c r="E79" s="5">
        <v>1.7323000000000002E-2</v>
      </c>
      <c r="F79" s="5">
        <v>3.3251999999999997E-2</v>
      </c>
      <c r="G79" s="5">
        <v>0</v>
      </c>
      <c r="H79" s="5">
        <v>0</v>
      </c>
      <c r="I79" s="5">
        <v>-5.6693E-2</v>
      </c>
      <c r="J79" s="5">
        <v>0</v>
      </c>
      <c r="K79" s="5">
        <v>0</v>
      </c>
      <c r="L79" s="5">
        <v>9.7481000000000009</v>
      </c>
      <c r="M79" s="5">
        <v>0.15379999999999999</v>
      </c>
    </row>
    <row r="80" spans="1:13" x14ac:dyDescent="0.2">
      <c r="A80" s="5">
        <v>-0.5</v>
      </c>
      <c r="B80" s="5">
        <v>0</v>
      </c>
      <c r="C80" s="5">
        <v>0.865255</v>
      </c>
      <c r="D80" s="5">
        <v>1.6268999999999999E-2</v>
      </c>
      <c r="E80" s="5">
        <v>1.7415E-2</v>
      </c>
      <c r="F80" s="5">
        <v>3.3685E-2</v>
      </c>
      <c r="G80" s="5">
        <v>0</v>
      </c>
      <c r="H80" s="5">
        <v>0</v>
      </c>
      <c r="I80" s="5">
        <v>-5.5946000000000003E-2</v>
      </c>
      <c r="J80" s="5">
        <v>0</v>
      </c>
      <c r="K80" s="5">
        <v>0</v>
      </c>
      <c r="L80" s="5">
        <v>9.6966000000000001</v>
      </c>
      <c r="M80" s="5">
        <v>0.1532</v>
      </c>
    </row>
    <row r="81" spans="1:13" x14ac:dyDescent="0.2">
      <c r="A81" s="5">
        <v>-0.4</v>
      </c>
      <c r="B81" s="5">
        <v>0</v>
      </c>
      <c r="C81" s="5">
        <v>0.87436800000000003</v>
      </c>
      <c r="D81" s="5">
        <v>1.6612999999999999E-2</v>
      </c>
      <c r="E81" s="5">
        <v>1.7505E-2</v>
      </c>
      <c r="F81" s="5">
        <v>3.4118000000000002E-2</v>
      </c>
      <c r="G81" s="5">
        <v>0</v>
      </c>
      <c r="H81" s="5">
        <v>0</v>
      </c>
      <c r="I81" s="5">
        <v>-5.5197999999999997E-2</v>
      </c>
      <c r="J81" s="5">
        <v>0</v>
      </c>
      <c r="K81" s="5">
        <v>0</v>
      </c>
      <c r="L81" s="5">
        <v>9.6458999999999993</v>
      </c>
      <c r="M81" s="5">
        <v>0.15260000000000001</v>
      </c>
    </row>
    <row r="82" spans="1:13" x14ac:dyDescent="0.2">
      <c r="A82" s="5">
        <v>-0.3</v>
      </c>
      <c r="B82" s="5">
        <v>0</v>
      </c>
      <c r="C82" s="5">
        <v>0.88347699999999996</v>
      </c>
      <c r="D82" s="5">
        <v>1.6958999999999998E-2</v>
      </c>
      <c r="E82" s="5">
        <v>1.7592E-2</v>
      </c>
      <c r="F82" s="5">
        <v>3.4550999999999998E-2</v>
      </c>
      <c r="G82" s="5">
        <v>0</v>
      </c>
      <c r="H82" s="5">
        <v>0</v>
      </c>
      <c r="I82" s="5">
        <v>-5.4449999999999998E-2</v>
      </c>
      <c r="J82" s="5">
        <v>0</v>
      </c>
      <c r="K82" s="5">
        <v>0</v>
      </c>
      <c r="L82" s="5">
        <v>9.5960999999999999</v>
      </c>
      <c r="M82" s="5">
        <v>0.15210000000000001</v>
      </c>
    </row>
    <row r="83" spans="1:13" x14ac:dyDescent="0.2">
      <c r="A83" s="5">
        <v>-0.2</v>
      </c>
      <c r="B83" s="5">
        <v>0</v>
      </c>
      <c r="C83" s="5">
        <v>0.89258300000000002</v>
      </c>
      <c r="D83" s="5">
        <v>1.7309000000000001E-2</v>
      </c>
      <c r="E83" s="5">
        <v>1.7683000000000001E-2</v>
      </c>
      <c r="F83" s="5">
        <v>3.4992000000000002E-2</v>
      </c>
      <c r="G83" s="5">
        <v>0</v>
      </c>
      <c r="H83" s="5">
        <v>0</v>
      </c>
      <c r="I83" s="5">
        <v>-5.3700999999999999E-2</v>
      </c>
      <c r="J83" s="5">
        <v>0</v>
      </c>
      <c r="K83" s="5">
        <v>0</v>
      </c>
      <c r="L83" s="5">
        <v>9.5470000000000006</v>
      </c>
      <c r="M83" s="5">
        <v>0.1515</v>
      </c>
    </row>
    <row r="84" spans="1:13" x14ac:dyDescent="0.2">
      <c r="A84" s="5">
        <v>-0.1</v>
      </c>
      <c r="B84" s="5">
        <v>0</v>
      </c>
      <c r="C84" s="5">
        <v>0.90168400000000004</v>
      </c>
      <c r="D84" s="5">
        <v>1.7663000000000002E-2</v>
      </c>
      <c r="E84" s="5">
        <v>1.7770999999999999E-2</v>
      </c>
      <c r="F84" s="5">
        <v>3.5434E-2</v>
      </c>
      <c r="G84" s="5">
        <v>0</v>
      </c>
      <c r="H84" s="5">
        <v>0</v>
      </c>
      <c r="I84" s="5">
        <v>-5.2950999999999998E-2</v>
      </c>
      <c r="J84" s="5">
        <v>0</v>
      </c>
      <c r="K84" s="5">
        <v>0</v>
      </c>
      <c r="L84" s="5">
        <v>9.4986999999999995</v>
      </c>
      <c r="M84" s="5">
        <v>0.15090000000000001</v>
      </c>
    </row>
    <row r="85" spans="1:13" x14ac:dyDescent="0.2">
      <c r="A85" s="5">
        <v>0</v>
      </c>
      <c r="B85" s="5">
        <v>0</v>
      </c>
      <c r="C85" s="5">
        <v>0.91078099999999995</v>
      </c>
      <c r="D85" s="5">
        <v>1.8020000000000001E-2</v>
      </c>
      <c r="E85" s="5">
        <v>1.7859E-2</v>
      </c>
      <c r="F85" s="5">
        <v>3.5879000000000001E-2</v>
      </c>
      <c r="G85" s="5">
        <v>0</v>
      </c>
      <c r="H85" s="5">
        <v>0</v>
      </c>
      <c r="I85" s="5">
        <v>-5.2200999999999997E-2</v>
      </c>
      <c r="J85" s="5">
        <v>0</v>
      </c>
      <c r="K85" s="5">
        <v>0</v>
      </c>
      <c r="L85" s="5">
        <v>9.4512</v>
      </c>
      <c r="M85" s="5">
        <v>0.15040000000000001</v>
      </c>
    </row>
    <row r="86" spans="1:13" x14ac:dyDescent="0.2">
      <c r="A86" s="5">
        <v>0.1</v>
      </c>
      <c r="B86" s="5">
        <v>0</v>
      </c>
      <c r="C86" s="5">
        <v>0.91987399999999997</v>
      </c>
      <c r="D86" s="5">
        <v>1.8380000000000001E-2</v>
      </c>
      <c r="E86" s="5">
        <v>1.7947999999999999E-2</v>
      </c>
      <c r="F86" s="5">
        <v>3.6327999999999999E-2</v>
      </c>
      <c r="G86" s="5">
        <v>0</v>
      </c>
      <c r="H86" s="5">
        <v>0</v>
      </c>
      <c r="I86" s="5">
        <v>-5.1450999999999997E-2</v>
      </c>
      <c r="J86" s="5">
        <v>0</v>
      </c>
      <c r="K86" s="5">
        <v>0</v>
      </c>
      <c r="L86" s="5">
        <v>9.4042999999999992</v>
      </c>
      <c r="M86" s="5">
        <v>0.14990000000000001</v>
      </c>
    </row>
    <row r="87" spans="1:13" x14ac:dyDescent="0.2">
      <c r="A87" s="5">
        <v>0.2</v>
      </c>
      <c r="B87" s="5">
        <v>0</v>
      </c>
      <c r="C87" s="5">
        <v>0.92896299999999998</v>
      </c>
      <c r="D87" s="5">
        <v>1.8744E-2</v>
      </c>
      <c r="E87" s="5">
        <v>1.8037000000000001E-2</v>
      </c>
      <c r="F87" s="5">
        <v>3.6781000000000001E-2</v>
      </c>
      <c r="G87" s="5">
        <v>0</v>
      </c>
      <c r="H87" s="5">
        <v>0</v>
      </c>
      <c r="I87" s="5">
        <v>-5.0700000000000002E-2</v>
      </c>
      <c r="J87" s="5">
        <v>0</v>
      </c>
      <c r="K87" s="5">
        <v>0</v>
      </c>
      <c r="L87" s="5">
        <v>9.3582000000000001</v>
      </c>
      <c r="M87" s="5">
        <v>0.14940000000000001</v>
      </c>
    </row>
    <row r="88" spans="1:13" x14ac:dyDescent="0.2">
      <c r="A88" s="5">
        <v>0.3</v>
      </c>
      <c r="B88" s="5">
        <v>0</v>
      </c>
      <c r="C88" s="5">
        <v>0.93804799999999999</v>
      </c>
      <c r="D88" s="5">
        <v>1.9111E-2</v>
      </c>
      <c r="E88" s="5">
        <v>1.8127000000000001E-2</v>
      </c>
      <c r="F88" s="5">
        <v>3.7238E-2</v>
      </c>
      <c r="G88" s="5">
        <v>0</v>
      </c>
      <c r="H88" s="5">
        <v>0</v>
      </c>
      <c r="I88" s="5">
        <v>-4.9947999999999999E-2</v>
      </c>
      <c r="J88" s="5">
        <v>0</v>
      </c>
      <c r="K88" s="5">
        <v>0</v>
      </c>
      <c r="L88" s="5">
        <v>9.3127999999999993</v>
      </c>
      <c r="M88" s="5">
        <v>0.14879999999999999</v>
      </c>
    </row>
    <row r="89" spans="1:13" x14ac:dyDescent="0.2">
      <c r="A89" s="5">
        <v>0.4</v>
      </c>
      <c r="B89" s="5">
        <v>0</v>
      </c>
      <c r="C89" s="5">
        <v>0.947129</v>
      </c>
      <c r="D89" s="5">
        <v>1.9480999999999998E-2</v>
      </c>
      <c r="E89" s="5">
        <v>1.8217000000000001E-2</v>
      </c>
      <c r="F89" s="5">
        <v>3.7699000000000003E-2</v>
      </c>
      <c r="G89" s="5">
        <v>0</v>
      </c>
      <c r="H89" s="5">
        <v>0</v>
      </c>
      <c r="I89" s="5">
        <v>-4.9195999999999997E-2</v>
      </c>
      <c r="J89" s="5">
        <v>0</v>
      </c>
      <c r="K89" s="5">
        <v>0</v>
      </c>
      <c r="L89" s="5">
        <v>9.2680000000000007</v>
      </c>
      <c r="M89" s="5">
        <v>0.14829999999999999</v>
      </c>
    </row>
    <row r="90" spans="1:13" x14ac:dyDescent="0.2">
      <c r="A90" s="5">
        <v>0.5</v>
      </c>
      <c r="B90" s="5">
        <v>0</v>
      </c>
      <c r="C90" s="5">
        <v>0.956206</v>
      </c>
      <c r="D90" s="5">
        <v>1.9855000000000001E-2</v>
      </c>
      <c r="E90" s="5">
        <v>1.8308000000000001E-2</v>
      </c>
      <c r="F90" s="5">
        <v>3.8163000000000002E-2</v>
      </c>
      <c r="G90" s="5">
        <v>0</v>
      </c>
      <c r="H90" s="5">
        <v>0</v>
      </c>
      <c r="I90" s="5">
        <v>-4.8444000000000001E-2</v>
      </c>
      <c r="J90" s="5">
        <v>0</v>
      </c>
      <c r="K90" s="5">
        <v>0</v>
      </c>
      <c r="L90" s="5">
        <v>9.2239000000000004</v>
      </c>
      <c r="M90" s="5">
        <v>0.1479</v>
      </c>
    </row>
    <row r="91" spans="1:13" x14ac:dyDescent="0.2">
      <c r="A91" s="5">
        <v>0.6</v>
      </c>
      <c r="B91" s="5">
        <v>0</v>
      </c>
      <c r="C91" s="5">
        <v>0.96527799999999997</v>
      </c>
      <c r="D91" s="5">
        <v>2.0232E-2</v>
      </c>
      <c r="E91" s="5">
        <v>1.8398000000000001E-2</v>
      </c>
      <c r="F91" s="5">
        <v>3.8629999999999998E-2</v>
      </c>
      <c r="G91" s="5">
        <v>0</v>
      </c>
      <c r="H91" s="5">
        <v>0</v>
      </c>
      <c r="I91" s="5">
        <v>-4.7690999999999997E-2</v>
      </c>
      <c r="J91" s="5">
        <v>0</v>
      </c>
      <c r="K91" s="5">
        <v>0</v>
      </c>
      <c r="L91" s="5">
        <v>9.1805000000000003</v>
      </c>
      <c r="M91" s="5">
        <v>0.1474</v>
      </c>
    </row>
    <row r="92" spans="1:13" x14ac:dyDescent="0.2">
      <c r="A92" s="5">
        <v>0.7</v>
      </c>
      <c r="B92" s="5">
        <v>0</v>
      </c>
      <c r="C92" s="5">
        <v>0.97434699999999996</v>
      </c>
      <c r="D92" s="5">
        <v>2.0612999999999999E-2</v>
      </c>
      <c r="E92" s="5">
        <v>1.8487E-2</v>
      </c>
      <c r="F92" s="5">
        <v>3.9099000000000002E-2</v>
      </c>
      <c r="G92" s="5">
        <v>0</v>
      </c>
      <c r="H92" s="5">
        <v>0</v>
      </c>
      <c r="I92" s="5">
        <v>-4.6937E-2</v>
      </c>
      <c r="J92" s="5">
        <v>0</v>
      </c>
      <c r="K92" s="5">
        <v>0</v>
      </c>
      <c r="L92" s="5">
        <v>9.1377000000000006</v>
      </c>
      <c r="M92" s="5">
        <v>0.1469</v>
      </c>
    </row>
    <row r="93" spans="1:13" x14ac:dyDescent="0.2">
      <c r="A93" s="5">
        <v>0.8</v>
      </c>
      <c r="B93" s="5">
        <v>0</v>
      </c>
      <c r="C93" s="5">
        <v>0.98341000000000001</v>
      </c>
      <c r="D93" s="5">
        <v>2.0996999999999998E-2</v>
      </c>
      <c r="E93" s="5">
        <v>1.8574E-2</v>
      </c>
      <c r="F93" s="5">
        <v>3.9570000000000001E-2</v>
      </c>
      <c r="G93" s="5">
        <v>0</v>
      </c>
      <c r="H93" s="5">
        <v>0</v>
      </c>
      <c r="I93" s="5">
        <v>-4.6183000000000002E-2</v>
      </c>
      <c r="J93" s="5">
        <v>0</v>
      </c>
      <c r="K93" s="5">
        <v>0</v>
      </c>
      <c r="L93" s="5">
        <v>9.0954999999999995</v>
      </c>
      <c r="M93" s="5">
        <v>0.1464</v>
      </c>
    </row>
    <row r="94" spans="1:13" x14ac:dyDescent="0.2">
      <c r="A94" s="5">
        <v>0.9</v>
      </c>
      <c r="B94" s="5">
        <v>0</v>
      </c>
      <c r="C94" s="5">
        <v>0.99246999999999996</v>
      </c>
      <c r="D94" s="5">
        <v>2.1384E-2</v>
      </c>
      <c r="E94" s="5">
        <v>1.8658999999999999E-2</v>
      </c>
      <c r="F94" s="5">
        <v>4.0043000000000002E-2</v>
      </c>
      <c r="G94" s="5">
        <v>0</v>
      </c>
      <c r="H94" s="5">
        <v>0</v>
      </c>
      <c r="I94" s="5">
        <v>-4.5428000000000003E-2</v>
      </c>
      <c r="J94" s="5">
        <v>0</v>
      </c>
      <c r="K94" s="5">
        <v>0</v>
      </c>
      <c r="L94" s="5">
        <v>9.0539000000000005</v>
      </c>
      <c r="M94" s="5">
        <v>0.14599999999999999</v>
      </c>
    </row>
    <row r="95" spans="1:13" x14ac:dyDescent="0.2">
      <c r="A95" s="5">
        <v>1</v>
      </c>
      <c r="B95" s="5">
        <v>0</v>
      </c>
      <c r="C95" s="5">
        <v>1.001525</v>
      </c>
      <c r="D95" s="5">
        <v>2.1774999999999999E-2</v>
      </c>
      <c r="E95" s="5">
        <v>1.8742000000000002E-2</v>
      </c>
      <c r="F95" s="5">
        <v>4.0516000000000003E-2</v>
      </c>
      <c r="G95" s="5">
        <v>0</v>
      </c>
      <c r="H95" s="5">
        <v>0</v>
      </c>
      <c r="I95" s="5">
        <v>-4.4672999999999997E-2</v>
      </c>
      <c r="J95" s="5">
        <v>0</v>
      </c>
      <c r="K95" s="5">
        <v>0</v>
      </c>
      <c r="L95" s="5">
        <v>9.0128000000000004</v>
      </c>
      <c r="M95" s="5">
        <v>0.14549999999999999</v>
      </c>
    </row>
    <row r="96" spans="1:13" x14ac:dyDescent="0.2">
      <c r="A96" s="5">
        <v>1.1000000000000001</v>
      </c>
      <c r="B96" s="5">
        <v>0</v>
      </c>
      <c r="C96" s="5">
        <v>1.010575</v>
      </c>
      <c r="D96" s="5">
        <v>2.2169000000000001E-2</v>
      </c>
      <c r="E96" s="5">
        <v>1.8822999999999999E-2</v>
      </c>
      <c r="F96" s="5">
        <v>4.0991E-2</v>
      </c>
      <c r="G96" s="5">
        <v>0</v>
      </c>
      <c r="H96" s="5">
        <v>0</v>
      </c>
      <c r="I96" s="5">
        <v>-4.3917999999999999E-2</v>
      </c>
      <c r="J96" s="5">
        <v>0</v>
      </c>
      <c r="K96" s="5">
        <v>0</v>
      </c>
      <c r="L96" s="5">
        <v>8.9724000000000004</v>
      </c>
      <c r="M96" s="5">
        <v>0.14510000000000001</v>
      </c>
    </row>
    <row r="97" spans="1:13" x14ac:dyDescent="0.2">
      <c r="A97" s="5">
        <v>1.2</v>
      </c>
      <c r="B97" s="5">
        <v>0</v>
      </c>
      <c r="C97" s="5">
        <v>1.0196210000000001</v>
      </c>
      <c r="D97" s="5">
        <v>2.2565999999999999E-2</v>
      </c>
      <c r="E97" s="5">
        <v>1.8903E-2</v>
      </c>
      <c r="F97" s="5">
        <v>4.1468999999999999E-2</v>
      </c>
      <c r="G97" s="5">
        <v>0</v>
      </c>
      <c r="H97" s="5">
        <v>0</v>
      </c>
      <c r="I97" s="5">
        <v>-4.3161999999999999E-2</v>
      </c>
      <c r="J97" s="5">
        <v>0</v>
      </c>
      <c r="K97" s="5">
        <v>0</v>
      </c>
      <c r="L97" s="5">
        <v>8.9324999999999992</v>
      </c>
      <c r="M97" s="5">
        <v>0.1447</v>
      </c>
    </row>
    <row r="98" spans="1:13" x14ac:dyDescent="0.2">
      <c r="A98" s="5">
        <v>1.3</v>
      </c>
      <c r="B98" s="5">
        <v>0</v>
      </c>
      <c r="C98" s="5">
        <v>1.028662</v>
      </c>
      <c r="D98" s="5">
        <v>2.2966E-2</v>
      </c>
      <c r="E98" s="5">
        <v>1.8983E-2</v>
      </c>
      <c r="F98" s="5">
        <v>4.1950000000000001E-2</v>
      </c>
      <c r="G98" s="5">
        <v>0</v>
      </c>
      <c r="H98" s="5">
        <v>0</v>
      </c>
      <c r="I98" s="5">
        <v>-4.2404999999999998E-2</v>
      </c>
      <c r="J98" s="5">
        <v>0</v>
      </c>
      <c r="K98" s="5">
        <v>0</v>
      </c>
      <c r="L98" s="5">
        <v>8.8932000000000002</v>
      </c>
      <c r="M98" s="5">
        <v>0.14419999999999999</v>
      </c>
    </row>
    <row r="99" spans="1:13" x14ac:dyDescent="0.2">
      <c r="A99" s="5">
        <v>1.4</v>
      </c>
      <c r="B99" s="5">
        <v>0</v>
      </c>
      <c r="C99" s="5">
        <v>1.0376989999999999</v>
      </c>
      <c r="D99" s="5">
        <v>2.3369999999999998E-2</v>
      </c>
      <c r="E99" s="5">
        <v>1.9066E-2</v>
      </c>
      <c r="F99" s="5">
        <v>4.2437000000000002E-2</v>
      </c>
      <c r="G99" s="5">
        <v>0</v>
      </c>
      <c r="H99" s="5">
        <v>0</v>
      </c>
      <c r="I99" s="5">
        <v>-4.1648999999999999E-2</v>
      </c>
      <c r="J99" s="5">
        <v>0</v>
      </c>
      <c r="K99" s="5">
        <v>0</v>
      </c>
      <c r="L99" s="5">
        <v>8.8543000000000003</v>
      </c>
      <c r="M99" s="5">
        <v>0.14380000000000001</v>
      </c>
    </row>
    <row r="100" spans="1:13" x14ac:dyDescent="0.2">
      <c r="A100" s="5">
        <v>1.5</v>
      </c>
      <c r="B100" s="5">
        <v>0</v>
      </c>
      <c r="C100" s="5">
        <v>1.0467310000000001</v>
      </c>
      <c r="D100" s="5">
        <v>2.3777E-2</v>
      </c>
      <c r="E100" s="5">
        <v>1.9151999999999999E-2</v>
      </c>
      <c r="F100" s="5">
        <v>4.2929000000000002E-2</v>
      </c>
      <c r="G100" s="5">
        <v>0</v>
      </c>
      <c r="H100" s="5">
        <v>0</v>
      </c>
      <c r="I100" s="5">
        <v>-4.0890999999999997E-2</v>
      </c>
      <c r="J100" s="5">
        <v>0</v>
      </c>
      <c r="K100" s="5">
        <v>0</v>
      </c>
      <c r="L100" s="5">
        <v>8.8161000000000005</v>
      </c>
      <c r="M100" s="5">
        <v>0.1434</v>
      </c>
    </row>
    <row r="101" spans="1:13" x14ac:dyDescent="0.2">
      <c r="A101" s="5">
        <v>1.6</v>
      </c>
      <c r="B101" s="5">
        <v>0</v>
      </c>
      <c r="C101" s="5">
        <v>1.0557589999999999</v>
      </c>
      <c r="D101" s="5">
        <v>2.4188000000000001E-2</v>
      </c>
      <c r="E101" s="5">
        <v>1.9237000000000001E-2</v>
      </c>
      <c r="F101" s="5">
        <v>4.3424999999999998E-2</v>
      </c>
      <c r="G101" s="5">
        <v>0</v>
      </c>
      <c r="H101" s="5">
        <v>0</v>
      </c>
      <c r="I101" s="5">
        <v>-4.0134000000000003E-2</v>
      </c>
      <c r="J101" s="5">
        <v>0</v>
      </c>
      <c r="K101" s="5">
        <v>0</v>
      </c>
      <c r="L101" s="5">
        <v>8.7782999999999998</v>
      </c>
      <c r="M101" s="5">
        <v>0.14299999999999999</v>
      </c>
    </row>
    <row r="102" spans="1:13" x14ac:dyDescent="0.2">
      <c r="A102" s="5">
        <v>1.7</v>
      </c>
      <c r="B102" s="5">
        <v>0</v>
      </c>
      <c r="C102" s="5">
        <v>1.064781</v>
      </c>
      <c r="D102" s="5">
        <v>2.4601999999999999E-2</v>
      </c>
      <c r="E102" s="5">
        <v>1.9323E-2</v>
      </c>
      <c r="F102" s="5">
        <v>4.3923999999999998E-2</v>
      </c>
      <c r="G102" s="5">
        <v>0</v>
      </c>
      <c r="H102" s="5">
        <v>0</v>
      </c>
      <c r="I102" s="5">
        <v>-3.9376000000000001E-2</v>
      </c>
      <c r="J102" s="5">
        <v>0</v>
      </c>
      <c r="K102" s="5">
        <v>0</v>
      </c>
      <c r="L102" s="5">
        <v>8.7409999999999997</v>
      </c>
      <c r="M102" s="5">
        <v>0.1426</v>
      </c>
    </row>
    <row r="103" spans="1:13" x14ac:dyDescent="0.2">
      <c r="A103" s="5">
        <v>1.8</v>
      </c>
      <c r="B103" s="5">
        <v>0</v>
      </c>
      <c r="C103" s="5">
        <v>1.0737989999999999</v>
      </c>
      <c r="D103" s="5">
        <v>2.5019E-2</v>
      </c>
      <c r="E103" s="5">
        <v>1.9408999999999999E-2</v>
      </c>
      <c r="F103" s="5">
        <v>4.4428000000000002E-2</v>
      </c>
      <c r="G103" s="5">
        <v>0</v>
      </c>
      <c r="H103" s="5">
        <v>0</v>
      </c>
      <c r="I103" s="5">
        <v>-3.8618E-2</v>
      </c>
      <c r="J103" s="5">
        <v>0</v>
      </c>
      <c r="K103" s="5">
        <v>0</v>
      </c>
      <c r="L103" s="5">
        <v>8.7042000000000002</v>
      </c>
      <c r="M103" s="5">
        <v>0.14219999999999999</v>
      </c>
    </row>
    <row r="104" spans="1:13" x14ac:dyDescent="0.2">
      <c r="A104" s="5">
        <v>1.9</v>
      </c>
      <c r="B104" s="5">
        <v>0</v>
      </c>
      <c r="C104" s="5">
        <v>1.0828120000000001</v>
      </c>
      <c r="D104" s="5">
        <v>2.5439E-2</v>
      </c>
      <c r="E104" s="5">
        <v>1.9494000000000001E-2</v>
      </c>
      <c r="F104" s="5">
        <v>4.4932E-2</v>
      </c>
      <c r="G104" s="5">
        <v>0</v>
      </c>
      <c r="H104" s="5">
        <v>0</v>
      </c>
      <c r="I104" s="5">
        <v>-3.7858999999999997E-2</v>
      </c>
      <c r="J104" s="5">
        <v>0</v>
      </c>
      <c r="K104" s="5">
        <v>0</v>
      </c>
      <c r="L104" s="5">
        <v>8.6678999999999995</v>
      </c>
      <c r="M104" s="5">
        <v>0.1419</v>
      </c>
    </row>
    <row r="105" spans="1:13" x14ac:dyDescent="0.2">
      <c r="A105" s="5">
        <v>2</v>
      </c>
      <c r="B105" s="5">
        <v>0</v>
      </c>
      <c r="C105" s="5">
        <v>1.09182</v>
      </c>
      <c r="D105" s="5">
        <v>2.5862E-2</v>
      </c>
      <c r="E105" s="5">
        <v>1.9577000000000001E-2</v>
      </c>
      <c r="F105" s="5">
        <v>4.5439E-2</v>
      </c>
      <c r="G105" s="5">
        <v>0</v>
      </c>
      <c r="H105" s="5">
        <v>0</v>
      </c>
      <c r="I105" s="5">
        <v>-3.7100000000000001E-2</v>
      </c>
      <c r="J105" s="5">
        <v>0</v>
      </c>
      <c r="K105" s="5">
        <v>0</v>
      </c>
      <c r="L105" s="5">
        <v>8.6320999999999994</v>
      </c>
      <c r="M105" s="5">
        <v>0.14149999999999999</v>
      </c>
    </row>
    <row r="106" spans="1:13" x14ac:dyDescent="0.2">
      <c r="A106" s="5">
        <v>2.1</v>
      </c>
      <c r="B106" s="5">
        <v>0</v>
      </c>
      <c r="C106" s="5">
        <v>1.1008230000000001</v>
      </c>
      <c r="D106" s="5">
        <v>2.6289E-2</v>
      </c>
      <c r="E106" s="5">
        <v>1.9658999999999999E-2</v>
      </c>
      <c r="F106" s="5">
        <v>4.5948000000000003E-2</v>
      </c>
      <c r="G106" s="5">
        <v>0</v>
      </c>
      <c r="H106" s="5">
        <v>0</v>
      </c>
      <c r="I106" s="5">
        <v>-3.6340999999999998E-2</v>
      </c>
      <c r="J106" s="5">
        <v>0</v>
      </c>
      <c r="K106" s="5">
        <v>0</v>
      </c>
      <c r="L106" s="5">
        <v>8.5967000000000002</v>
      </c>
      <c r="M106" s="5">
        <v>0.1411</v>
      </c>
    </row>
    <row r="107" spans="1:13" x14ac:dyDescent="0.2">
      <c r="A107" s="5">
        <v>2.2000000000000002</v>
      </c>
      <c r="B107" s="5">
        <v>0</v>
      </c>
      <c r="C107" s="5">
        <v>1.1098209999999999</v>
      </c>
      <c r="D107" s="5">
        <v>2.6719E-2</v>
      </c>
      <c r="E107" s="5">
        <v>1.9741000000000002E-2</v>
      </c>
      <c r="F107" s="5">
        <v>4.6460000000000001E-2</v>
      </c>
      <c r="G107" s="5">
        <v>0</v>
      </c>
      <c r="H107" s="5">
        <v>0</v>
      </c>
      <c r="I107" s="5">
        <v>-3.5581000000000002E-2</v>
      </c>
      <c r="J107" s="5">
        <v>0</v>
      </c>
      <c r="K107" s="5">
        <v>0</v>
      </c>
      <c r="L107" s="5">
        <v>8.5617999999999999</v>
      </c>
      <c r="M107" s="5">
        <v>0.14080000000000001</v>
      </c>
    </row>
    <row r="108" spans="1:13" x14ac:dyDescent="0.2">
      <c r="A108" s="5">
        <v>2.2999999999999998</v>
      </c>
      <c r="B108" s="5">
        <v>0</v>
      </c>
      <c r="C108" s="5">
        <v>1.1188149999999999</v>
      </c>
      <c r="D108" s="5">
        <v>2.7151999999999999E-2</v>
      </c>
      <c r="E108" s="5">
        <v>1.9821999999999999E-2</v>
      </c>
      <c r="F108" s="5">
        <v>4.6974000000000002E-2</v>
      </c>
      <c r="G108" s="5">
        <v>0</v>
      </c>
      <c r="H108" s="5">
        <v>0</v>
      </c>
      <c r="I108" s="5">
        <v>-3.4820999999999998E-2</v>
      </c>
      <c r="J108" s="5">
        <v>0</v>
      </c>
      <c r="K108" s="5">
        <v>0</v>
      </c>
      <c r="L108" s="5">
        <v>8.5273000000000003</v>
      </c>
      <c r="M108" s="5">
        <v>0.1404</v>
      </c>
    </row>
    <row r="109" spans="1:13" x14ac:dyDescent="0.2">
      <c r="A109" s="5">
        <v>2.4</v>
      </c>
      <c r="B109" s="5">
        <v>0</v>
      </c>
      <c r="C109" s="5">
        <v>1.1278030000000001</v>
      </c>
      <c r="D109" s="5">
        <v>2.7588000000000001E-2</v>
      </c>
      <c r="E109" s="5">
        <v>1.9903000000000001E-2</v>
      </c>
      <c r="F109" s="5">
        <v>4.7490999999999998E-2</v>
      </c>
      <c r="G109" s="5">
        <v>0</v>
      </c>
      <c r="H109" s="5">
        <v>0</v>
      </c>
      <c r="I109" s="5">
        <v>-3.4061000000000001E-2</v>
      </c>
      <c r="J109" s="5">
        <v>0</v>
      </c>
      <c r="K109" s="5">
        <v>0</v>
      </c>
      <c r="L109" s="5">
        <v>8.4932999999999996</v>
      </c>
      <c r="M109" s="5">
        <v>0.1401</v>
      </c>
    </row>
    <row r="110" spans="1:13" x14ac:dyDescent="0.2">
      <c r="A110" s="5">
        <v>2.5</v>
      </c>
      <c r="B110" s="5">
        <v>0</v>
      </c>
      <c r="C110" s="5">
        <v>1.1367860000000001</v>
      </c>
      <c r="D110" s="5">
        <v>2.8028000000000001E-2</v>
      </c>
      <c r="E110" s="5">
        <v>1.9982E-2</v>
      </c>
      <c r="F110" s="5">
        <v>4.8009999999999997E-2</v>
      </c>
      <c r="G110" s="5">
        <v>0</v>
      </c>
      <c r="H110" s="5">
        <v>0</v>
      </c>
      <c r="I110" s="5">
        <v>-3.3300000000000003E-2</v>
      </c>
      <c r="J110" s="5">
        <v>0</v>
      </c>
      <c r="K110" s="5">
        <v>0</v>
      </c>
      <c r="L110" s="5">
        <v>8.4596999999999998</v>
      </c>
      <c r="M110" s="5">
        <v>0.13969999999999999</v>
      </c>
    </row>
    <row r="111" spans="1:13" x14ac:dyDescent="0.2">
      <c r="A111" s="5">
        <v>2.6</v>
      </c>
      <c r="B111" s="5">
        <v>0</v>
      </c>
      <c r="C111" s="5">
        <v>1.145764</v>
      </c>
      <c r="D111" s="5">
        <v>2.8469999999999999E-2</v>
      </c>
      <c r="E111" s="5">
        <v>2.0060999999999999E-2</v>
      </c>
      <c r="F111" s="5">
        <v>4.8530999999999998E-2</v>
      </c>
      <c r="G111" s="5">
        <v>0</v>
      </c>
      <c r="H111" s="5">
        <v>0</v>
      </c>
      <c r="I111" s="5">
        <v>-3.2538999999999998E-2</v>
      </c>
      <c r="J111" s="5">
        <v>0</v>
      </c>
      <c r="K111" s="5">
        <v>0</v>
      </c>
      <c r="L111" s="5">
        <v>8.4263999999999992</v>
      </c>
      <c r="M111" s="5">
        <v>0.1394</v>
      </c>
    </row>
    <row r="112" spans="1:13" x14ac:dyDescent="0.2">
      <c r="A112" s="5">
        <v>2.7</v>
      </c>
      <c r="B112" s="5">
        <v>0</v>
      </c>
      <c r="C112" s="5">
        <v>1.154736</v>
      </c>
      <c r="D112" s="5">
        <v>2.8916000000000001E-2</v>
      </c>
      <c r="E112" s="5">
        <v>2.0138E-2</v>
      </c>
      <c r="F112" s="5">
        <v>4.9054E-2</v>
      </c>
      <c r="G112" s="5">
        <v>0</v>
      </c>
      <c r="H112" s="5">
        <v>0</v>
      </c>
      <c r="I112" s="5">
        <v>-3.1778000000000001E-2</v>
      </c>
      <c r="J112" s="5">
        <v>0</v>
      </c>
      <c r="K112" s="5">
        <v>0</v>
      </c>
      <c r="L112" s="5">
        <v>8.3935999999999993</v>
      </c>
      <c r="M112" s="5">
        <v>0.1391</v>
      </c>
    </row>
    <row r="113" spans="1:13" x14ac:dyDescent="0.2">
      <c r="A113" s="5">
        <v>2.8</v>
      </c>
      <c r="B113" s="5">
        <v>0</v>
      </c>
      <c r="C113" s="5">
        <v>1.1637040000000001</v>
      </c>
      <c r="D113" s="5">
        <v>2.9364999999999999E-2</v>
      </c>
      <c r="E113" s="5">
        <v>2.0215E-2</v>
      </c>
      <c r="F113" s="5">
        <v>4.9579999999999999E-2</v>
      </c>
      <c r="G113" s="5">
        <v>0</v>
      </c>
      <c r="H113" s="5">
        <v>0</v>
      </c>
      <c r="I113" s="5">
        <v>-3.1015999999999998E-2</v>
      </c>
      <c r="J113" s="5">
        <v>0</v>
      </c>
      <c r="K113" s="5">
        <v>0</v>
      </c>
      <c r="L113" s="5">
        <v>8.3612000000000002</v>
      </c>
      <c r="M113" s="5">
        <v>0.13869999999999999</v>
      </c>
    </row>
    <row r="114" spans="1:13" x14ac:dyDescent="0.2">
      <c r="A114" s="5">
        <v>2.9</v>
      </c>
      <c r="B114" s="5">
        <v>0</v>
      </c>
      <c r="C114" s="5">
        <v>1.172666</v>
      </c>
      <c r="D114" s="5">
        <v>2.9818000000000001E-2</v>
      </c>
      <c r="E114" s="5">
        <v>2.0291E-2</v>
      </c>
      <c r="F114" s="5">
        <v>5.0108E-2</v>
      </c>
      <c r="G114" s="5">
        <v>0</v>
      </c>
      <c r="H114" s="5">
        <v>0</v>
      </c>
      <c r="I114" s="5">
        <v>-3.0254E-2</v>
      </c>
      <c r="J114" s="5">
        <v>0</v>
      </c>
      <c r="K114" s="5">
        <v>0</v>
      </c>
      <c r="L114" s="5">
        <v>8.3292000000000002</v>
      </c>
      <c r="M114" s="5">
        <v>0.1384</v>
      </c>
    </row>
    <row r="115" spans="1:13" x14ac:dyDescent="0.2">
      <c r="A115" s="5">
        <v>3</v>
      </c>
      <c r="B115" s="5">
        <v>0</v>
      </c>
      <c r="C115" s="5">
        <v>1.181622</v>
      </c>
      <c r="D115" s="5">
        <v>3.0273000000000001E-2</v>
      </c>
      <c r="E115" s="5">
        <v>2.0365999999999999E-2</v>
      </c>
      <c r="F115" s="5">
        <v>5.0639000000000003E-2</v>
      </c>
      <c r="G115" s="5">
        <v>0</v>
      </c>
      <c r="H115" s="5">
        <v>0</v>
      </c>
      <c r="I115" s="5">
        <v>-2.9492000000000001E-2</v>
      </c>
      <c r="J115" s="5">
        <v>0</v>
      </c>
      <c r="K115" s="5">
        <v>0</v>
      </c>
      <c r="L115" s="5">
        <v>8.2975999999999992</v>
      </c>
      <c r="M115" s="5">
        <v>0.1381</v>
      </c>
    </row>
    <row r="116" spans="1:13" x14ac:dyDescent="0.2">
      <c r="A116" s="5">
        <v>3.1</v>
      </c>
      <c r="B116" s="5">
        <v>0</v>
      </c>
      <c r="C116" s="5">
        <v>1.190574</v>
      </c>
      <c r="D116" s="5">
        <v>3.0731000000000001E-2</v>
      </c>
      <c r="E116" s="5">
        <v>2.0438999999999999E-2</v>
      </c>
      <c r="F116" s="5">
        <v>5.1171000000000001E-2</v>
      </c>
      <c r="G116" s="5">
        <v>0</v>
      </c>
      <c r="H116" s="5">
        <v>0</v>
      </c>
      <c r="I116" s="5">
        <v>-2.8729000000000001E-2</v>
      </c>
      <c r="J116" s="5">
        <v>0</v>
      </c>
      <c r="K116" s="5">
        <v>0</v>
      </c>
      <c r="L116" s="5">
        <v>8.2664000000000009</v>
      </c>
      <c r="M116" s="5">
        <v>0.13780000000000001</v>
      </c>
    </row>
    <row r="117" spans="1:13" x14ac:dyDescent="0.2">
      <c r="A117" s="5">
        <v>3.2</v>
      </c>
      <c r="B117" s="5">
        <v>0</v>
      </c>
      <c r="C117" s="5">
        <v>1.1995199999999999</v>
      </c>
      <c r="D117" s="5">
        <v>3.1192999999999999E-2</v>
      </c>
      <c r="E117" s="5">
        <v>2.0513E-2</v>
      </c>
      <c r="F117" s="5">
        <v>5.1706000000000002E-2</v>
      </c>
      <c r="G117" s="5">
        <v>0</v>
      </c>
      <c r="H117" s="5">
        <v>0</v>
      </c>
      <c r="I117" s="5">
        <v>-2.7966999999999999E-2</v>
      </c>
      <c r="J117" s="5">
        <v>0</v>
      </c>
      <c r="K117" s="5">
        <v>0</v>
      </c>
      <c r="L117" s="5">
        <v>8.2355</v>
      </c>
      <c r="M117" s="5">
        <v>0.13750000000000001</v>
      </c>
    </row>
    <row r="118" spans="1:13" x14ac:dyDescent="0.2">
      <c r="A118" s="5">
        <v>3.3</v>
      </c>
      <c r="B118" s="5">
        <v>0</v>
      </c>
      <c r="C118" s="5">
        <v>1.2084600000000001</v>
      </c>
      <c r="D118" s="5">
        <v>3.1657999999999999E-2</v>
      </c>
      <c r="E118" s="5">
        <v>2.0584999999999999E-2</v>
      </c>
      <c r="F118" s="5">
        <v>5.2242999999999998E-2</v>
      </c>
      <c r="G118" s="5">
        <v>0</v>
      </c>
      <c r="H118" s="5">
        <v>0</v>
      </c>
      <c r="I118" s="5">
        <v>-2.7203999999999999E-2</v>
      </c>
      <c r="J118" s="5">
        <v>0</v>
      </c>
      <c r="K118" s="5">
        <v>0</v>
      </c>
      <c r="L118" s="5">
        <v>8.2049000000000003</v>
      </c>
      <c r="M118" s="5">
        <v>0.13719999999999999</v>
      </c>
    </row>
    <row r="119" spans="1:13" x14ac:dyDescent="0.2">
      <c r="A119" s="5">
        <v>3.4</v>
      </c>
      <c r="B119" s="5">
        <v>0</v>
      </c>
      <c r="C119" s="5">
        <v>1.217395</v>
      </c>
      <c r="D119" s="5">
        <v>3.2125000000000001E-2</v>
      </c>
      <c r="E119" s="5">
        <v>2.0657999999999999E-2</v>
      </c>
      <c r="F119" s="5">
        <v>5.2782999999999997E-2</v>
      </c>
      <c r="G119" s="5">
        <v>0</v>
      </c>
      <c r="H119" s="5">
        <v>0</v>
      </c>
      <c r="I119" s="5">
        <v>-2.6440000000000002E-2</v>
      </c>
      <c r="J119" s="5">
        <v>0</v>
      </c>
      <c r="K119" s="5">
        <v>0</v>
      </c>
      <c r="L119" s="5">
        <v>8.1747999999999994</v>
      </c>
      <c r="M119" s="5">
        <v>0.13689999999999999</v>
      </c>
    </row>
    <row r="120" spans="1:13" x14ac:dyDescent="0.2">
      <c r="A120" s="5">
        <v>3.5</v>
      </c>
      <c r="B120" s="5">
        <v>0</v>
      </c>
      <c r="C120" s="5">
        <v>1.2263250000000001</v>
      </c>
      <c r="D120" s="5">
        <v>3.2596E-2</v>
      </c>
      <c r="E120" s="5">
        <v>2.0729999999999998E-2</v>
      </c>
      <c r="F120" s="5">
        <v>5.3325999999999998E-2</v>
      </c>
      <c r="G120" s="5">
        <v>0</v>
      </c>
      <c r="H120" s="5">
        <v>0</v>
      </c>
      <c r="I120" s="5">
        <v>-2.5676999999999998E-2</v>
      </c>
      <c r="J120" s="5">
        <v>0</v>
      </c>
      <c r="K120" s="5">
        <v>0</v>
      </c>
      <c r="L120" s="5">
        <v>8.1449999999999996</v>
      </c>
      <c r="M120" s="5">
        <v>0.1366</v>
      </c>
    </row>
    <row r="121" spans="1:13" x14ac:dyDescent="0.2">
      <c r="A121" s="5">
        <v>3.6</v>
      </c>
      <c r="B121" s="5">
        <v>0</v>
      </c>
      <c r="C121" s="5">
        <v>1.2352479999999999</v>
      </c>
      <c r="D121" s="5">
        <v>3.3070000000000002E-2</v>
      </c>
      <c r="E121" s="5">
        <v>2.0802999999999999E-2</v>
      </c>
      <c r="F121" s="5">
        <v>5.3872999999999997E-2</v>
      </c>
      <c r="G121" s="5">
        <v>0</v>
      </c>
      <c r="H121" s="5">
        <v>0</v>
      </c>
      <c r="I121" s="5">
        <v>-2.4913000000000001E-2</v>
      </c>
      <c r="J121" s="5">
        <v>0</v>
      </c>
      <c r="K121" s="5">
        <v>0</v>
      </c>
      <c r="L121" s="5">
        <v>8.1155000000000008</v>
      </c>
      <c r="M121" s="5">
        <v>0.1363</v>
      </c>
    </row>
    <row r="122" spans="1:13" x14ac:dyDescent="0.2">
      <c r="A122" s="5">
        <v>3.7</v>
      </c>
      <c r="B122" s="5">
        <v>0</v>
      </c>
      <c r="C122" s="5">
        <v>1.244167</v>
      </c>
      <c r="D122" s="5">
        <v>3.3547E-2</v>
      </c>
      <c r="E122" s="5">
        <v>2.0875999999999999E-2</v>
      </c>
      <c r="F122" s="5">
        <v>5.4422999999999999E-2</v>
      </c>
      <c r="G122" s="5">
        <v>0</v>
      </c>
      <c r="H122" s="5">
        <v>0</v>
      </c>
      <c r="I122" s="5">
        <v>-2.4150000000000001E-2</v>
      </c>
      <c r="J122" s="5">
        <v>0</v>
      </c>
      <c r="K122" s="5">
        <v>0</v>
      </c>
      <c r="L122" s="5">
        <v>8.0863999999999994</v>
      </c>
      <c r="M122" s="5">
        <v>0.13600000000000001</v>
      </c>
    </row>
    <row r="123" spans="1:13" x14ac:dyDescent="0.2">
      <c r="A123" s="5">
        <v>3.8</v>
      </c>
      <c r="B123" s="5">
        <v>0</v>
      </c>
      <c r="C123" s="5">
        <v>1.2530790000000001</v>
      </c>
      <c r="D123" s="5">
        <v>3.4027000000000002E-2</v>
      </c>
      <c r="E123" s="5">
        <v>2.0947E-2</v>
      </c>
      <c r="F123" s="5">
        <v>5.4974000000000002E-2</v>
      </c>
      <c r="G123" s="5">
        <v>0</v>
      </c>
      <c r="H123" s="5">
        <v>0</v>
      </c>
      <c r="I123" s="5">
        <v>-2.3386000000000001E-2</v>
      </c>
      <c r="J123" s="5">
        <v>0</v>
      </c>
      <c r="K123" s="5">
        <v>0</v>
      </c>
      <c r="L123" s="5">
        <v>8.0574999999999992</v>
      </c>
      <c r="M123" s="5">
        <v>0.13569999999999999</v>
      </c>
    </row>
    <row r="124" spans="1:13" x14ac:dyDescent="0.2">
      <c r="A124" s="5">
        <v>3.9</v>
      </c>
      <c r="B124" s="5">
        <v>0</v>
      </c>
      <c r="C124" s="5">
        <v>1.2619860000000001</v>
      </c>
      <c r="D124" s="5">
        <v>3.4509999999999999E-2</v>
      </c>
      <c r="E124" s="5">
        <v>2.1016E-2</v>
      </c>
      <c r="F124" s="5">
        <v>5.5527E-2</v>
      </c>
      <c r="G124" s="5">
        <v>0</v>
      </c>
      <c r="H124" s="5">
        <v>0</v>
      </c>
      <c r="I124" s="5">
        <v>-2.2620999999999999E-2</v>
      </c>
      <c r="J124" s="5">
        <v>0</v>
      </c>
      <c r="K124" s="5">
        <v>0</v>
      </c>
      <c r="L124" s="5">
        <v>8.0290999999999997</v>
      </c>
      <c r="M124" s="5">
        <v>0.13550000000000001</v>
      </c>
    </row>
    <row r="125" spans="1:13" x14ac:dyDescent="0.2">
      <c r="A125" s="5">
        <v>4</v>
      </c>
      <c r="B125" s="5">
        <v>0</v>
      </c>
      <c r="C125" s="5">
        <v>1.2708870000000001</v>
      </c>
      <c r="D125" s="5">
        <v>3.4997E-2</v>
      </c>
      <c r="E125" s="5">
        <v>2.1085E-2</v>
      </c>
      <c r="F125" s="5">
        <v>5.6080999999999999E-2</v>
      </c>
      <c r="G125" s="5">
        <v>0</v>
      </c>
      <c r="H125" s="5">
        <v>0</v>
      </c>
      <c r="I125" s="5">
        <v>-2.1857000000000001E-2</v>
      </c>
      <c r="J125" s="5">
        <v>0</v>
      </c>
      <c r="K125" s="5">
        <v>0</v>
      </c>
      <c r="L125" s="5">
        <v>8.0008999999999997</v>
      </c>
      <c r="M125" s="5">
        <v>0.13519999999999999</v>
      </c>
    </row>
    <row r="126" spans="1:13" x14ac:dyDescent="0.2">
      <c r="A126" s="5">
        <v>4.0999999999999996</v>
      </c>
      <c r="B126" s="5">
        <v>0</v>
      </c>
      <c r="C126" s="5">
        <v>1.279782</v>
      </c>
      <c r="D126" s="5">
        <v>3.5485999999999997E-2</v>
      </c>
      <c r="E126" s="5">
        <v>2.1149999999999999E-2</v>
      </c>
      <c r="F126" s="5">
        <v>5.6634999999999998E-2</v>
      </c>
      <c r="G126" s="5">
        <v>0</v>
      </c>
      <c r="H126" s="5">
        <v>0</v>
      </c>
      <c r="I126" s="5">
        <v>-2.1092E-2</v>
      </c>
      <c r="J126" s="5">
        <v>0</v>
      </c>
      <c r="K126" s="5">
        <v>0</v>
      </c>
      <c r="L126" s="5">
        <v>7.9729999999999999</v>
      </c>
      <c r="M126" s="5">
        <v>0.13489999999999999</v>
      </c>
    </row>
    <row r="127" spans="1:13" x14ac:dyDescent="0.2">
      <c r="A127" s="5">
        <v>4.2</v>
      </c>
      <c r="B127" s="5">
        <v>0</v>
      </c>
      <c r="C127" s="5">
        <v>1.288672</v>
      </c>
      <c r="D127" s="5">
        <v>3.5978000000000003E-2</v>
      </c>
      <c r="E127" s="5">
        <v>2.1205000000000002E-2</v>
      </c>
      <c r="F127" s="5">
        <v>5.7182999999999998E-2</v>
      </c>
      <c r="G127" s="5">
        <v>0</v>
      </c>
      <c r="H127" s="5">
        <v>0</v>
      </c>
      <c r="I127" s="5">
        <v>-2.0327000000000001E-2</v>
      </c>
      <c r="J127" s="5">
        <v>0</v>
      </c>
      <c r="K127" s="5">
        <v>0</v>
      </c>
      <c r="L127" s="5">
        <v>7.9455</v>
      </c>
      <c r="M127" s="5">
        <v>0.13469999999999999</v>
      </c>
    </row>
    <row r="128" spans="1:13" x14ac:dyDescent="0.2">
      <c r="A128" s="5">
        <v>4.3</v>
      </c>
      <c r="B128" s="5">
        <v>0</v>
      </c>
      <c r="C128" s="5">
        <v>1.297555</v>
      </c>
      <c r="D128" s="5">
        <v>3.6472999999999998E-2</v>
      </c>
      <c r="E128" s="5">
        <v>2.1257000000000002E-2</v>
      </c>
      <c r="F128" s="5">
        <v>5.7729999999999997E-2</v>
      </c>
      <c r="G128" s="5">
        <v>0</v>
      </c>
      <c r="H128" s="5">
        <v>0</v>
      </c>
      <c r="I128" s="5">
        <v>-1.9562E-2</v>
      </c>
      <c r="J128" s="5">
        <v>0</v>
      </c>
      <c r="K128" s="5">
        <v>0</v>
      </c>
      <c r="L128" s="5">
        <v>7.9181999999999997</v>
      </c>
      <c r="M128" s="5">
        <v>0.13439999999999999</v>
      </c>
    </row>
    <row r="129" spans="1:13" x14ac:dyDescent="0.2">
      <c r="A129" s="5">
        <v>4.4000000000000004</v>
      </c>
      <c r="B129" s="5">
        <v>0</v>
      </c>
      <c r="C129" s="5">
        <v>1.306432</v>
      </c>
      <c r="D129" s="5">
        <v>3.6970999999999997E-2</v>
      </c>
      <c r="E129" s="5">
        <v>2.1307E-2</v>
      </c>
      <c r="F129" s="5">
        <v>5.8278000000000003E-2</v>
      </c>
      <c r="G129" s="5">
        <v>0</v>
      </c>
      <c r="H129" s="5">
        <v>0</v>
      </c>
      <c r="I129" s="5">
        <v>-1.8797000000000001E-2</v>
      </c>
      <c r="J129" s="5">
        <v>0</v>
      </c>
      <c r="K129" s="5">
        <v>0</v>
      </c>
      <c r="L129" s="5">
        <v>7.8913000000000002</v>
      </c>
      <c r="M129" s="5">
        <v>0.1341</v>
      </c>
    </row>
    <row r="130" spans="1:13" x14ac:dyDescent="0.2">
      <c r="A130" s="5">
        <v>4.5</v>
      </c>
      <c r="B130" s="5">
        <v>0</v>
      </c>
      <c r="C130" s="5">
        <v>1.315304</v>
      </c>
      <c r="D130" s="5">
        <v>3.7471999999999998E-2</v>
      </c>
      <c r="E130" s="5">
        <v>2.1354999999999999E-2</v>
      </c>
      <c r="F130" s="5">
        <v>5.8827999999999998E-2</v>
      </c>
      <c r="G130" s="5">
        <v>0</v>
      </c>
      <c r="H130" s="5">
        <v>0</v>
      </c>
      <c r="I130" s="5">
        <v>-1.8030999999999998E-2</v>
      </c>
      <c r="J130" s="5">
        <v>0</v>
      </c>
      <c r="K130" s="5">
        <v>0</v>
      </c>
      <c r="L130" s="5">
        <v>7.8646000000000003</v>
      </c>
      <c r="M130" s="5">
        <v>0.13389999999999999</v>
      </c>
    </row>
    <row r="131" spans="1:13" x14ac:dyDescent="0.2">
      <c r="A131" s="5">
        <v>4.5999999999999996</v>
      </c>
      <c r="B131" s="5">
        <v>0</v>
      </c>
      <c r="C131" s="5">
        <v>1.3241689999999999</v>
      </c>
      <c r="D131" s="5">
        <v>3.7976000000000003E-2</v>
      </c>
      <c r="E131" s="5">
        <v>2.1403999999999999E-2</v>
      </c>
      <c r="F131" s="5">
        <v>5.9380000000000002E-2</v>
      </c>
      <c r="G131" s="5">
        <v>0</v>
      </c>
      <c r="H131" s="5">
        <v>0</v>
      </c>
      <c r="I131" s="5">
        <v>-1.7264999999999999E-2</v>
      </c>
      <c r="J131" s="5">
        <v>0</v>
      </c>
      <c r="K131" s="5">
        <v>0</v>
      </c>
      <c r="L131" s="5">
        <v>7.8383000000000003</v>
      </c>
      <c r="M131" s="5">
        <v>0.1336</v>
      </c>
    </row>
    <row r="132" spans="1:13" x14ac:dyDescent="0.2">
      <c r="A132" s="5">
        <v>4.7</v>
      </c>
      <c r="B132" s="5">
        <v>0</v>
      </c>
      <c r="C132" s="5">
        <v>1.333029</v>
      </c>
      <c r="D132" s="5">
        <v>3.8483000000000003E-2</v>
      </c>
      <c r="E132" s="5">
        <v>2.1461999999999998E-2</v>
      </c>
      <c r="F132" s="5">
        <v>5.9944999999999998E-2</v>
      </c>
      <c r="G132" s="5">
        <v>0</v>
      </c>
      <c r="H132" s="5">
        <v>0</v>
      </c>
      <c r="I132" s="5">
        <v>-1.6500000000000001E-2</v>
      </c>
      <c r="J132" s="5">
        <v>0</v>
      </c>
      <c r="K132" s="5">
        <v>0</v>
      </c>
      <c r="L132" s="5">
        <v>7.8121999999999998</v>
      </c>
      <c r="M132" s="5">
        <v>0.13339999999999999</v>
      </c>
    </row>
    <row r="133" spans="1:13" x14ac:dyDescent="0.2">
      <c r="A133" s="5">
        <v>4.8</v>
      </c>
      <c r="B133" s="5">
        <v>0</v>
      </c>
      <c r="C133" s="5">
        <v>1.341882</v>
      </c>
      <c r="D133" s="5">
        <v>3.8993E-2</v>
      </c>
      <c r="E133" s="5">
        <v>2.1526E-2</v>
      </c>
      <c r="F133" s="5">
        <v>6.0519000000000003E-2</v>
      </c>
      <c r="G133" s="5">
        <v>0</v>
      </c>
      <c r="H133" s="5">
        <v>0</v>
      </c>
      <c r="I133" s="5">
        <v>-1.5734000000000001E-2</v>
      </c>
      <c r="J133" s="5">
        <v>0</v>
      </c>
      <c r="K133" s="5">
        <v>0</v>
      </c>
      <c r="L133" s="5">
        <v>7.7864000000000004</v>
      </c>
      <c r="M133" s="5">
        <v>0.13320000000000001</v>
      </c>
    </row>
    <row r="134" spans="1:13" x14ac:dyDescent="0.2">
      <c r="A134" s="5">
        <v>4.9000000000000004</v>
      </c>
      <c r="B134" s="5">
        <v>0</v>
      </c>
      <c r="C134" s="5">
        <v>1.3507290000000001</v>
      </c>
      <c r="D134" s="5">
        <v>3.9505999999999999E-2</v>
      </c>
      <c r="E134" s="5">
        <v>2.1593999999999999E-2</v>
      </c>
      <c r="F134" s="5">
        <v>6.1100000000000002E-2</v>
      </c>
      <c r="G134" s="5">
        <v>0</v>
      </c>
      <c r="H134" s="5">
        <v>0</v>
      </c>
      <c r="I134" s="5">
        <v>-1.4969E-2</v>
      </c>
      <c r="J134" s="5">
        <v>0</v>
      </c>
      <c r="K134" s="5">
        <v>0</v>
      </c>
      <c r="L134" s="5">
        <v>7.7607999999999997</v>
      </c>
      <c r="M134" s="5">
        <v>0.13289999999999999</v>
      </c>
    </row>
    <row r="135" spans="1:13" x14ac:dyDescent="0.2">
      <c r="A135" s="5">
        <v>5</v>
      </c>
      <c r="B135" s="5">
        <v>0</v>
      </c>
      <c r="C135" s="5">
        <v>1.3595699999999999</v>
      </c>
      <c r="D135" s="5">
        <v>4.0022000000000002E-2</v>
      </c>
      <c r="E135" s="5">
        <v>2.1663999999999999E-2</v>
      </c>
      <c r="F135" s="5">
        <v>6.1685999999999998E-2</v>
      </c>
      <c r="G135" s="5">
        <v>0</v>
      </c>
      <c r="H135" s="5">
        <v>0</v>
      </c>
      <c r="I135" s="5">
        <v>-1.4203E-2</v>
      </c>
      <c r="J135" s="5">
        <v>0</v>
      </c>
      <c r="K135" s="5">
        <v>0</v>
      </c>
      <c r="L135" s="5">
        <v>7.7355999999999998</v>
      </c>
      <c r="M135" s="5">
        <v>0.13270000000000001</v>
      </c>
    </row>
    <row r="136" spans="1:13" x14ac:dyDescent="0.2">
      <c r="A136" s="5">
        <v>5.0999999999999996</v>
      </c>
      <c r="B136" s="5">
        <v>0</v>
      </c>
      <c r="C136" s="5">
        <v>1.3684050000000001</v>
      </c>
      <c r="D136" s="5">
        <v>4.0541000000000001E-2</v>
      </c>
      <c r="E136" s="5">
        <v>2.1738E-2</v>
      </c>
      <c r="F136" s="5">
        <v>6.2278E-2</v>
      </c>
      <c r="G136" s="5">
        <v>0</v>
      </c>
      <c r="H136" s="5">
        <v>0</v>
      </c>
      <c r="I136" s="5">
        <v>-1.3438E-2</v>
      </c>
      <c r="J136" s="5">
        <v>0</v>
      </c>
      <c r="K136" s="5">
        <v>0</v>
      </c>
      <c r="L136" s="5">
        <v>7.7104999999999997</v>
      </c>
      <c r="M136" s="5">
        <v>0.13239999999999999</v>
      </c>
    </row>
    <row r="137" spans="1:13" x14ac:dyDescent="0.2">
      <c r="A137" s="5">
        <v>5.2</v>
      </c>
      <c r="B137" s="5">
        <v>0</v>
      </c>
      <c r="C137" s="5">
        <v>1.3772329999999999</v>
      </c>
      <c r="D137" s="5">
        <v>4.1062000000000001E-2</v>
      </c>
      <c r="E137" s="5">
        <v>2.1808999999999999E-2</v>
      </c>
      <c r="F137" s="5">
        <v>6.2870999999999996E-2</v>
      </c>
      <c r="G137" s="5">
        <v>0</v>
      </c>
      <c r="H137" s="5">
        <v>0</v>
      </c>
      <c r="I137" s="5">
        <v>-1.2671999999999999E-2</v>
      </c>
      <c r="J137" s="5">
        <v>0</v>
      </c>
      <c r="K137" s="5">
        <v>0</v>
      </c>
      <c r="L137" s="5">
        <v>7.6858000000000004</v>
      </c>
      <c r="M137" s="5">
        <v>0.13220000000000001</v>
      </c>
    </row>
    <row r="138" spans="1:13" x14ac:dyDescent="0.2">
      <c r="A138" s="5">
        <v>5.3</v>
      </c>
      <c r="B138" s="5">
        <v>0</v>
      </c>
      <c r="C138" s="5">
        <v>1.386055</v>
      </c>
      <c r="D138" s="5">
        <v>4.1586999999999999E-2</v>
      </c>
      <c r="E138" s="5">
        <v>2.1871000000000002E-2</v>
      </c>
      <c r="F138" s="5">
        <v>6.3458000000000001E-2</v>
      </c>
      <c r="G138" s="5">
        <v>0</v>
      </c>
      <c r="H138" s="5">
        <v>0</v>
      </c>
      <c r="I138" s="5">
        <v>-1.1906E-2</v>
      </c>
      <c r="J138" s="5">
        <v>0</v>
      </c>
      <c r="K138" s="5">
        <v>0</v>
      </c>
      <c r="L138" s="5">
        <v>7.6612999999999998</v>
      </c>
      <c r="M138" s="5">
        <v>0.13200000000000001</v>
      </c>
    </row>
    <row r="139" spans="1:13" x14ac:dyDescent="0.2">
      <c r="A139" s="5">
        <v>5.4</v>
      </c>
      <c r="B139" s="5">
        <v>0</v>
      </c>
      <c r="C139" s="5">
        <v>1.394871</v>
      </c>
      <c r="D139" s="5">
        <v>4.2113999999999999E-2</v>
      </c>
      <c r="E139" s="5">
        <v>2.1928E-2</v>
      </c>
      <c r="F139" s="5">
        <v>6.4043000000000003E-2</v>
      </c>
      <c r="G139" s="5">
        <v>0</v>
      </c>
      <c r="H139" s="5">
        <v>0</v>
      </c>
      <c r="I139" s="5">
        <v>-1.1140000000000001E-2</v>
      </c>
      <c r="J139" s="5">
        <v>0</v>
      </c>
      <c r="K139" s="5">
        <v>0</v>
      </c>
      <c r="L139" s="5">
        <v>7.6369999999999996</v>
      </c>
      <c r="M139" s="5">
        <v>0.1318</v>
      </c>
    </row>
    <row r="140" spans="1:13" x14ac:dyDescent="0.2">
      <c r="A140" s="5">
        <v>5.5</v>
      </c>
      <c r="B140" s="5">
        <v>0</v>
      </c>
      <c r="C140" s="5">
        <v>1.40368</v>
      </c>
      <c r="D140" s="5">
        <v>4.2644000000000001E-2</v>
      </c>
      <c r="E140" s="5">
        <v>2.1982999999999999E-2</v>
      </c>
      <c r="F140" s="5">
        <v>6.4628000000000005E-2</v>
      </c>
      <c r="G140" s="5">
        <v>0</v>
      </c>
      <c r="H140" s="5">
        <v>0</v>
      </c>
      <c r="I140" s="5">
        <v>-1.0374E-2</v>
      </c>
      <c r="J140" s="5">
        <v>0</v>
      </c>
      <c r="K140" s="5">
        <v>0</v>
      </c>
      <c r="L140" s="5">
        <v>7.6130000000000004</v>
      </c>
      <c r="M140" s="5">
        <v>0.13150000000000001</v>
      </c>
    </row>
    <row r="141" spans="1:13" x14ac:dyDescent="0.2">
      <c r="A141" s="5">
        <v>5.6</v>
      </c>
      <c r="B141" s="5">
        <v>0</v>
      </c>
      <c r="C141" s="5">
        <v>1.4124829999999999</v>
      </c>
      <c r="D141" s="5">
        <v>4.3177E-2</v>
      </c>
      <c r="E141" s="5">
        <v>2.2036E-2</v>
      </c>
      <c r="F141" s="5">
        <v>6.5213999999999994E-2</v>
      </c>
      <c r="G141" s="5">
        <v>0</v>
      </c>
      <c r="H141" s="5">
        <v>0</v>
      </c>
      <c r="I141" s="5">
        <v>-9.6080000000000002E-3</v>
      </c>
      <c r="J141" s="5">
        <v>0</v>
      </c>
      <c r="K141" s="5">
        <v>0</v>
      </c>
      <c r="L141" s="5">
        <v>7.5892999999999997</v>
      </c>
      <c r="M141" s="5">
        <v>0.1313</v>
      </c>
    </row>
    <row r="142" spans="1:13" x14ac:dyDescent="0.2">
      <c r="A142" s="5">
        <v>5.7</v>
      </c>
      <c r="B142" s="5">
        <v>0</v>
      </c>
      <c r="C142" s="5">
        <v>1.421279</v>
      </c>
      <c r="D142" s="5">
        <v>4.3713000000000002E-2</v>
      </c>
      <c r="E142" s="5">
        <v>2.2086999999999999E-2</v>
      </c>
      <c r="F142" s="5">
        <v>6.5799999999999997E-2</v>
      </c>
      <c r="G142" s="5">
        <v>0</v>
      </c>
      <c r="H142" s="5">
        <v>0</v>
      </c>
      <c r="I142" s="5">
        <v>-8.8419999999999992E-3</v>
      </c>
      <c r="J142" s="5">
        <v>0</v>
      </c>
      <c r="K142" s="5">
        <v>0</v>
      </c>
      <c r="L142" s="5">
        <v>7.5658000000000003</v>
      </c>
      <c r="M142" s="5">
        <v>0.13109999999999999</v>
      </c>
    </row>
    <row r="143" spans="1:13" x14ac:dyDescent="0.2">
      <c r="A143" s="5">
        <v>5.8</v>
      </c>
      <c r="B143" s="5">
        <v>0</v>
      </c>
      <c r="C143" s="5">
        <v>1.430069</v>
      </c>
      <c r="D143" s="5">
        <v>4.4252E-2</v>
      </c>
      <c r="E143" s="5">
        <v>2.2133E-2</v>
      </c>
      <c r="F143" s="5">
        <v>6.6385E-2</v>
      </c>
      <c r="G143" s="5">
        <v>0</v>
      </c>
      <c r="H143" s="5">
        <v>0</v>
      </c>
      <c r="I143" s="5">
        <v>-8.0759999999999998E-3</v>
      </c>
      <c r="J143" s="5">
        <v>0</v>
      </c>
      <c r="K143" s="5">
        <v>0</v>
      </c>
      <c r="L143" s="5">
        <v>7.5425000000000004</v>
      </c>
      <c r="M143" s="5">
        <v>0.13089999999999999</v>
      </c>
    </row>
    <row r="144" spans="1:13" x14ac:dyDescent="0.2">
      <c r="A144" s="5">
        <v>5.9</v>
      </c>
      <c r="B144" s="5">
        <v>0</v>
      </c>
      <c r="C144" s="5">
        <v>1.438852</v>
      </c>
      <c r="D144" s="5">
        <v>4.4792999999999999E-2</v>
      </c>
      <c r="E144" s="5">
        <v>2.2175E-2</v>
      </c>
      <c r="F144" s="5">
        <v>6.6968E-2</v>
      </c>
      <c r="G144" s="5">
        <v>0</v>
      </c>
      <c r="H144" s="5">
        <v>0</v>
      </c>
      <c r="I144" s="5">
        <v>-7.3099999999999997E-3</v>
      </c>
      <c r="J144" s="5">
        <v>0</v>
      </c>
      <c r="K144" s="5">
        <v>0</v>
      </c>
      <c r="L144" s="5">
        <v>7.5194000000000001</v>
      </c>
      <c r="M144" s="5">
        <v>0.13070000000000001</v>
      </c>
    </row>
    <row r="145" spans="1:13" x14ac:dyDescent="0.2">
      <c r="A145" s="5">
        <v>6</v>
      </c>
      <c r="B145" s="5">
        <v>0</v>
      </c>
      <c r="C145" s="5">
        <v>1.4476290000000001</v>
      </c>
      <c r="D145" s="5">
        <v>4.5337000000000002E-2</v>
      </c>
      <c r="E145" s="5">
        <v>2.2214000000000001E-2</v>
      </c>
      <c r="F145" s="5">
        <v>6.7551E-2</v>
      </c>
      <c r="G145" s="5">
        <v>0</v>
      </c>
      <c r="H145" s="5">
        <v>0</v>
      </c>
      <c r="I145" s="5">
        <v>-6.5430000000000002E-3</v>
      </c>
      <c r="J145" s="5">
        <v>0</v>
      </c>
      <c r="K145" s="5">
        <v>0</v>
      </c>
      <c r="L145" s="5">
        <v>7.4965999999999999</v>
      </c>
      <c r="M145" s="5">
        <v>0.1305</v>
      </c>
    </row>
    <row r="146" spans="1:13" x14ac:dyDescent="0.2">
      <c r="A146" s="5">
        <v>6.1</v>
      </c>
      <c r="B146" s="5">
        <v>0</v>
      </c>
      <c r="C146" s="5">
        <v>1.4563980000000001</v>
      </c>
      <c r="D146" s="5">
        <v>4.5884000000000001E-2</v>
      </c>
      <c r="E146" s="5">
        <v>2.2252000000000001E-2</v>
      </c>
      <c r="F146" s="5">
        <v>6.8136000000000002E-2</v>
      </c>
      <c r="G146" s="5">
        <v>0</v>
      </c>
      <c r="H146" s="5">
        <v>0</v>
      </c>
      <c r="I146" s="5">
        <v>-5.777E-3</v>
      </c>
      <c r="J146" s="5">
        <v>0</v>
      </c>
      <c r="K146" s="5">
        <v>0</v>
      </c>
      <c r="L146" s="5">
        <v>7.4740000000000002</v>
      </c>
      <c r="M146" s="5">
        <v>0.1303</v>
      </c>
    </row>
    <row r="147" spans="1:13" x14ac:dyDescent="0.2">
      <c r="A147" s="5">
        <v>6.2</v>
      </c>
      <c r="B147" s="5">
        <v>0</v>
      </c>
      <c r="C147" s="5">
        <v>1.4651620000000001</v>
      </c>
      <c r="D147" s="5">
        <v>4.6434000000000003E-2</v>
      </c>
      <c r="E147" s="5">
        <v>2.2286E-2</v>
      </c>
      <c r="F147" s="5">
        <v>6.8720000000000003E-2</v>
      </c>
      <c r="G147" s="5">
        <v>0</v>
      </c>
      <c r="H147" s="5">
        <v>0</v>
      </c>
      <c r="I147" s="5">
        <v>-5.0109999999999998E-3</v>
      </c>
      <c r="J147" s="5">
        <v>0</v>
      </c>
      <c r="K147" s="5">
        <v>0</v>
      </c>
      <c r="L147" s="5">
        <v>7.4516</v>
      </c>
      <c r="M147" s="5">
        <v>0.13009999999999999</v>
      </c>
    </row>
    <row r="148" spans="1:13" x14ac:dyDescent="0.2">
      <c r="A148" s="5">
        <v>6.3</v>
      </c>
      <c r="B148" s="5">
        <v>0</v>
      </c>
      <c r="C148" s="5">
        <v>1.4739180000000001</v>
      </c>
      <c r="D148" s="5">
        <v>4.6986E-2</v>
      </c>
      <c r="E148" s="5">
        <v>2.2314000000000001E-2</v>
      </c>
      <c r="F148" s="5">
        <v>6.93E-2</v>
      </c>
      <c r="G148" s="5">
        <v>0</v>
      </c>
      <c r="H148" s="5">
        <v>0</v>
      </c>
      <c r="I148" s="5">
        <v>-4.2440000000000004E-3</v>
      </c>
      <c r="J148" s="5">
        <v>0</v>
      </c>
      <c r="K148" s="5">
        <v>0</v>
      </c>
      <c r="L148" s="5">
        <v>7.4294000000000002</v>
      </c>
      <c r="M148" s="5">
        <v>0.12989999999999999</v>
      </c>
    </row>
    <row r="149" spans="1:13" x14ac:dyDescent="0.2">
      <c r="A149" s="5">
        <v>6.4</v>
      </c>
      <c r="B149" s="5">
        <v>0</v>
      </c>
      <c r="C149" s="5">
        <v>1.4826680000000001</v>
      </c>
      <c r="D149" s="5">
        <v>4.7542000000000001E-2</v>
      </c>
      <c r="E149" s="5">
        <v>2.2335000000000001E-2</v>
      </c>
      <c r="F149" s="5">
        <v>6.9876999999999995E-2</v>
      </c>
      <c r="G149" s="5">
        <v>0</v>
      </c>
      <c r="H149" s="5">
        <v>0</v>
      </c>
      <c r="I149" s="5">
        <v>-3.4780000000000002E-3</v>
      </c>
      <c r="J149" s="5">
        <v>0</v>
      </c>
      <c r="K149" s="5">
        <v>0</v>
      </c>
      <c r="L149" s="5">
        <v>7.4074999999999998</v>
      </c>
      <c r="M149" s="5">
        <v>0.12970000000000001</v>
      </c>
    </row>
    <row r="150" spans="1:13" x14ac:dyDescent="0.2">
      <c r="A150" s="5">
        <v>6.5</v>
      </c>
      <c r="B150" s="5">
        <v>0</v>
      </c>
      <c r="C150" s="5">
        <v>1.4914099999999999</v>
      </c>
      <c r="D150" s="5">
        <v>4.8099000000000003E-2</v>
      </c>
      <c r="E150" s="5">
        <v>2.2357999999999999E-2</v>
      </c>
      <c r="F150" s="5">
        <v>7.0457000000000006E-2</v>
      </c>
      <c r="G150" s="5">
        <v>0</v>
      </c>
      <c r="H150" s="5">
        <v>0</v>
      </c>
      <c r="I150" s="5">
        <v>-2.7109999999999999E-3</v>
      </c>
      <c r="J150" s="5">
        <v>0</v>
      </c>
      <c r="K150" s="5">
        <v>0</v>
      </c>
      <c r="L150" s="5">
        <v>7.3856999999999999</v>
      </c>
      <c r="M150" s="5">
        <v>0.1295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06"/>
  <sheetViews>
    <sheetView zoomScale="75" zoomScaleNormal="50" workbookViewId="0">
      <selection activeCell="L11" sqref="L11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4" width="9.1640625" bestFit="1" customWidth="1"/>
    <col min="5" max="5" width="9.83203125" bestFit="1" customWidth="1"/>
    <col min="6" max="6" width="5.1640625" bestFit="1" customWidth="1"/>
    <col min="7" max="7" width="7.1640625" bestFit="1" customWidth="1"/>
    <col min="8" max="8" width="3.1640625" bestFit="1" customWidth="1"/>
    <col min="9" max="9" width="9.16406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39</v>
      </c>
      <c r="C3" t="s">
        <v>103</v>
      </c>
      <c r="D3" t="s">
        <v>104</v>
      </c>
    </row>
    <row r="4" spans="1:7" x14ac:dyDescent="0.2">
      <c r="A4" t="s">
        <v>21</v>
      </c>
      <c r="B4" t="s">
        <v>54</v>
      </c>
    </row>
    <row r="5" spans="1:7" x14ac:dyDescent="0.2">
      <c r="A5" t="s">
        <v>23</v>
      </c>
      <c r="B5" t="s">
        <v>56</v>
      </c>
    </row>
    <row r="6" spans="1:7" x14ac:dyDescent="0.2">
      <c r="A6" t="s">
        <v>38</v>
      </c>
    </row>
    <row r="7" spans="1:7" x14ac:dyDescent="0.2">
      <c r="A7" t="s">
        <v>25</v>
      </c>
      <c r="C7" t="s">
        <v>27</v>
      </c>
      <c r="D7" t="s">
        <v>30</v>
      </c>
      <c r="E7" t="s">
        <v>33</v>
      </c>
      <c r="F7" t="s">
        <v>36</v>
      </c>
      <c r="G7" t="s">
        <v>37</v>
      </c>
    </row>
    <row r="8" spans="1:7" x14ac:dyDescent="0.2">
      <c r="A8">
        <v>0</v>
      </c>
      <c r="C8" s="4">
        <v>0</v>
      </c>
      <c r="D8" s="4">
        <v>1.0962E-2</v>
      </c>
      <c r="E8">
        <v>-1.2E-5</v>
      </c>
      <c r="F8">
        <v>10</v>
      </c>
      <c r="G8">
        <v>0.18390000000000001</v>
      </c>
    </row>
    <row r="9" spans="1:7" x14ac:dyDescent="0.2">
      <c r="A9">
        <v>0.1</v>
      </c>
      <c r="C9" s="4">
        <v>6.4780000000000003E-3</v>
      </c>
      <c r="D9" s="4">
        <v>1.0958000000000001E-2</v>
      </c>
      <c r="E9">
        <v>-1.5280000000000001E-3</v>
      </c>
      <c r="F9">
        <v>10</v>
      </c>
      <c r="G9">
        <v>5.7200000000000001E-2</v>
      </c>
    </row>
    <row r="10" spans="1:7" x14ac:dyDescent="0.2">
      <c r="A10">
        <v>0.2</v>
      </c>
      <c r="C10" s="4">
        <v>1.2956000000000001E-2</v>
      </c>
      <c r="D10" s="4">
        <v>1.0959999999999999E-2</v>
      </c>
      <c r="E10">
        <v>-3.0439999999999998E-3</v>
      </c>
      <c r="F10">
        <v>10</v>
      </c>
      <c r="G10">
        <v>5.7200000000000001E-2</v>
      </c>
    </row>
    <row r="11" spans="1:7" x14ac:dyDescent="0.2">
      <c r="A11">
        <v>0.3</v>
      </c>
      <c r="C11" s="4">
        <v>1.9434E-2</v>
      </c>
      <c r="D11" s="4">
        <v>1.0969E-2</v>
      </c>
      <c r="E11">
        <v>-4.5599999999999998E-3</v>
      </c>
      <c r="F11">
        <v>10</v>
      </c>
      <c r="G11">
        <v>5.7200000000000001E-2</v>
      </c>
    </row>
    <row r="12" spans="1:7" x14ac:dyDescent="0.2">
      <c r="A12">
        <v>0.4</v>
      </c>
      <c r="C12" s="4">
        <v>2.5911E-2</v>
      </c>
      <c r="D12" s="4">
        <v>1.0984000000000001E-2</v>
      </c>
      <c r="E12">
        <v>-6.0759999999999998E-3</v>
      </c>
      <c r="F12">
        <v>10</v>
      </c>
      <c r="G12">
        <v>5.7200000000000001E-2</v>
      </c>
    </row>
    <row r="13" spans="1:7" x14ac:dyDescent="0.2">
      <c r="A13">
        <v>0.5</v>
      </c>
      <c r="C13" s="4">
        <v>3.2389000000000001E-2</v>
      </c>
      <c r="D13" s="4">
        <v>1.1004999999999999E-2</v>
      </c>
      <c r="E13">
        <v>-7.5919999999999998E-3</v>
      </c>
      <c r="F13">
        <v>10</v>
      </c>
      <c r="G13">
        <v>5.7200000000000001E-2</v>
      </c>
    </row>
    <row r="14" spans="1:7" x14ac:dyDescent="0.2">
      <c r="A14">
        <v>0.6</v>
      </c>
      <c r="C14" s="4">
        <v>3.8865999999999998E-2</v>
      </c>
      <c r="D14" s="4">
        <v>1.1032999999999999E-2</v>
      </c>
      <c r="E14">
        <v>-9.1079999999999998E-3</v>
      </c>
      <c r="F14">
        <v>10</v>
      </c>
      <c r="G14">
        <v>5.7200000000000001E-2</v>
      </c>
    </row>
    <row r="15" spans="1:7" x14ac:dyDescent="0.2">
      <c r="A15">
        <v>0.7</v>
      </c>
      <c r="C15" s="4">
        <v>4.5343000000000001E-2</v>
      </c>
      <c r="D15" s="4">
        <v>1.1067E-2</v>
      </c>
      <c r="E15">
        <v>-1.0623E-2</v>
      </c>
      <c r="F15">
        <v>10</v>
      </c>
      <c r="G15">
        <v>5.7200000000000001E-2</v>
      </c>
    </row>
    <row r="16" spans="1:7" x14ac:dyDescent="0.2">
      <c r="A16">
        <v>0.8</v>
      </c>
      <c r="C16" s="4">
        <v>5.1818999999999997E-2</v>
      </c>
      <c r="D16" s="4">
        <v>1.1108E-2</v>
      </c>
      <c r="E16">
        <v>-1.2139E-2</v>
      </c>
      <c r="F16">
        <v>10</v>
      </c>
      <c r="G16">
        <v>5.7200000000000001E-2</v>
      </c>
    </row>
    <row r="17" spans="1:7" x14ac:dyDescent="0.2">
      <c r="A17">
        <v>0.9</v>
      </c>
      <c r="C17" s="4">
        <v>5.8296000000000001E-2</v>
      </c>
      <c r="D17" s="4">
        <v>1.1155E-2</v>
      </c>
      <c r="E17">
        <v>-1.3653999999999999E-2</v>
      </c>
      <c r="F17">
        <v>10</v>
      </c>
      <c r="G17">
        <v>5.7200000000000001E-2</v>
      </c>
    </row>
    <row r="18" spans="1:7" x14ac:dyDescent="0.2">
      <c r="A18">
        <v>1</v>
      </c>
      <c r="C18" s="4">
        <v>6.4770999999999995E-2</v>
      </c>
      <c r="D18" s="4">
        <v>1.1207999999999999E-2</v>
      </c>
      <c r="E18">
        <v>-1.5169E-2</v>
      </c>
      <c r="F18">
        <v>10</v>
      </c>
      <c r="G18">
        <v>5.7200000000000001E-2</v>
      </c>
    </row>
    <row r="19" spans="1:7" x14ac:dyDescent="0.2">
      <c r="A19">
        <v>1.1000000000000001</v>
      </c>
      <c r="C19" s="4">
        <v>7.1246000000000004E-2</v>
      </c>
      <c r="D19" s="4">
        <v>1.1268E-2</v>
      </c>
      <c r="E19">
        <v>-1.6684000000000001E-2</v>
      </c>
      <c r="F19">
        <v>10</v>
      </c>
      <c r="G19">
        <v>5.7200000000000001E-2</v>
      </c>
    </row>
    <row r="20" spans="1:7" x14ac:dyDescent="0.2">
      <c r="A20">
        <v>1.2</v>
      </c>
      <c r="C20" s="4">
        <v>7.7720999999999998E-2</v>
      </c>
      <c r="D20" s="4">
        <v>1.1334E-2</v>
      </c>
      <c r="E20">
        <v>-1.8199E-2</v>
      </c>
      <c r="F20">
        <v>10</v>
      </c>
      <c r="G20">
        <v>5.7200000000000001E-2</v>
      </c>
    </row>
    <row r="21" spans="1:7" x14ac:dyDescent="0.2">
      <c r="A21">
        <v>1.3</v>
      </c>
      <c r="C21" s="4">
        <v>8.4194000000000005E-2</v>
      </c>
      <c r="D21" s="4">
        <v>1.1405E-2</v>
      </c>
      <c r="E21">
        <v>-1.9713000000000001E-2</v>
      </c>
      <c r="F21">
        <v>10</v>
      </c>
      <c r="G21">
        <v>5.7200000000000001E-2</v>
      </c>
    </row>
    <row r="22" spans="1:7" x14ac:dyDescent="0.2">
      <c r="A22">
        <v>1.4</v>
      </c>
      <c r="C22" s="4">
        <v>9.0667999999999999E-2</v>
      </c>
      <c r="D22" s="4">
        <v>1.1479E-2</v>
      </c>
      <c r="E22">
        <v>-2.1226999999999999E-2</v>
      </c>
      <c r="F22">
        <v>10</v>
      </c>
      <c r="G22">
        <v>5.7200000000000001E-2</v>
      </c>
    </row>
    <row r="23" spans="1:7" x14ac:dyDescent="0.2">
      <c r="A23">
        <v>1.5</v>
      </c>
      <c r="C23" s="4">
        <v>9.7140000000000004E-2</v>
      </c>
      <c r="D23" s="4">
        <v>1.1557E-2</v>
      </c>
      <c r="E23">
        <v>-2.2741000000000001E-2</v>
      </c>
      <c r="F23">
        <v>10</v>
      </c>
      <c r="G23">
        <v>5.7200000000000001E-2</v>
      </c>
    </row>
    <row r="24" spans="1:7" x14ac:dyDescent="0.2">
      <c r="A24">
        <v>1.6</v>
      </c>
      <c r="C24" s="4">
        <v>0.103612</v>
      </c>
      <c r="D24" s="4">
        <v>1.1639999999999999E-2</v>
      </c>
      <c r="E24">
        <v>-2.4254999999999999E-2</v>
      </c>
      <c r="F24">
        <v>10</v>
      </c>
      <c r="G24">
        <v>5.7200000000000001E-2</v>
      </c>
    </row>
    <row r="25" spans="1:7" x14ac:dyDescent="0.2">
      <c r="A25">
        <v>1.7</v>
      </c>
      <c r="C25" s="4">
        <v>0.110082</v>
      </c>
      <c r="D25" s="4">
        <v>1.1727E-2</v>
      </c>
      <c r="E25">
        <v>-2.5767999999999999E-2</v>
      </c>
      <c r="F25">
        <v>10</v>
      </c>
      <c r="G25">
        <v>5.7200000000000001E-2</v>
      </c>
    </row>
    <row r="26" spans="1:7" x14ac:dyDescent="0.2">
      <c r="A26">
        <v>1.8</v>
      </c>
      <c r="C26" s="4">
        <v>0.116552</v>
      </c>
      <c r="D26" s="4">
        <v>1.1818E-2</v>
      </c>
      <c r="E26">
        <v>-2.7279999999999999E-2</v>
      </c>
      <c r="F26">
        <v>10</v>
      </c>
      <c r="G26">
        <v>5.7200000000000001E-2</v>
      </c>
    </row>
    <row r="27" spans="1:7" x14ac:dyDescent="0.2">
      <c r="A27">
        <v>1.9</v>
      </c>
      <c r="C27" s="4">
        <v>0.12302100000000001</v>
      </c>
      <c r="D27" s="4">
        <v>1.1913999999999999E-2</v>
      </c>
      <c r="E27">
        <v>-2.8792999999999999E-2</v>
      </c>
      <c r="F27">
        <v>10</v>
      </c>
      <c r="G27">
        <v>5.7200000000000001E-2</v>
      </c>
    </row>
    <row r="28" spans="1:7" x14ac:dyDescent="0.2">
      <c r="A28">
        <v>2</v>
      </c>
      <c r="C28" s="4">
        <v>0.12948899999999999</v>
      </c>
      <c r="D28" s="4">
        <v>1.2015E-2</v>
      </c>
      <c r="E28">
        <v>-3.0304999999999999E-2</v>
      </c>
      <c r="F28">
        <v>10</v>
      </c>
      <c r="G28">
        <v>5.7200000000000001E-2</v>
      </c>
    </row>
    <row r="29" spans="1:7" x14ac:dyDescent="0.2">
      <c r="A29">
        <v>2.1</v>
      </c>
      <c r="C29" s="4">
        <v>0.13595599999999999</v>
      </c>
      <c r="D29" s="4">
        <v>1.2122000000000001E-2</v>
      </c>
      <c r="E29">
        <v>-3.1815999999999997E-2</v>
      </c>
      <c r="F29">
        <v>10</v>
      </c>
      <c r="G29">
        <v>5.7200000000000001E-2</v>
      </c>
    </row>
    <row r="30" spans="1:7" x14ac:dyDescent="0.2">
      <c r="A30">
        <v>2.2000000000000002</v>
      </c>
      <c r="C30" s="4">
        <v>0.14242199999999999</v>
      </c>
      <c r="D30" s="4">
        <v>1.2234999999999999E-2</v>
      </c>
      <c r="E30">
        <v>-3.3327000000000002E-2</v>
      </c>
      <c r="F30">
        <v>10</v>
      </c>
      <c r="G30">
        <v>5.7200000000000001E-2</v>
      </c>
    </row>
    <row r="31" spans="1:7" x14ac:dyDescent="0.2">
      <c r="A31">
        <v>2.2999999999999998</v>
      </c>
      <c r="C31" s="4">
        <v>0.14888599999999999</v>
      </c>
      <c r="D31" s="4">
        <v>1.2352999999999999E-2</v>
      </c>
      <c r="E31">
        <v>-3.4838000000000001E-2</v>
      </c>
      <c r="F31">
        <v>10</v>
      </c>
      <c r="G31">
        <v>5.7200000000000001E-2</v>
      </c>
    </row>
    <row r="32" spans="1:7" x14ac:dyDescent="0.2">
      <c r="A32">
        <v>2.4</v>
      </c>
      <c r="C32" s="4">
        <v>0.15534899999999999</v>
      </c>
      <c r="D32" s="4">
        <v>1.2478E-2</v>
      </c>
      <c r="E32">
        <v>-3.6347999999999998E-2</v>
      </c>
      <c r="F32">
        <v>10</v>
      </c>
      <c r="G32">
        <v>5.7200000000000001E-2</v>
      </c>
    </row>
    <row r="33" spans="1:7" x14ac:dyDescent="0.2">
      <c r="A33">
        <v>2.5</v>
      </c>
      <c r="C33" s="4">
        <v>0.16181100000000001</v>
      </c>
      <c r="D33" s="4">
        <v>1.2609E-2</v>
      </c>
      <c r="E33">
        <v>-3.7858000000000003E-2</v>
      </c>
      <c r="F33">
        <v>10</v>
      </c>
      <c r="G33">
        <v>5.7200000000000001E-2</v>
      </c>
    </row>
    <row r="34" spans="1:7" x14ac:dyDescent="0.2">
      <c r="A34">
        <v>2.6</v>
      </c>
      <c r="C34" s="4">
        <v>0.168272</v>
      </c>
      <c r="D34" s="4">
        <v>1.2747E-2</v>
      </c>
      <c r="E34">
        <v>-3.9366999999999999E-2</v>
      </c>
      <c r="F34">
        <v>10</v>
      </c>
      <c r="G34">
        <v>5.7200000000000001E-2</v>
      </c>
    </row>
    <row r="35" spans="1:7" x14ac:dyDescent="0.2">
      <c r="A35">
        <v>2.7</v>
      </c>
      <c r="C35" s="4">
        <v>0.174731</v>
      </c>
      <c r="D35" s="4">
        <v>1.289E-2</v>
      </c>
      <c r="E35">
        <v>-4.0876000000000003E-2</v>
      </c>
      <c r="F35">
        <v>10</v>
      </c>
      <c r="G35">
        <v>5.7200000000000001E-2</v>
      </c>
    </row>
    <row r="36" spans="1:7" x14ac:dyDescent="0.2">
      <c r="A36">
        <v>2.8</v>
      </c>
      <c r="C36" s="4">
        <v>0.18118899999999999</v>
      </c>
      <c r="D36" s="4">
        <v>1.3035E-2</v>
      </c>
      <c r="E36">
        <v>-4.2383999999999998E-2</v>
      </c>
      <c r="F36">
        <v>10</v>
      </c>
      <c r="G36">
        <v>5.7200000000000001E-2</v>
      </c>
    </row>
    <row r="37" spans="1:7" x14ac:dyDescent="0.2">
      <c r="A37">
        <v>2.9</v>
      </c>
      <c r="C37" s="4">
        <v>0.18764600000000001</v>
      </c>
      <c r="D37" s="4">
        <v>1.3185000000000001E-2</v>
      </c>
      <c r="E37">
        <v>-4.3890999999999999E-2</v>
      </c>
      <c r="F37">
        <v>10</v>
      </c>
      <c r="G37">
        <v>5.7200000000000001E-2</v>
      </c>
    </row>
    <row r="38" spans="1:7" x14ac:dyDescent="0.2">
      <c r="A38">
        <v>3</v>
      </c>
      <c r="C38" s="4">
        <v>0.194101</v>
      </c>
      <c r="D38" s="4">
        <v>1.3339E-2</v>
      </c>
      <c r="E38">
        <v>-4.5398000000000001E-2</v>
      </c>
      <c r="F38">
        <v>10</v>
      </c>
      <c r="G38">
        <v>5.7200000000000001E-2</v>
      </c>
    </row>
    <row r="39" spans="1:7" x14ac:dyDescent="0.2">
      <c r="A39">
        <v>3.1</v>
      </c>
      <c r="C39" s="4">
        <v>0.20055400000000001</v>
      </c>
      <c r="D39" s="4">
        <v>1.3498E-2</v>
      </c>
      <c r="E39">
        <v>-4.6904000000000001E-2</v>
      </c>
      <c r="F39">
        <v>10</v>
      </c>
      <c r="G39">
        <v>5.7200000000000001E-2</v>
      </c>
    </row>
    <row r="40" spans="1:7" x14ac:dyDescent="0.2">
      <c r="A40">
        <v>3.2</v>
      </c>
      <c r="C40" s="4">
        <v>0.207006</v>
      </c>
      <c r="D40" s="4">
        <v>1.3662000000000001E-2</v>
      </c>
      <c r="E40">
        <v>-4.8410000000000002E-2</v>
      </c>
      <c r="F40">
        <v>10</v>
      </c>
      <c r="G40">
        <v>5.7200000000000001E-2</v>
      </c>
    </row>
    <row r="41" spans="1:7" x14ac:dyDescent="0.2">
      <c r="A41">
        <v>3.3</v>
      </c>
      <c r="C41" s="4">
        <v>0.21345500000000001</v>
      </c>
      <c r="D41" s="4">
        <v>1.3831E-2</v>
      </c>
      <c r="E41">
        <v>-4.9915000000000001E-2</v>
      </c>
      <c r="F41">
        <v>10</v>
      </c>
      <c r="G41">
        <v>5.7200000000000001E-2</v>
      </c>
    </row>
    <row r="42" spans="1:7" x14ac:dyDescent="0.2">
      <c r="A42">
        <v>3.4</v>
      </c>
      <c r="C42" s="4">
        <v>0.21990399999999999</v>
      </c>
      <c r="D42" s="4">
        <v>1.4007E-2</v>
      </c>
      <c r="E42">
        <v>-5.1418999999999999E-2</v>
      </c>
      <c r="F42">
        <v>10</v>
      </c>
      <c r="G42">
        <v>5.7200000000000001E-2</v>
      </c>
    </row>
    <row r="43" spans="1:7" x14ac:dyDescent="0.2">
      <c r="A43">
        <v>3.5</v>
      </c>
      <c r="C43" s="4">
        <v>0.22635</v>
      </c>
      <c r="D43" s="4">
        <v>1.4187999999999999E-2</v>
      </c>
      <c r="E43">
        <v>-5.2921999999999997E-2</v>
      </c>
      <c r="F43">
        <v>10</v>
      </c>
      <c r="G43">
        <v>5.7200000000000001E-2</v>
      </c>
    </row>
    <row r="44" spans="1:7" x14ac:dyDescent="0.2">
      <c r="A44">
        <v>3.6</v>
      </c>
      <c r="C44" s="4">
        <v>0.232795</v>
      </c>
      <c r="D44" s="4">
        <v>1.4376999999999999E-2</v>
      </c>
      <c r="E44">
        <v>-5.4425000000000001E-2</v>
      </c>
      <c r="F44">
        <v>10</v>
      </c>
      <c r="G44">
        <v>5.7200000000000001E-2</v>
      </c>
    </row>
    <row r="45" spans="1:7" x14ac:dyDescent="0.2">
      <c r="A45">
        <v>3.7</v>
      </c>
      <c r="C45" s="4">
        <v>0.23923700000000001</v>
      </c>
      <c r="D45" s="4">
        <v>1.4577E-2</v>
      </c>
      <c r="E45">
        <v>-5.5927999999999999E-2</v>
      </c>
      <c r="F45">
        <v>10</v>
      </c>
      <c r="G45">
        <v>5.7200000000000001E-2</v>
      </c>
    </row>
    <row r="46" spans="1:7" x14ac:dyDescent="0.2">
      <c r="A46">
        <v>3.8</v>
      </c>
      <c r="C46" s="4">
        <v>0.24567800000000001</v>
      </c>
      <c r="D46" s="4">
        <v>1.4785E-2</v>
      </c>
      <c r="E46">
        <v>-5.7429000000000001E-2</v>
      </c>
      <c r="F46">
        <v>10</v>
      </c>
      <c r="G46">
        <v>5.7200000000000001E-2</v>
      </c>
    </row>
    <row r="47" spans="1:7" x14ac:dyDescent="0.2">
      <c r="A47">
        <v>3.9</v>
      </c>
      <c r="C47" s="4">
        <v>0.25211600000000001</v>
      </c>
      <c r="D47" s="4">
        <v>1.5002E-2</v>
      </c>
      <c r="E47">
        <v>-5.8930000000000003E-2</v>
      </c>
      <c r="F47">
        <v>10</v>
      </c>
      <c r="G47">
        <v>5.7200000000000001E-2</v>
      </c>
    </row>
    <row r="48" spans="1:7" x14ac:dyDescent="0.2">
      <c r="A48">
        <v>4</v>
      </c>
      <c r="C48" s="4">
        <v>0.25855299999999998</v>
      </c>
      <c r="D48" s="4">
        <v>1.5225000000000001E-2</v>
      </c>
      <c r="E48">
        <v>-6.0429999999999998E-2</v>
      </c>
      <c r="F48">
        <v>10</v>
      </c>
      <c r="G48">
        <v>5.7200000000000001E-2</v>
      </c>
    </row>
    <row r="49" spans="1:7" x14ac:dyDescent="0.2">
      <c r="A49">
        <v>4.0999999999999996</v>
      </c>
      <c r="C49" s="4">
        <v>0.26498699999999997</v>
      </c>
      <c r="D49" s="4">
        <v>1.5455999999999999E-2</v>
      </c>
      <c r="E49">
        <v>-6.1928999999999998E-2</v>
      </c>
      <c r="F49">
        <v>10</v>
      </c>
      <c r="G49">
        <v>5.7200000000000001E-2</v>
      </c>
    </row>
    <row r="50" spans="1:7" x14ac:dyDescent="0.2">
      <c r="A50">
        <v>4.2</v>
      </c>
      <c r="C50" s="4">
        <v>0.27141999999999999</v>
      </c>
      <c r="D50" s="4">
        <v>1.5699000000000001E-2</v>
      </c>
      <c r="E50">
        <v>-6.3427999999999998E-2</v>
      </c>
      <c r="F50">
        <v>10</v>
      </c>
      <c r="G50">
        <v>5.7299999999999997E-2</v>
      </c>
    </row>
    <row r="51" spans="1:7" x14ac:dyDescent="0.2">
      <c r="A51">
        <v>4.3</v>
      </c>
      <c r="C51" s="4">
        <v>0.27784999999999999</v>
      </c>
      <c r="D51" s="4">
        <v>1.5958E-2</v>
      </c>
      <c r="E51">
        <v>-6.4925999999999998E-2</v>
      </c>
      <c r="F51">
        <v>10</v>
      </c>
      <c r="G51">
        <v>5.7299999999999997E-2</v>
      </c>
    </row>
    <row r="52" spans="1:7" x14ac:dyDescent="0.2">
      <c r="A52">
        <v>4.4000000000000004</v>
      </c>
      <c r="C52" s="4">
        <v>0.28427799999999998</v>
      </c>
      <c r="D52" s="4">
        <v>1.6227999999999999E-2</v>
      </c>
      <c r="E52">
        <v>-6.6422999999999996E-2</v>
      </c>
      <c r="F52">
        <v>10</v>
      </c>
      <c r="G52">
        <v>5.7299999999999997E-2</v>
      </c>
    </row>
    <row r="53" spans="1:7" x14ac:dyDescent="0.2">
      <c r="A53">
        <v>4.5</v>
      </c>
      <c r="C53" s="4">
        <v>0.29070299999999999</v>
      </c>
      <c r="D53" s="4">
        <v>1.6507999999999998E-2</v>
      </c>
      <c r="E53">
        <v>-6.7919999999999994E-2</v>
      </c>
      <c r="F53">
        <v>10</v>
      </c>
      <c r="G53">
        <v>5.7299999999999997E-2</v>
      </c>
    </row>
    <row r="54" spans="1:7" x14ac:dyDescent="0.2">
      <c r="A54">
        <v>4.5999999999999996</v>
      </c>
      <c r="C54" s="4">
        <v>0.297126</v>
      </c>
      <c r="D54" s="4">
        <v>1.6795999999999998E-2</v>
      </c>
      <c r="E54">
        <v>-6.9416000000000005E-2</v>
      </c>
      <c r="F54">
        <v>10</v>
      </c>
      <c r="G54">
        <v>5.7299999999999997E-2</v>
      </c>
    </row>
    <row r="55" spans="1:7" x14ac:dyDescent="0.2">
      <c r="A55">
        <v>4.7</v>
      </c>
      <c r="C55" s="4">
        <v>0.30354700000000001</v>
      </c>
      <c r="D55" s="4">
        <v>1.7094000000000002E-2</v>
      </c>
      <c r="E55">
        <v>-7.0911000000000002E-2</v>
      </c>
      <c r="F55">
        <v>10</v>
      </c>
      <c r="G55">
        <v>5.7299999999999997E-2</v>
      </c>
    </row>
    <row r="56" spans="1:7" x14ac:dyDescent="0.2">
      <c r="A56">
        <v>4.8</v>
      </c>
      <c r="C56" s="4">
        <v>0.30996499999999999</v>
      </c>
      <c r="D56" s="4">
        <v>1.7405E-2</v>
      </c>
      <c r="E56">
        <v>-7.2404999999999997E-2</v>
      </c>
      <c r="F56">
        <v>10</v>
      </c>
      <c r="G56">
        <v>5.7299999999999997E-2</v>
      </c>
    </row>
    <row r="57" spans="1:7" x14ac:dyDescent="0.2">
      <c r="A57">
        <v>4.9000000000000004</v>
      </c>
      <c r="C57" s="4">
        <v>0.31638100000000002</v>
      </c>
      <c r="D57" s="4">
        <v>1.7729999999999999E-2</v>
      </c>
      <c r="E57">
        <v>-7.3898000000000005E-2</v>
      </c>
      <c r="F57">
        <v>10</v>
      </c>
      <c r="G57">
        <v>5.7299999999999997E-2</v>
      </c>
    </row>
    <row r="58" spans="1:7" x14ac:dyDescent="0.2">
      <c r="A58">
        <v>5</v>
      </c>
      <c r="C58" s="4">
        <v>0.32279400000000003</v>
      </c>
      <c r="D58" s="4">
        <v>1.8065000000000001E-2</v>
      </c>
      <c r="E58">
        <v>-7.5391E-2</v>
      </c>
      <c r="F58">
        <v>10</v>
      </c>
      <c r="G58">
        <v>5.7299999999999997E-2</v>
      </c>
    </row>
    <row r="59" spans="1:7" x14ac:dyDescent="0.2">
      <c r="A59">
        <v>5.0999999999999996</v>
      </c>
      <c r="C59" s="4">
        <v>0.329204</v>
      </c>
      <c r="D59" s="4">
        <v>1.8409999999999999E-2</v>
      </c>
      <c r="E59">
        <v>-7.6883000000000007E-2</v>
      </c>
      <c r="F59">
        <v>10</v>
      </c>
      <c r="G59">
        <v>5.7299999999999997E-2</v>
      </c>
    </row>
    <row r="60" spans="1:7" x14ac:dyDescent="0.2">
      <c r="A60">
        <v>5.2</v>
      </c>
      <c r="C60" s="4">
        <v>0.33561200000000002</v>
      </c>
      <c r="D60" s="4">
        <v>1.8762999999999998E-2</v>
      </c>
      <c r="E60">
        <v>-7.8373999999999999E-2</v>
      </c>
      <c r="F60">
        <v>10</v>
      </c>
      <c r="G60">
        <v>5.7299999999999997E-2</v>
      </c>
    </row>
    <row r="61" spans="1:7" x14ac:dyDescent="0.2">
      <c r="A61">
        <v>5.3</v>
      </c>
      <c r="C61" s="4">
        <v>0.34201700000000002</v>
      </c>
      <c r="D61" s="4">
        <v>1.9125E-2</v>
      </c>
      <c r="E61">
        <v>-7.9864000000000004E-2</v>
      </c>
      <c r="F61">
        <v>10</v>
      </c>
      <c r="G61">
        <v>5.7299999999999997E-2</v>
      </c>
    </row>
    <row r="62" spans="1:7" x14ac:dyDescent="0.2">
      <c r="A62">
        <v>5.4</v>
      </c>
      <c r="C62" s="4">
        <v>0.34841899999999998</v>
      </c>
      <c r="D62" s="4">
        <v>1.9501000000000001E-2</v>
      </c>
      <c r="E62">
        <v>-8.1352999999999995E-2</v>
      </c>
      <c r="F62">
        <v>10</v>
      </c>
      <c r="G62">
        <v>5.7299999999999997E-2</v>
      </c>
    </row>
    <row r="63" spans="1:7" x14ac:dyDescent="0.2">
      <c r="A63">
        <v>5.5</v>
      </c>
      <c r="C63" s="4">
        <v>0.35481800000000002</v>
      </c>
      <c r="D63" s="4">
        <v>1.9889E-2</v>
      </c>
      <c r="E63">
        <v>-8.2841999999999999E-2</v>
      </c>
      <c r="F63">
        <v>10</v>
      </c>
      <c r="G63">
        <v>5.7299999999999997E-2</v>
      </c>
    </row>
    <row r="64" spans="1:7" x14ac:dyDescent="0.2">
      <c r="A64">
        <v>5.6</v>
      </c>
      <c r="C64" s="4">
        <v>0.36121500000000001</v>
      </c>
      <c r="D64" s="4">
        <v>2.0285000000000001E-2</v>
      </c>
      <c r="E64">
        <v>-8.4329000000000001E-2</v>
      </c>
      <c r="F64">
        <v>10</v>
      </c>
      <c r="G64">
        <v>5.7299999999999997E-2</v>
      </c>
    </row>
    <row r="65" spans="1:7" x14ac:dyDescent="0.2">
      <c r="A65">
        <v>5.7</v>
      </c>
      <c r="C65" s="4">
        <v>0.36760799999999999</v>
      </c>
      <c r="D65" s="4">
        <v>2.069E-2</v>
      </c>
      <c r="E65">
        <v>-8.5816000000000003E-2</v>
      </c>
      <c r="F65">
        <v>10</v>
      </c>
      <c r="G65">
        <v>5.7299999999999997E-2</v>
      </c>
    </row>
    <row r="66" spans="1:7" x14ac:dyDescent="0.2">
      <c r="A66">
        <v>5.8</v>
      </c>
      <c r="C66" s="4">
        <v>0.37399900000000003</v>
      </c>
      <c r="D66" s="4">
        <v>2.1104999999999999E-2</v>
      </c>
      <c r="E66">
        <v>-8.7301000000000004E-2</v>
      </c>
      <c r="F66">
        <v>10</v>
      </c>
      <c r="G66">
        <v>5.7299999999999997E-2</v>
      </c>
    </row>
    <row r="67" spans="1:7" x14ac:dyDescent="0.2">
      <c r="A67">
        <v>5.9</v>
      </c>
      <c r="C67" s="4">
        <v>0.380386</v>
      </c>
      <c r="D67" s="4">
        <v>2.1527999999999999E-2</v>
      </c>
      <c r="E67">
        <v>-8.8786000000000004E-2</v>
      </c>
      <c r="F67">
        <v>10</v>
      </c>
      <c r="G67">
        <v>5.7299999999999997E-2</v>
      </c>
    </row>
    <row r="68" spans="1:7" x14ac:dyDescent="0.2">
      <c r="A68">
        <v>6</v>
      </c>
      <c r="C68" s="4">
        <v>0.38677</v>
      </c>
      <c r="D68" s="4">
        <v>2.1964000000000001E-2</v>
      </c>
      <c r="E68">
        <v>-9.0270000000000003E-2</v>
      </c>
      <c r="F68">
        <v>10</v>
      </c>
      <c r="G68">
        <v>5.7299999999999997E-2</v>
      </c>
    </row>
    <row r="69" spans="1:7" x14ac:dyDescent="0.2">
      <c r="A69">
        <v>6.1</v>
      </c>
      <c r="C69" s="4">
        <v>0.39315099999999997</v>
      </c>
      <c r="D69" s="4">
        <v>2.2412000000000001E-2</v>
      </c>
      <c r="E69">
        <v>-9.1753000000000001E-2</v>
      </c>
      <c r="F69">
        <v>10</v>
      </c>
      <c r="G69">
        <v>5.7299999999999997E-2</v>
      </c>
    </row>
    <row r="70" spans="1:7" x14ac:dyDescent="0.2">
      <c r="A70">
        <v>6.2</v>
      </c>
      <c r="C70" s="4">
        <v>0.39952900000000002</v>
      </c>
      <c r="D70" s="4">
        <v>2.2870000000000001E-2</v>
      </c>
      <c r="E70">
        <v>-9.3234999999999998E-2</v>
      </c>
      <c r="F70">
        <v>10</v>
      </c>
      <c r="G70">
        <v>5.74E-2</v>
      </c>
    </row>
    <row r="71" spans="1:7" x14ac:dyDescent="0.2">
      <c r="A71">
        <v>6.3</v>
      </c>
      <c r="C71" s="4">
        <v>0.40590399999999999</v>
      </c>
      <c r="D71" s="4">
        <v>2.3335999999999999E-2</v>
      </c>
      <c r="E71">
        <v>-9.4714999999999994E-2</v>
      </c>
      <c r="F71">
        <v>10</v>
      </c>
      <c r="G71">
        <v>5.74E-2</v>
      </c>
    </row>
    <row r="72" spans="1:7" x14ac:dyDescent="0.2">
      <c r="A72">
        <v>6.4</v>
      </c>
      <c r="C72" s="4">
        <v>0.412275</v>
      </c>
      <c r="D72" s="4">
        <v>2.3810000000000001E-2</v>
      </c>
      <c r="E72">
        <v>-9.6195000000000003E-2</v>
      </c>
      <c r="F72">
        <v>10</v>
      </c>
      <c r="G72">
        <v>5.74E-2</v>
      </c>
    </row>
    <row r="73" spans="1:7" x14ac:dyDescent="0.2">
      <c r="A73">
        <v>6.5</v>
      </c>
      <c r="C73" s="4">
        <v>0.41864299999999999</v>
      </c>
      <c r="D73" s="4">
        <v>2.4296999999999999E-2</v>
      </c>
      <c r="E73">
        <v>-9.7673999999999997E-2</v>
      </c>
      <c r="F73">
        <v>10</v>
      </c>
      <c r="G73">
        <v>5.74E-2</v>
      </c>
    </row>
    <row r="74" spans="1:7" x14ac:dyDescent="0.2">
      <c r="A74">
        <v>6.6</v>
      </c>
      <c r="C74" s="4">
        <v>0.425008</v>
      </c>
      <c r="D74" s="4">
        <v>2.4799999999999999E-2</v>
      </c>
      <c r="E74">
        <v>-9.9152000000000004E-2</v>
      </c>
      <c r="F74">
        <v>10</v>
      </c>
      <c r="G74">
        <v>5.74E-2</v>
      </c>
    </row>
    <row r="75" spans="1:7" x14ac:dyDescent="0.2">
      <c r="A75">
        <v>6.7</v>
      </c>
      <c r="C75" s="4">
        <v>0.431369</v>
      </c>
      <c r="D75" s="4">
        <v>2.5315000000000001E-2</v>
      </c>
      <c r="E75">
        <v>-0.100629</v>
      </c>
      <c r="F75">
        <v>10</v>
      </c>
      <c r="G75">
        <v>5.74E-2</v>
      </c>
    </row>
    <row r="76" spans="1:7" x14ac:dyDescent="0.2">
      <c r="A76">
        <v>6.8</v>
      </c>
      <c r="C76" s="4">
        <v>0.43772699999999998</v>
      </c>
      <c r="D76" s="4">
        <v>2.5840999999999999E-2</v>
      </c>
      <c r="E76">
        <v>-0.102106</v>
      </c>
      <c r="F76">
        <v>10</v>
      </c>
      <c r="G76">
        <v>5.74E-2</v>
      </c>
    </row>
    <row r="77" spans="1:7" x14ac:dyDescent="0.2">
      <c r="A77">
        <v>6.9</v>
      </c>
      <c r="C77" s="4">
        <v>0.444081</v>
      </c>
      <c r="D77" s="4">
        <v>2.6376E-2</v>
      </c>
      <c r="E77">
        <v>-0.10358100000000001</v>
      </c>
      <c r="F77">
        <v>10</v>
      </c>
      <c r="G77">
        <v>5.74E-2</v>
      </c>
    </row>
    <row r="78" spans="1:7" x14ac:dyDescent="0.2">
      <c r="A78">
        <v>7</v>
      </c>
      <c r="C78" s="4">
        <v>0.45043100000000003</v>
      </c>
      <c r="D78" s="4">
        <v>2.6922000000000001E-2</v>
      </c>
      <c r="E78">
        <v>-0.105055</v>
      </c>
      <c r="F78">
        <v>10</v>
      </c>
      <c r="G78">
        <v>5.74E-2</v>
      </c>
    </row>
    <row r="79" spans="1:7" x14ac:dyDescent="0.2">
      <c r="A79">
        <v>7.1</v>
      </c>
      <c r="C79" s="4">
        <v>0.45677800000000002</v>
      </c>
      <c r="D79" s="4">
        <v>2.7490000000000001E-2</v>
      </c>
      <c r="E79">
        <v>-0.106528</v>
      </c>
      <c r="F79">
        <v>10</v>
      </c>
      <c r="G79">
        <v>5.74E-2</v>
      </c>
    </row>
    <row r="80" spans="1:7" x14ac:dyDescent="0.2">
      <c r="A80">
        <v>7.2</v>
      </c>
      <c r="C80" s="4">
        <v>0.463121</v>
      </c>
      <c r="D80" s="4">
        <v>2.8077999999999999E-2</v>
      </c>
      <c r="E80">
        <v>-0.108</v>
      </c>
      <c r="F80">
        <v>10</v>
      </c>
      <c r="G80">
        <v>5.74E-2</v>
      </c>
    </row>
    <row r="81" spans="1:7" x14ac:dyDescent="0.2">
      <c r="A81">
        <v>7.3</v>
      </c>
      <c r="C81" s="4">
        <v>0.46946100000000002</v>
      </c>
      <c r="D81" s="4">
        <v>2.8680000000000001E-2</v>
      </c>
      <c r="E81">
        <v>-0.109472</v>
      </c>
      <c r="F81">
        <v>10</v>
      </c>
      <c r="G81">
        <v>5.74E-2</v>
      </c>
    </row>
    <row r="82" spans="1:7" x14ac:dyDescent="0.2">
      <c r="A82">
        <v>7.4</v>
      </c>
      <c r="C82" s="4">
        <v>0.475796</v>
      </c>
      <c r="D82" s="4">
        <v>2.9294000000000001E-2</v>
      </c>
      <c r="E82">
        <v>-0.110943</v>
      </c>
      <c r="F82">
        <v>10</v>
      </c>
      <c r="G82">
        <v>5.74E-2</v>
      </c>
    </row>
    <row r="83" spans="1:7" x14ac:dyDescent="0.2">
      <c r="A83">
        <v>7.5</v>
      </c>
      <c r="C83" s="4">
        <v>0.482128</v>
      </c>
      <c r="D83" s="4">
        <v>2.9919000000000001E-2</v>
      </c>
      <c r="E83">
        <v>-0.112412</v>
      </c>
      <c r="F83">
        <v>10</v>
      </c>
      <c r="G83">
        <v>5.74E-2</v>
      </c>
    </row>
    <row r="84" spans="1:7" x14ac:dyDescent="0.2">
      <c r="A84">
        <v>7.6</v>
      </c>
      <c r="C84" s="4">
        <v>0.48845499999999997</v>
      </c>
      <c r="D84" s="4">
        <v>3.056E-2</v>
      </c>
      <c r="E84">
        <v>-0.113881</v>
      </c>
      <c r="F84">
        <v>10</v>
      </c>
      <c r="G84">
        <v>5.74E-2</v>
      </c>
    </row>
    <row r="85" spans="1:7" x14ac:dyDescent="0.2">
      <c r="A85">
        <v>7.7</v>
      </c>
      <c r="C85" s="4">
        <v>0.49477900000000002</v>
      </c>
      <c r="D85" s="4">
        <v>3.1212E-2</v>
      </c>
      <c r="E85">
        <v>-0.11534800000000001</v>
      </c>
      <c r="F85">
        <v>10</v>
      </c>
      <c r="G85">
        <v>5.7500000000000002E-2</v>
      </c>
    </row>
    <row r="86" spans="1:7" x14ac:dyDescent="0.2">
      <c r="A86">
        <v>7.8</v>
      </c>
      <c r="C86" s="4">
        <v>0.50109899999999996</v>
      </c>
      <c r="D86" s="4">
        <v>3.1878999999999998E-2</v>
      </c>
      <c r="E86">
        <v>-0.116815</v>
      </c>
      <c r="F86">
        <v>10</v>
      </c>
      <c r="G86">
        <v>5.7500000000000002E-2</v>
      </c>
    </row>
    <row r="87" spans="1:7" x14ac:dyDescent="0.2">
      <c r="A87">
        <v>7.9</v>
      </c>
      <c r="C87" s="4">
        <v>0.50741499999999995</v>
      </c>
      <c r="D87" s="4">
        <v>3.2557999999999997E-2</v>
      </c>
      <c r="E87">
        <v>-0.11828</v>
      </c>
      <c r="F87">
        <v>10</v>
      </c>
      <c r="G87">
        <v>5.7500000000000002E-2</v>
      </c>
    </row>
    <row r="88" spans="1:7" x14ac:dyDescent="0.2">
      <c r="A88">
        <v>8</v>
      </c>
      <c r="C88" s="4">
        <v>0.51372600000000002</v>
      </c>
      <c r="D88" s="4">
        <v>3.3244999999999997E-2</v>
      </c>
      <c r="E88">
        <v>-0.119745</v>
      </c>
      <c r="F88">
        <v>10</v>
      </c>
      <c r="G88">
        <v>5.7500000000000002E-2</v>
      </c>
    </row>
    <row r="89" spans="1:7" x14ac:dyDescent="0.2">
      <c r="A89">
        <v>8.1</v>
      </c>
      <c r="C89" s="4">
        <v>0.52003299999999997</v>
      </c>
      <c r="D89" s="4">
        <v>3.3944000000000002E-2</v>
      </c>
      <c r="E89">
        <v>-0.121208</v>
      </c>
      <c r="F89">
        <v>10</v>
      </c>
      <c r="G89">
        <v>5.7500000000000002E-2</v>
      </c>
    </row>
    <row r="90" spans="1:7" x14ac:dyDescent="0.2">
      <c r="A90">
        <v>8.1999999999999993</v>
      </c>
      <c r="C90" s="4">
        <v>0.52633700000000005</v>
      </c>
      <c r="D90" s="4">
        <v>3.4651000000000001E-2</v>
      </c>
      <c r="E90">
        <v>-0.12267</v>
      </c>
      <c r="F90">
        <v>10</v>
      </c>
      <c r="G90">
        <v>5.7500000000000002E-2</v>
      </c>
    </row>
    <row r="91" spans="1:7" x14ac:dyDescent="0.2">
      <c r="A91">
        <v>8.3000000000000007</v>
      </c>
      <c r="C91" s="4">
        <v>0.532636</v>
      </c>
      <c r="D91" s="4">
        <v>3.5367000000000003E-2</v>
      </c>
      <c r="E91">
        <v>-0.12413100000000001</v>
      </c>
      <c r="F91">
        <v>10</v>
      </c>
      <c r="G91">
        <v>5.7500000000000002E-2</v>
      </c>
    </row>
    <row r="92" spans="1:7" x14ac:dyDescent="0.2">
      <c r="A92">
        <v>8.4</v>
      </c>
      <c r="C92" s="4">
        <v>0.53893000000000002</v>
      </c>
      <c r="D92" s="4">
        <v>3.6089000000000003E-2</v>
      </c>
      <c r="E92">
        <v>-0.12559000000000001</v>
      </c>
      <c r="F92">
        <v>10</v>
      </c>
      <c r="G92">
        <v>5.7500000000000002E-2</v>
      </c>
    </row>
    <row r="93" spans="1:7" x14ac:dyDescent="0.2">
      <c r="A93">
        <v>8.5</v>
      </c>
      <c r="C93" s="4">
        <v>0.54522000000000004</v>
      </c>
      <c r="D93" s="4">
        <v>3.6822000000000001E-2</v>
      </c>
      <c r="E93">
        <v>-0.12704799999999999</v>
      </c>
      <c r="F93">
        <v>10</v>
      </c>
      <c r="G93">
        <v>5.7500000000000002E-2</v>
      </c>
    </row>
    <row r="94" spans="1:7" x14ac:dyDescent="0.2">
      <c r="A94">
        <v>8.6</v>
      </c>
      <c r="C94" s="4">
        <v>0.55150600000000005</v>
      </c>
      <c r="D94" s="4">
        <v>3.7560999999999997E-2</v>
      </c>
      <c r="E94">
        <v>-0.12850500000000001</v>
      </c>
      <c r="F94">
        <v>10</v>
      </c>
      <c r="G94">
        <v>5.7500000000000002E-2</v>
      </c>
    </row>
    <row r="95" spans="1:7" x14ac:dyDescent="0.2">
      <c r="A95">
        <v>8.6999999999999993</v>
      </c>
      <c r="C95" s="4">
        <v>0.55778700000000003</v>
      </c>
      <c r="D95" s="4">
        <v>3.8308000000000002E-2</v>
      </c>
      <c r="E95">
        <v>-0.12996099999999999</v>
      </c>
      <c r="F95">
        <v>10</v>
      </c>
      <c r="G95">
        <v>5.7500000000000002E-2</v>
      </c>
    </row>
    <row r="96" spans="1:7" x14ac:dyDescent="0.2">
      <c r="A96">
        <v>8.8000000000000007</v>
      </c>
      <c r="C96" s="4">
        <v>0.56406400000000001</v>
      </c>
      <c r="D96" s="4">
        <v>3.9063000000000001E-2</v>
      </c>
      <c r="E96">
        <v>-0.131415</v>
      </c>
      <c r="F96">
        <v>10</v>
      </c>
      <c r="G96">
        <v>5.7500000000000002E-2</v>
      </c>
    </row>
    <row r="97" spans="1:7" x14ac:dyDescent="0.2">
      <c r="A97">
        <v>8.9</v>
      </c>
      <c r="C97" s="4">
        <v>0.57033599999999995</v>
      </c>
      <c r="D97" s="4">
        <v>3.9827000000000001E-2</v>
      </c>
      <c r="E97">
        <v>-0.13286800000000001</v>
      </c>
      <c r="F97">
        <v>10</v>
      </c>
      <c r="G97">
        <v>5.7599999999999998E-2</v>
      </c>
    </row>
    <row r="98" spans="1:7" x14ac:dyDescent="0.2">
      <c r="A98">
        <v>9</v>
      </c>
      <c r="C98" s="4">
        <v>0.57660400000000001</v>
      </c>
      <c r="D98" s="4">
        <v>4.0599999999999997E-2</v>
      </c>
      <c r="E98">
        <v>-0.13431899999999999</v>
      </c>
      <c r="F98">
        <v>10</v>
      </c>
      <c r="G98">
        <v>5.7599999999999998E-2</v>
      </c>
    </row>
    <row r="99" spans="1:7" x14ac:dyDescent="0.2">
      <c r="A99">
        <v>9.1</v>
      </c>
      <c r="C99" s="4">
        <v>0.58286700000000002</v>
      </c>
      <c r="D99" s="4">
        <v>4.1381000000000001E-2</v>
      </c>
      <c r="E99">
        <v>-0.13577</v>
      </c>
      <c r="F99">
        <v>10</v>
      </c>
      <c r="G99">
        <v>5.7599999999999998E-2</v>
      </c>
    </row>
    <row r="100" spans="1:7" x14ac:dyDescent="0.2">
      <c r="A100">
        <v>9.1999999999999993</v>
      </c>
      <c r="C100" s="4">
        <v>0.58912500000000001</v>
      </c>
      <c r="D100" s="4">
        <v>4.2169999999999999E-2</v>
      </c>
      <c r="E100">
        <v>-0.13721900000000001</v>
      </c>
      <c r="F100">
        <v>10</v>
      </c>
      <c r="G100">
        <v>5.7599999999999998E-2</v>
      </c>
    </row>
    <row r="101" spans="1:7" x14ac:dyDescent="0.2">
      <c r="A101">
        <v>9.3000000000000007</v>
      </c>
      <c r="C101" s="4">
        <v>0.59537899999999999</v>
      </c>
      <c r="D101" s="4">
        <v>4.2972000000000003E-2</v>
      </c>
      <c r="E101">
        <v>-0.13866600000000001</v>
      </c>
      <c r="F101">
        <v>10</v>
      </c>
      <c r="G101">
        <v>5.7599999999999998E-2</v>
      </c>
    </row>
    <row r="102" spans="1:7" x14ac:dyDescent="0.2">
      <c r="A102">
        <v>9.4</v>
      </c>
      <c r="C102" s="4">
        <v>0.60162700000000002</v>
      </c>
      <c r="D102" s="4">
        <v>4.3784999999999998E-2</v>
      </c>
      <c r="E102">
        <v>-0.14011299999999999</v>
      </c>
      <c r="F102">
        <v>10</v>
      </c>
      <c r="G102">
        <v>5.7599999999999998E-2</v>
      </c>
    </row>
    <row r="103" spans="1:7" x14ac:dyDescent="0.2">
      <c r="A103">
        <v>9.5</v>
      </c>
      <c r="C103" s="4">
        <v>0.60787100000000005</v>
      </c>
      <c r="D103" s="4">
        <v>4.4606E-2</v>
      </c>
      <c r="E103">
        <v>-0.14155799999999999</v>
      </c>
      <c r="F103">
        <v>10</v>
      </c>
      <c r="G103">
        <v>5.7599999999999998E-2</v>
      </c>
    </row>
    <row r="104" spans="1:7" x14ac:dyDescent="0.2">
      <c r="A104">
        <v>9.6</v>
      </c>
      <c r="C104" s="4">
        <v>0.61411000000000004</v>
      </c>
      <c r="D104" s="4">
        <v>4.5435000000000003E-2</v>
      </c>
      <c r="E104">
        <v>-0.14300099999999999</v>
      </c>
      <c r="F104">
        <v>10</v>
      </c>
      <c r="G104">
        <v>5.7599999999999998E-2</v>
      </c>
    </row>
    <row r="105" spans="1:7" x14ac:dyDescent="0.2">
      <c r="A105">
        <v>9.6999999999999993</v>
      </c>
      <c r="C105" s="4">
        <v>0.62034400000000001</v>
      </c>
      <c r="D105" s="4">
        <v>4.6279000000000001E-2</v>
      </c>
      <c r="E105">
        <v>-0.14444399999999999</v>
      </c>
      <c r="F105">
        <v>10</v>
      </c>
      <c r="G105">
        <v>5.7599999999999998E-2</v>
      </c>
    </row>
    <row r="106" spans="1:7" x14ac:dyDescent="0.2">
      <c r="A106">
        <v>9.8000000000000007</v>
      </c>
      <c r="C106" s="4">
        <v>0.62657300000000005</v>
      </c>
      <c r="D106" s="4">
        <v>4.7130999999999999E-2</v>
      </c>
      <c r="E106">
        <v>-0.14588499999999999</v>
      </c>
      <c r="F106">
        <v>10</v>
      </c>
      <c r="G106">
        <v>5.7599999999999998E-2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PythonExport</vt:lpstr>
      <vt:lpstr>LaminarVsTurbulent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Totals!CREATeV_Laminar_T7_VLM2_Elev_g1_0</vt:lpstr>
      <vt:lpstr>HStabXFLR5!T1_VLM2_10mps_CREATeVHStab</vt:lpstr>
      <vt:lpstr>WingXFLR5!T2_VLM2_12_6kg_x0_128m_tailless</vt:lpstr>
      <vt:lpstr>D_VStabXFLR5!T2_VLM2_CREATeV_VStabLaminar_WingN9_12_6kg_x0_128m</vt:lpstr>
      <vt:lpstr>D_VStabXFLR5!T2_VLM2_CREATeV_WingN9_V2__12_6kg_x0_128m</vt:lpstr>
      <vt:lpstr>Totals!T7_VLM2_Elev_g1_0</vt:lpstr>
      <vt:lpstr>Totals!tests</vt:lpstr>
      <vt:lpstr>Totals!tests2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2023-10-26T18:54:29Z</dcterms:modified>
</cp:coreProperties>
</file>