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"/>
    </mc:Choice>
  </mc:AlternateContent>
  <xr:revisionPtr revIDLastSave="0" documentId="13_ncr:1_{B10F22D4-5C13-4F4A-AC37-5FB0CE293312}" xr6:coauthVersionLast="47" xr6:coauthVersionMax="47" xr10:uidLastSave="{00000000-0000-0000-0000-000000000000}"/>
  <bookViews>
    <workbookView xWindow="28800" yWindow="-32700" windowWidth="21600" windowHeight="25340" xr2:uid="{F25A0884-7F22-3349-88ED-0BAB49064D9B}"/>
  </bookViews>
  <sheets>
    <sheet name="PythonExport" sheetId="10" r:id="rId1"/>
    <sheet name="Totals" sheetId="1" r:id="rId2"/>
    <sheet name="AC Parameters" sheetId="4" r:id="rId3"/>
    <sheet name="TrimCalculation_Dwing_DHStab" sheetId="7" r:id="rId4"/>
    <sheet name="D_VStab" sheetId="8" r:id="rId5"/>
    <sheet name="D_Fuselage" sheetId="9" r:id="rId6"/>
    <sheet name="WingXFLR5" sheetId="3" r:id="rId7"/>
    <sheet name="HStabXFLR5" sheetId="5" r:id="rId8"/>
  </sheets>
  <definedNames>
    <definedName name="T1_VLM2_10mps_CREATeVHStab" localSheetId="7">HStabXFLR5!$A$1:$G$107</definedName>
    <definedName name="T2_VLM2_12_6kg_x0_128m_tailless" localSheetId="6">WingXFLR5!$A$1:$M$158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2" i="8"/>
  <c r="K5" i="8"/>
  <c r="K4" i="8"/>
  <c r="H2" i="8"/>
  <c r="F2" i="9"/>
  <c r="G5" i="9"/>
  <c r="G3" i="9"/>
  <c r="G4" i="9"/>
  <c r="G6" i="9"/>
  <c r="G7" i="9"/>
  <c r="H7" i="9" s="1"/>
  <c r="G8" i="9"/>
  <c r="H8" i="9" s="1"/>
  <c r="G9" i="9"/>
  <c r="H9" i="9" s="1"/>
  <c r="G10" i="9"/>
  <c r="H10" i="9" s="1"/>
  <c r="G11" i="9"/>
  <c r="G12" i="9"/>
  <c r="G13" i="9"/>
  <c r="G14" i="9"/>
  <c r="G15" i="9"/>
  <c r="H15" i="9" s="1"/>
  <c r="G16" i="9"/>
  <c r="H16" i="9" s="1"/>
  <c r="G17" i="9"/>
  <c r="H17" i="9" s="1"/>
  <c r="G18" i="9"/>
  <c r="H18" i="9" s="1"/>
  <c r="G19" i="9"/>
  <c r="G20" i="9"/>
  <c r="G21" i="9"/>
  <c r="G22" i="9"/>
  <c r="G23" i="9"/>
  <c r="H23" i="9" s="1"/>
  <c r="G24" i="9"/>
  <c r="H24" i="9" s="1"/>
  <c r="G25" i="9"/>
  <c r="H25" i="9" s="1"/>
  <c r="G26" i="9"/>
  <c r="H26" i="9" s="1"/>
  <c r="G27" i="9"/>
  <c r="G28" i="9"/>
  <c r="G29" i="9"/>
  <c r="G30" i="9"/>
  <c r="G31" i="9"/>
  <c r="H31" i="9" s="1"/>
  <c r="G32" i="9"/>
  <c r="H32" i="9" s="1"/>
  <c r="G33" i="9"/>
  <c r="H33" i="9" s="1"/>
  <c r="G34" i="9"/>
  <c r="H34" i="9" s="1"/>
  <c r="G35" i="9"/>
  <c r="G36" i="9"/>
  <c r="G37" i="9"/>
  <c r="G38" i="9"/>
  <c r="G39" i="9"/>
  <c r="H39" i="9" s="1"/>
  <c r="G40" i="9"/>
  <c r="H40" i="9" s="1"/>
  <c r="G41" i="9"/>
  <c r="H41" i="9" s="1"/>
  <c r="G42" i="9"/>
  <c r="H42" i="9" s="1"/>
  <c r="G43" i="9"/>
  <c r="G44" i="9"/>
  <c r="G45" i="9"/>
  <c r="G46" i="9"/>
  <c r="G47" i="9"/>
  <c r="H47" i="9" s="1"/>
  <c r="G48" i="9"/>
  <c r="H48" i="9" s="1"/>
  <c r="G49" i="9"/>
  <c r="H49" i="9" s="1"/>
  <c r="G50" i="9"/>
  <c r="H50" i="9" s="1"/>
  <c r="G51" i="9"/>
  <c r="G52" i="9"/>
  <c r="G53" i="9"/>
  <c r="G54" i="9"/>
  <c r="G55" i="9"/>
  <c r="H55" i="9" s="1"/>
  <c r="G56" i="9"/>
  <c r="H56" i="9" s="1"/>
  <c r="G57" i="9"/>
  <c r="H57" i="9" s="1"/>
  <c r="G58" i="9"/>
  <c r="H58" i="9" s="1"/>
  <c r="G59" i="9"/>
  <c r="G60" i="9"/>
  <c r="G61" i="9"/>
  <c r="G62" i="9"/>
  <c r="G63" i="9"/>
  <c r="H63" i="9" s="1"/>
  <c r="G64" i="9"/>
  <c r="H64" i="9" s="1"/>
  <c r="G65" i="9"/>
  <c r="H65" i="9" s="1"/>
  <c r="G66" i="9"/>
  <c r="H66" i="9" s="1"/>
  <c r="G67" i="9"/>
  <c r="G68" i="9"/>
  <c r="G69" i="9"/>
  <c r="G70" i="9"/>
  <c r="G71" i="9"/>
  <c r="H71" i="9" s="1"/>
  <c r="G72" i="9"/>
  <c r="H72" i="9" s="1"/>
  <c r="G73" i="9"/>
  <c r="H73" i="9" s="1"/>
  <c r="G74" i="9"/>
  <c r="H74" i="9" s="1"/>
  <c r="G75" i="9"/>
  <c r="G76" i="9"/>
  <c r="G77" i="9"/>
  <c r="G78" i="9"/>
  <c r="G79" i="9"/>
  <c r="H79" i="9" s="1"/>
  <c r="G80" i="9"/>
  <c r="H80" i="9" s="1"/>
  <c r="G81" i="9"/>
  <c r="H81" i="9" s="1"/>
  <c r="G82" i="9"/>
  <c r="H82" i="9" s="1"/>
  <c r="G83" i="9"/>
  <c r="G84" i="9"/>
  <c r="G85" i="9"/>
  <c r="G86" i="9"/>
  <c r="G87" i="9"/>
  <c r="H87" i="9" s="1"/>
  <c r="G88" i="9"/>
  <c r="H88" i="9" s="1"/>
  <c r="G89" i="9"/>
  <c r="H89" i="9" s="1"/>
  <c r="G90" i="9"/>
  <c r="H90" i="9" s="1"/>
  <c r="G91" i="9"/>
  <c r="G92" i="9"/>
  <c r="G93" i="9"/>
  <c r="G94" i="9"/>
  <c r="G95" i="9"/>
  <c r="H95" i="9" s="1"/>
  <c r="G96" i="9"/>
  <c r="H96" i="9" s="1"/>
  <c r="G97" i="9"/>
  <c r="H97" i="9" s="1"/>
  <c r="G98" i="9"/>
  <c r="H98" i="9" s="1"/>
  <c r="G99" i="9"/>
  <c r="G100" i="9"/>
  <c r="G101" i="9"/>
  <c r="G102" i="9"/>
  <c r="G103" i="9"/>
  <c r="H103" i="9" s="1"/>
  <c r="G104" i="9"/>
  <c r="H104" i="9" s="1"/>
  <c r="G105" i="9"/>
  <c r="H105" i="9" s="1"/>
  <c r="G106" i="9"/>
  <c r="H106" i="9" s="1"/>
  <c r="G107" i="9"/>
  <c r="G108" i="9"/>
  <c r="G109" i="9"/>
  <c r="G110" i="9"/>
  <c r="G111" i="9"/>
  <c r="H111" i="9" s="1"/>
  <c r="G112" i="9"/>
  <c r="H112" i="9" s="1"/>
  <c r="G113" i="9"/>
  <c r="H113" i="9" s="1"/>
  <c r="G114" i="9"/>
  <c r="H114" i="9" s="1"/>
  <c r="G115" i="9"/>
  <c r="G116" i="9"/>
  <c r="G117" i="9"/>
  <c r="G118" i="9"/>
  <c r="G119" i="9"/>
  <c r="H119" i="9" s="1"/>
  <c r="G120" i="9"/>
  <c r="H120" i="9" s="1"/>
  <c r="G121" i="9"/>
  <c r="H121" i="9" s="1"/>
  <c r="G122" i="9"/>
  <c r="H122" i="9" s="1"/>
  <c r="G123" i="9"/>
  <c r="G124" i="9"/>
  <c r="G125" i="9"/>
  <c r="G126" i="9"/>
  <c r="G127" i="9"/>
  <c r="H127" i="9" s="1"/>
  <c r="G128" i="9"/>
  <c r="H128" i="9" s="1"/>
  <c r="G129" i="9"/>
  <c r="H129" i="9" s="1"/>
  <c r="G130" i="9"/>
  <c r="H130" i="9" s="1"/>
  <c r="G131" i="9"/>
  <c r="G132" i="9"/>
  <c r="G133" i="9"/>
  <c r="G134" i="9"/>
  <c r="G135" i="9"/>
  <c r="H135" i="9" s="1"/>
  <c r="G136" i="9"/>
  <c r="H136" i="9" s="1"/>
  <c r="G137" i="9"/>
  <c r="H137" i="9" s="1"/>
  <c r="G138" i="9"/>
  <c r="H138" i="9" s="1"/>
  <c r="G139" i="9"/>
  <c r="H3" i="9"/>
  <c r="H4" i="9"/>
  <c r="H5" i="9"/>
  <c r="H6" i="9"/>
  <c r="H11" i="9"/>
  <c r="H12" i="9"/>
  <c r="H13" i="9"/>
  <c r="H14" i="9"/>
  <c r="H19" i="9"/>
  <c r="H20" i="9"/>
  <c r="H21" i="9"/>
  <c r="H22" i="9"/>
  <c r="H27" i="9"/>
  <c r="H28" i="9"/>
  <c r="H29" i="9"/>
  <c r="H30" i="9"/>
  <c r="H35" i="9"/>
  <c r="H36" i="9"/>
  <c r="H37" i="9"/>
  <c r="H38" i="9"/>
  <c r="H43" i="9"/>
  <c r="H44" i="9"/>
  <c r="H45" i="9"/>
  <c r="H46" i="9"/>
  <c r="H51" i="9"/>
  <c r="H52" i="9"/>
  <c r="H53" i="9"/>
  <c r="H54" i="9"/>
  <c r="H59" i="9"/>
  <c r="H60" i="9"/>
  <c r="H61" i="9"/>
  <c r="H62" i="9"/>
  <c r="H67" i="9"/>
  <c r="H68" i="9"/>
  <c r="H69" i="9"/>
  <c r="H70" i="9"/>
  <c r="H75" i="9"/>
  <c r="H76" i="9"/>
  <c r="H77" i="9"/>
  <c r="H78" i="9"/>
  <c r="H83" i="9"/>
  <c r="H84" i="9"/>
  <c r="H85" i="9"/>
  <c r="H86" i="9"/>
  <c r="H91" i="9"/>
  <c r="H92" i="9"/>
  <c r="H93" i="9"/>
  <c r="H94" i="9"/>
  <c r="H99" i="9"/>
  <c r="H100" i="9"/>
  <c r="H101" i="9"/>
  <c r="H102" i="9"/>
  <c r="H107" i="9"/>
  <c r="H108" i="9"/>
  <c r="H109" i="9"/>
  <c r="H110" i="9"/>
  <c r="H115" i="9"/>
  <c r="H116" i="9"/>
  <c r="H117" i="9"/>
  <c r="H118" i="9"/>
  <c r="H123" i="9"/>
  <c r="H124" i="9"/>
  <c r="H125" i="9"/>
  <c r="H126" i="9"/>
  <c r="H131" i="9"/>
  <c r="H132" i="9"/>
  <c r="H133" i="9"/>
  <c r="H134" i="9"/>
  <c r="H139" i="9"/>
  <c r="H2" i="9"/>
  <c r="G2" i="9"/>
  <c r="J9" i="9"/>
  <c r="B15" i="8"/>
  <c r="B17" i="8" s="1" a="1"/>
  <c r="B17" i="8" s="1"/>
  <c r="K3" i="8" s="1"/>
  <c r="K7" i="8"/>
  <c r="E8" i="8"/>
  <c r="E9" i="8"/>
  <c r="E10" i="8"/>
  <c r="E16" i="8"/>
  <c r="E17" i="8"/>
  <c r="E18" i="8"/>
  <c r="E19" i="8"/>
  <c r="E25" i="8"/>
  <c r="E32" i="8"/>
  <c r="E33" i="8"/>
  <c r="E34" i="8"/>
  <c r="E35" i="8"/>
  <c r="E49" i="8"/>
  <c r="E50" i="8"/>
  <c r="E51" i="8"/>
  <c r="E56" i="8"/>
  <c r="E57" i="8"/>
  <c r="E65" i="8"/>
  <c r="E66" i="8"/>
  <c r="E67" i="8"/>
  <c r="E72" i="8"/>
  <c r="E73" i="8"/>
  <c r="E74" i="8"/>
  <c r="E81" i="8"/>
  <c r="E83" i="8"/>
  <c r="E88" i="8"/>
  <c r="E89" i="8"/>
  <c r="E90" i="8"/>
  <c r="E104" i="8"/>
  <c r="E105" i="8"/>
  <c r="E106" i="8"/>
  <c r="E112" i="8"/>
  <c r="E113" i="8"/>
  <c r="E121" i="8"/>
  <c r="E122" i="8"/>
  <c r="E128" i="8"/>
  <c r="E129" i="8"/>
  <c r="E130" i="8"/>
  <c r="E138" i="8"/>
  <c r="D8" i="8"/>
  <c r="D9" i="8"/>
  <c r="D16" i="8"/>
  <c r="D17" i="8"/>
  <c r="D25" i="8"/>
  <c r="D40" i="8"/>
  <c r="D41" i="8"/>
  <c r="D48" i="8"/>
  <c r="D49" i="8"/>
  <c r="D73" i="8"/>
  <c r="D80" i="8"/>
  <c r="D81" i="8"/>
  <c r="D88" i="8"/>
  <c r="D89" i="8"/>
  <c r="D105" i="8"/>
  <c r="D112" i="8"/>
  <c r="D113" i="8"/>
  <c r="D120" i="8"/>
  <c r="D121" i="8"/>
  <c r="D137" i="8"/>
  <c r="C3" i="8"/>
  <c r="D3" i="8" s="1"/>
  <c r="C4" i="8"/>
  <c r="E4" i="8" s="1"/>
  <c r="C5" i="8"/>
  <c r="E5" i="8" s="1"/>
  <c r="C6" i="8"/>
  <c r="E6" i="8" s="1"/>
  <c r="C7" i="8"/>
  <c r="E7" i="8" s="1"/>
  <c r="C8" i="8"/>
  <c r="C9" i="8"/>
  <c r="C10" i="8"/>
  <c r="D10" i="8" s="1"/>
  <c r="C11" i="8"/>
  <c r="C12" i="8"/>
  <c r="E12" i="8" s="1"/>
  <c r="C13" i="8"/>
  <c r="D13" i="8" s="1"/>
  <c r="C14" i="8"/>
  <c r="E14" i="8" s="1"/>
  <c r="C15" i="8"/>
  <c r="E15" i="8" s="1"/>
  <c r="C16" i="8"/>
  <c r="C17" i="8"/>
  <c r="C18" i="8"/>
  <c r="D18" i="8" s="1"/>
  <c r="C19" i="8"/>
  <c r="D19" i="8" s="1"/>
  <c r="C20" i="8"/>
  <c r="E20" i="8" s="1"/>
  <c r="C21" i="8"/>
  <c r="E21" i="8" s="1"/>
  <c r="C22" i="8"/>
  <c r="F22" i="8" s="1"/>
  <c r="C23" i="8"/>
  <c r="E23" i="8" s="1"/>
  <c r="C24" i="8"/>
  <c r="F24" i="8" s="1"/>
  <c r="C25" i="8"/>
  <c r="C26" i="8"/>
  <c r="D26" i="8" s="1"/>
  <c r="C27" i="8"/>
  <c r="C28" i="8"/>
  <c r="E28" i="8" s="1"/>
  <c r="C29" i="8"/>
  <c r="E29" i="8" s="1"/>
  <c r="C30" i="8"/>
  <c r="F30" i="8" s="1"/>
  <c r="C31" i="8"/>
  <c r="F31" i="8" s="1"/>
  <c r="C32" i="8"/>
  <c r="F32" i="8" s="1"/>
  <c r="C33" i="8"/>
  <c r="C34" i="8"/>
  <c r="D34" i="8" s="1"/>
  <c r="C35" i="8"/>
  <c r="D35" i="8" s="1"/>
  <c r="C36" i="8"/>
  <c r="E36" i="8" s="1"/>
  <c r="C37" i="8"/>
  <c r="E37" i="8" s="1"/>
  <c r="C38" i="8"/>
  <c r="F38" i="8" s="1"/>
  <c r="C39" i="8"/>
  <c r="F39" i="8" s="1"/>
  <c r="C40" i="8"/>
  <c r="F40" i="8" s="1"/>
  <c r="C41" i="8"/>
  <c r="C42" i="8"/>
  <c r="D42" i="8" s="1"/>
  <c r="C43" i="8"/>
  <c r="C44" i="8"/>
  <c r="E44" i="8" s="1"/>
  <c r="C45" i="8"/>
  <c r="E45" i="8" s="1"/>
  <c r="C46" i="8"/>
  <c r="E46" i="8" s="1"/>
  <c r="C47" i="8"/>
  <c r="F47" i="8" s="1"/>
  <c r="C48" i="8"/>
  <c r="F48" i="8" s="1"/>
  <c r="C49" i="8"/>
  <c r="C50" i="8"/>
  <c r="D50" i="8" s="1"/>
  <c r="C51" i="8"/>
  <c r="D51" i="8" s="1"/>
  <c r="C52" i="8"/>
  <c r="E52" i="8" s="1"/>
  <c r="C53" i="8"/>
  <c r="E53" i="8" s="1"/>
  <c r="C54" i="8"/>
  <c r="E54" i="8" s="1"/>
  <c r="C55" i="8"/>
  <c r="E55" i="8" s="1"/>
  <c r="C56" i="8"/>
  <c r="F56" i="8" s="1"/>
  <c r="C57" i="8"/>
  <c r="C58" i="8"/>
  <c r="D58" i="8" s="1"/>
  <c r="C59" i="8"/>
  <c r="C60" i="8"/>
  <c r="E60" i="8" s="1"/>
  <c r="C61" i="8"/>
  <c r="E61" i="8" s="1"/>
  <c r="C62" i="8"/>
  <c r="E62" i="8" s="1"/>
  <c r="C63" i="8"/>
  <c r="F63" i="8" s="1"/>
  <c r="C64" i="8"/>
  <c r="F64" i="8" s="1"/>
  <c r="C65" i="8"/>
  <c r="C66" i="8"/>
  <c r="D66" i="8" s="1"/>
  <c r="C67" i="8"/>
  <c r="D67" i="8" s="1"/>
  <c r="C68" i="8"/>
  <c r="E68" i="8" s="1"/>
  <c r="C69" i="8"/>
  <c r="E69" i="8" s="1"/>
  <c r="C70" i="8"/>
  <c r="F70" i="8" s="1"/>
  <c r="C71" i="8"/>
  <c r="E71" i="8" s="1"/>
  <c r="C72" i="8"/>
  <c r="F72" i="8" s="1"/>
  <c r="C73" i="8"/>
  <c r="C74" i="8"/>
  <c r="D74" i="8" s="1"/>
  <c r="C75" i="8"/>
  <c r="C76" i="8"/>
  <c r="E76" i="8" s="1"/>
  <c r="C77" i="8"/>
  <c r="E77" i="8" s="1"/>
  <c r="C78" i="8"/>
  <c r="F78" i="8" s="1"/>
  <c r="C79" i="8"/>
  <c r="F79" i="8" s="1"/>
  <c r="C80" i="8"/>
  <c r="F80" i="8" s="1"/>
  <c r="C81" i="8"/>
  <c r="C82" i="8"/>
  <c r="D82" i="8" s="1"/>
  <c r="C83" i="8"/>
  <c r="D83" i="8" s="1"/>
  <c r="C84" i="8"/>
  <c r="E84" i="8" s="1"/>
  <c r="C85" i="8"/>
  <c r="E85" i="8" s="1"/>
  <c r="C86" i="8"/>
  <c r="E86" i="8" s="1"/>
  <c r="C87" i="8"/>
  <c r="E87" i="8" s="1"/>
  <c r="C88" i="8"/>
  <c r="F88" i="8" s="1"/>
  <c r="C89" i="8"/>
  <c r="C90" i="8"/>
  <c r="D90" i="8" s="1"/>
  <c r="C91" i="8"/>
  <c r="C92" i="8"/>
  <c r="E92" i="8" s="1"/>
  <c r="C93" i="8"/>
  <c r="E93" i="8" s="1"/>
  <c r="C94" i="8"/>
  <c r="E94" i="8" s="1"/>
  <c r="C95" i="8"/>
  <c r="F95" i="8" s="1"/>
  <c r="C96" i="8"/>
  <c r="F96" i="8" s="1"/>
  <c r="C97" i="8"/>
  <c r="C98" i="8"/>
  <c r="D98" i="8" s="1"/>
  <c r="C99" i="8"/>
  <c r="D99" i="8" s="1"/>
  <c r="C100" i="8"/>
  <c r="E100" i="8" s="1"/>
  <c r="C101" i="8"/>
  <c r="E101" i="8" s="1"/>
  <c r="C102" i="8"/>
  <c r="E102" i="8" s="1"/>
  <c r="C103" i="8"/>
  <c r="E103" i="8" s="1"/>
  <c r="C104" i="8"/>
  <c r="F104" i="8" s="1"/>
  <c r="C105" i="8"/>
  <c r="C106" i="8"/>
  <c r="D106" i="8" s="1"/>
  <c r="C107" i="8"/>
  <c r="C108" i="8"/>
  <c r="E108" i="8" s="1"/>
  <c r="C109" i="8"/>
  <c r="E109" i="8" s="1"/>
  <c r="C110" i="8"/>
  <c r="F110" i="8" s="1"/>
  <c r="C111" i="8"/>
  <c r="F111" i="8" s="1"/>
  <c r="C112" i="8"/>
  <c r="F112" i="8" s="1"/>
  <c r="C113" i="8"/>
  <c r="C114" i="8"/>
  <c r="D114" i="8" s="1"/>
  <c r="C115" i="8"/>
  <c r="D115" i="8" s="1"/>
  <c r="C116" i="8"/>
  <c r="E116" i="8" s="1"/>
  <c r="C117" i="8"/>
  <c r="D117" i="8" s="1"/>
  <c r="C118" i="8"/>
  <c r="E118" i="8" s="1"/>
  <c r="C119" i="8"/>
  <c r="F119" i="8" s="1"/>
  <c r="C120" i="8"/>
  <c r="F120" i="8" s="1"/>
  <c r="C121" i="8"/>
  <c r="C122" i="8"/>
  <c r="D122" i="8" s="1"/>
  <c r="C123" i="8"/>
  <c r="C124" i="8"/>
  <c r="E124" i="8" s="1"/>
  <c r="C125" i="8"/>
  <c r="E125" i="8" s="1"/>
  <c r="C126" i="8"/>
  <c r="F126" i="8" s="1"/>
  <c r="C127" i="8"/>
  <c r="E127" i="8" s="1"/>
  <c r="C128" i="8"/>
  <c r="F128" i="8" s="1"/>
  <c r="C129" i="8"/>
  <c r="C130" i="8"/>
  <c r="D130" i="8" s="1"/>
  <c r="C131" i="8"/>
  <c r="D131" i="8" s="1"/>
  <c r="C132" i="8"/>
  <c r="E132" i="8" s="1"/>
  <c r="C133" i="8"/>
  <c r="E133" i="8" s="1"/>
  <c r="C134" i="8"/>
  <c r="E134" i="8" s="1"/>
  <c r="C135" i="8"/>
  <c r="F135" i="8" s="1"/>
  <c r="C136" i="8"/>
  <c r="F136" i="8" s="1"/>
  <c r="C137" i="8"/>
  <c r="E137" i="8" s="1"/>
  <c r="C138" i="8"/>
  <c r="D138" i="8" s="1"/>
  <c r="C139" i="8"/>
  <c r="C2" i="8"/>
  <c r="E2" i="8" s="1"/>
  <c r="J3" i="9"/>
  <c r="B23" i="1"/>
  <c r="B54" i="1"/>
  <c r="D4" i="9"/>
  <c r="F5" i="9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F60" i="9"/>
  <c r="F61" i="9"/>
  <c r="D62" i="9"/>
  <c r="F63" i="9"/>
  <c r="F64" i="9"/>
  <c r="F68" i="9"/>
  <c r="D69" i="9"/>
  <c r="D70" i="9"/>
  <c r="F71" i="9"/>
  <c r="F72" i="9"/>
  <c r="F76" i="9"/>
  <c r="D77" i="9"/>
  <c r="D78" i="9"/>
  <c r="D79" i="9"/>
  <c r="F80" i="9"/>
  <c r="D84" i="9"/>
  <c r="F85" i="9"/>
  <c r="F86" i="9"/>
  <c r="D87" i="9"/>
  <c r="D88" i="9"/>
  <c r="D93" i="9"/>
  <c r="F94" i="9"/>
  <c r="D95" i="9"/>
  <c r="D96" i="9"/>
  <c r="D101" i="9"/>
  <c r="F102" i="9"/>
  <c r="F103" i="9"/>
  <c r="D104" i="9"/>
  <c r="F108" i="9"/>
  <c r="D109" i="9"/>
  <c r="F110" i="9"/>
  <c r="F111" i="9"/>
  <c r="F112" i="9"/>
  <c r="F116" i="9"/>
  <c r="D117" i="9"/>
  <c r="F118" i="9"/>
  <c r="F119" i="9"/>
  <c r="D123" i="9"/>
  <c r="F124" i="9"/>
  <c r="F126" i="9"/>
  <c r="F127" i="9"/>
  <c r="F128" i="9"/>
  <c r="F129" i="9"/>
  <c r="D132" i="9"/>
  <c r="D133" i="9"/>
  <c r="F134" i="9"/>
  <c r="F135" i="9"/>
  <c r="D136" i="9"/>
  <c r="F137" i="9"/>
  <c r="F139" i="9"/>
  <c r="B139" i="9"/>
  <c r="B138" i="9"/>
  <c r="B137" i="9"/>
  <c r="F136" i="9"/>
  <c r="B136" i="9"/>
  <c r="B135" i="9"/>
  <c r="B134" i="9"/>
  <c r="B133" i="9"/>
  <c r="B132" i="9"/>
  <c r="F131" i="9"/>
  <c r="B131" i="9"/>
  <c r="B130" i="9"/>
  <c r="B129" i="9"/>
  <c r="B128" i="9"/>
  <c r="B127" i="9"/>
  <c r="B126" i="9"/>
  <c r="D125" i="9"/>
  <c r="B125" i="9"/>
  <c r="B124" i="9"/>
  <c r="B123" i="9"/>
  <c r="F122" i="9"/>
  <c r="B122" i="9"/>
  <c r="B121" i="9"/>
  <c r="F120" i="9"/>
  <c r="D120" i="9"/>
  <c r="B120" i="9"/>
  <c r="B119" i="9"/>
  <c r="B118" i="9"/>
  <c r="B117" i="9"/>
  <c r="B116" i="9"/>
  <c r="D115" i="9"/>
  <c r="F115" i="9"/>
  <c r="B115" i="9"/>
  <c r="F114" i="9"/>
  <c r="B114" i="9"/>
  <c r="B113" i="9"/>
  <c r="B112" i="9"/>
  <c r="B111" i="9"/>
  <c r="D110" i="9"/>
  <c r="B110" i="9"/>
  <c r="B109" i="9"/>
  <c r="B108" i="9"/>
  <c r="D107" i="9"/>
  <c r="F107" i="9"/>
  <c r="B107" i="9"/>
  <c r="F106" i="9"/>
  <c r="B106" i="9"/>
  <c r="B105" i="9"/>
  <c r="B104" i="9"/>
  <c r="B103" i="9"/>
  <c r="B102" i="9"/>
  <c r="B101" i="9"/>
  <c r="F100" i="9"/>
  <c r="D100" i="9"/>
  <c r="B100" i="9"/>
  <c r="D99" i="9"/>
  <c r="F99" i="9"/>
  <c r="B99" i="9"/>
  <c r="F98" i="9"/>
  <c r="B98" i="9"/>
  <c r="B97" i="9"/>
  <c r="F96" i="9"/>
  <c r="B96" i="9"/>
  <c r="B95" i="9"/>
  <c r="B94" i="9"/>
  <c r="B93" i="9"/>
  <c r="F92" i="9"/>
  <c r="D92" i="9"/>
  <c r="B92" i="9"/>
  <c r="F91" i="9"/>
  <c r="B91" i="9"/>
  <c r="D90" i="9"/>
  <c r="F90" i="9"/>
  <c r="B90" i="9"/>
  <c r="B89" i="9"/>
  <c r="F88" i="9"/>
  <c r="B88" i="9"/>
  <c r="B87" i="9"/>
  <c r="B86" i="9"/>
  <c r="B85" i="9"/>
  <c r="B84" i="9"/>
  <c r="F83" i="9"/>
  <c r="B83" i="9"/>
  <c r="D82" i="9"/>
  <c r="F82" i="9"/>
  <c r="B82" i="9"/>
  <c r="B81" i="9"/>
  <c r="B80" i="9"/>
  <c r="B79" i="9"/>
  <c r="B78" i="9"/>
  <c r="B77" i="9"/>
  <c r="B76" i="9"/>
  <c r="F75" i="9"/>
  <c r="B75" i="9"/>
  <c r="D74" i="9"/>
  <c r="F74" i="9"/>
  <c r="B74" i="9"/>
  <c r="B73" i="9"/>
  <c r="B72" i="9"/>
  <c r="D71" i="9"/>
  <c r="B71" i="9"/>
  <c r="B70" i="9"/>
  <c r="B69" i="9"/>
  <c r="B68" i="9"/>
  <c r="F67" i="9"/>
  <c r="B67" i="9"/>
  <c r="D66" i="9"/>
  <c r="F66" i="9"/>
  <c r="B66" i="9"/>
  <c r="B65" i="9"/>
  <c r="B64" i="9"/>
  <c r="B63" i="9"/>
  <c r="B62" i="9"/>
  <c r="B61" i="9"/>
  <c r="D60" i="9"/>
  <c r="B60" i="9"/>
  <c r="D59" i="9"/>
  <c r="F59" i="9"/>
  <c r="B59" i="9"/>
  <c r="F58" i="9"/>
  <c r="B58" i="9"/>
  <c r="B57" i="9"/>
  <c r="D56" i="9"/>
  <c r="B56" i="9"/>
  <c r="B55" i="9"/>
  <c r="B54" i="9"/>
  <c r="F53" i="9"/>
  <c r="B53" i="9"/>
  <c r="F52" i="9"/>
  <c r="D52" i="9"/>
  <c r="B52" i="9"/>
  <c r="F51" i="9"/>
  <c r="B51" i="9"/>
  <c r="D50" i="9"/>
  <c r="F50" i="9"/>
  <c r="B50" i="9"/>
  <c r="B49" i="9"/>
  <c r="F48" i="9"/>
  <c r="B48" i="9"/>
  <c r="B47" i="9"/>
  <c r="B46" i="9"/>
  <c r="B45" i="9"/>
  <c r="F44" i="9"/>
  <c r="B44" i="9"/>
  <c r="F43" i="9"/>
  <c r="B43" i="9"/>
  <c r="D42" i="9"/>
  <c r="F42" i="9"/>
  <c r="B42" i="9"/>
  <c r="B41" i="9"/>
  <c r="F40" i="9"/>
  <c r="B40" i="9"/>
  <c r="B39" i="9"/>
  <c r="F38" i="9"/>
  <c r="B38" i="9"/>
  <c r="B37" i="9"/>
  <c r="B36" i="9"/>
  <c r="F35" i="9"/>
  <c r="B35" i="9"/>
  <c r="F34" i="9"/>
  <c r="B34" i="9"/>
  <c r="B33" i="9"/>
  <c r="B32" i="9"/>
  <c r="B31" i="9"/>
  <c r="F30" i="9"/>
  <c r="D30" i="9"/>
  <c r="B30" i="9"/>
  <c r="B29" i="9"/>
  <c r="B28" i="9"/>
  <c r="D27" i="9"/>
  <c r="F27" i="9"/>
  <c r="B27" i="9"/>
  <c r="F26" i="9"/>
  <c r="B26" i="9"/>
  <c r="B25" i="9"/>
  <c r="B24" i="9"/>
  <c r="B23" i="9"/>
  <c r="B22" i="9"/>
  <c r="B21" i="9"/>
  <c r="F20" i="9"/>
  <c r="B20" i="9"/>
  <c r="D19" i="9"/>
  <c r="F19" i="9"/>
  <c r="B19" i="9"/>
  <c r="F18" i="9"/>
  <c r="B18" i="9"/>
  <c r="B17" i="9"/>
  <c r="B16" i="9"/>
  <c r="D15" i="9"/>
  <c r="B15" i="9"/>
  <c r="B14" i="9"/>
  <c r="B13" i="9"/>
  <c r="J12" i="9"/>
  <c r="E39" i="9" s="1"/>
  <c r="F12" i="9"/>
  <c r="D12" i="9"/>
  <c r="B12" i="9"/>
  <c r="F11" i="9"/>
  <c r="D11" i="9"/>
  <c r="B11" i="9"/>
  <c r="F10" i="9"/>
  <c r="D10" i="9"/>
  <c r="B10" i="9"/>
  <c r="F9" i="9"/>
  <c r="B9" i="9"/>
  <c r="B8" i="9"/>
  <c r="B7" i="9"/>
  <c r="D6" i="9"/>
  <c r="B6" i="9"/>
  <c r="D5" i="9"/>
  <c r="B5" i="9"/>
  <c r="B4" i="9"/>
  <c r="F3" i="9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7" i="7"/>
  <c r="A98" i="7"/>
  <c r="A98" i="1" s="1"/>
  <c r="B98" i="1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20" i="7"/>
  <c r="B120" i="7" s="1"/>
  <c r="A121" i="7"/>
  <c r="A122" i="7"/>
  <c r="B122" i="7" s="1"/>
  <c r="A123" i="7"/>
  <c r="A123" i="1" s="1"/>
  <c r="B123" i="1" s="1"/>
  <c r="A124" i="7"/>
  <c r="A125" i="7"/>
  <c r="A126" i="7"/>
  <c r="A127" i="7"/>
  <c r="A128" i="7"/>
  <c r="A128" i="1" s="1"/>
  <c r="B128" i="1" s="1"/>
  <c r="A45" i="7"/>
  <c r="B45" i="7" s="1"/>
  <c r="A46" i="7"/>
  <c r="A47" i="7"/>
  <c r="A48" i="7"/>
  <c r="A49" i="7"/>
  <c r="A50" i="7"/>
  <c r="A51" i="7"/>
  <c r="A52" i="7"/>
  <c r="A52" i="1" s="1"/>
  <c r="B52" i="1" s="1"/>
  <c r="A53" i="7"/>
  <c r="B53" i="7" s="1"/>
  <c r="A54" i="7"/>
  <c r="A54" i="1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5" i="7"/>
  <c r="A5" i="1" s="1"/>
  <c r="B5" i="1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2" i="7"/>
  <c r="B22" i="7" s="1"/>
  <c r="A23" i="7"/>
  <c r="A23" i="1" s="1"/>
  <c r="A24" i="7"/>
  <c r="A25" i="7"/>
  <c r="A26" i="7"/>
  <c r="A27" i="7"/>
  <c r="A28" i="7"/>
  <c r="A2" i="7"/>
  <c r="A2" i="1" s="1"/>
  <c r="B2" i="1" s="1"/>
  <c r="B3" i="4"/>
  <c r="B4" i="4"/>
  <c r="B5" i="4"/>
  <c r="D128" i="8" l="1"/>
  <c r="D56" i="8"/>
  <c r="E96" i="8"/>
  <c r="E40" i="8"/>
  <c r="D139" i="8"/>
  <c r="E139" i="8"/>
  <c r="D123" i="8"/>
  <c r="E123" i="8"/>
  <c r="D107" i="8"/>
  <c r="E107" i="8"/>
  <c r="D91" i="8"/>
  <c r="E91" i="8"/>
  <c r="D75" i="8"/>
  <c r="E75" i="8"/>
  <c r="D59" i="8"/>
  <c r="E59" i="8"/>
  <c r="D43" i="8"/>
  <c r="E43" i="8"/>
  <c r="D27" i="8"/>
  <c r="E27" i="8"/>
  <c r="D11" i="8"/>
  <c r="E11" i="8"/>
  <c r="D72" i="8"/>
  <c r="D32" i="8"/>
  <c r="E120" i="8"/>
  <c r="E99" i="8"/>
  <c r="E82" i="8"/>
  <c r="E48" i="8"/>
  <c r="E26" i="8"/>
  <c r="D104" i="8"/>
  <c r="D64" i="8"/>
  <c r="E136" i="8"/>
  <c r="E115" i="8"/>
  <c r="E98" i="8"/>
  <c r="E64" i="8"/>
  <c r="E42" i="8"/>
  <c r="F137" i="8"/>
  <c r="H137" i="8" s="1"/>
  <c r="G137" i="1" s="1"/>
  <c r="F129" i="8"/>
  <c r="H129" i="8" s="1"/>
  <c r="G129" i="1" s="1"/>
  <c r="D129" i="8"/>
  <c r="F121" i="8"/>
  <c r="H121" i="8" s="1"/>
  <c r="G121" i="1" s="1"/>
  <c r="F113" i="8"/>
  <c r="F105" i="8"/>
  <c r="F97" i="8"/>
  <c r="D97" i="8"/>
  <c r="F89" i="8"/>
  <c r="H89" i="8" s="1"/>
  <c r="G89" i="1" s="1"/>
  <c r="F81" i="8"/>
  <c r="H81" i="8" s="1"/>
  <c r="G81" i="1" s="1"/>
  <c r="F73" i="8"/>
  <c r="H73" i="8" s="1"/>
  <c r="G73" i="1" s="1"/>
  <c r="F65" i="8"/>
  <c r="H65" i="8" s="1"/>
  <c r="G65" i="1" s="1"/>
  <c r="D65" i="8"/>
  <c r="F57" i="8"/>
  <c r="F49" i="8"/>
  <c r="H49" i="8" s="1"/>
  <c r="G49" i="1" s="1"/>
  <c r="F41" i="8"/>
  <c r="H41" i="8" s="1"/>
  <c r="G41" i="1" s="1"/>
  <c r="F33" i="8"/>
  <c r="H33" i="8" s="1"/>
  <c r="G33" i="1" s="1"/>
  <c r="D33" i="8"/>
  <c r="F25" i="8"/>
  <c r="H25" i="8" s="1"/>
  <c r="G25" i="1" s="1"/>
  <c r="F17" i="8"/>
  <c r="H17" i="8" s="1"/>
  <c r="G17" i="1" s="1"/>
  <c r="F9" i="8"/>
  <c r="D136" i="8"/>
  <c r="D96" i="8"/>
  <c r="D57" i="8"/>
  <c r="D24" i="8"/>
  <c r="E131" i="8"/>
  <c r="E114" i="8"/>
  <c r="E97" i="8"/>
  <c r="E80" i="8"/>
  <c r="E58" i="8"/>
  <c r="E41" i="8"/>
  <c r="E24" i="8"/>
  <c r="E3" i="8"/>
  <c r="F16" i="8"/>
  <c r="H16" i="8" s="1"/>
  <c r="G16" i="1" s="1"/>
  <c r="F8" i="8"/>
  <c r="H8" i="8" s="1"/>
  <c r="G8" i="1" s="1"/>
  <c r="H32" i="8"/>
  <c r="G32" i="1" s="1"/>
  <c r="H40" i="8"/>
  <c r="G40" i="1" s="1"/>
  <c r="H48" i="8"/>
  <c r="G48" i="1" s="1"/>
  <c r="H56" i="8"/>
  <c r="G56" i="1" s="1"/>
  <c r="H64" i="8"/>
  <c r="G64" i="1" s="1"/>
  <c r="H80" i="8"/>
  <c r="G80" i="1" s="1"/>
  <c r="H88" i="8"/>
  <c r="G88" i="1" s="1"/>
  <c r="H96" i="8"/>
  <c r="G96" i="1" s="1"/>
  <c r="H104" i="8"/>
  <c r="G104" i="1" s="1"/>
  <c r="H112" i="8"/>
  <c r="G112" i="1" s="1"/>
  <c r="H120" i="8"/>
  <c r="G120" i="1" s="1"/>
  <c r="H128" i="8"/>
  <c r="G128" i="1" s="1"/>
  <c r="H108" i="8"/>
  <c r="G108" i="1" s="1"/>
  <c r="H9" i="8"/>
  <c r="G9" i="1" s="1"/>
  <c r="H97" i="8"/>
  <c r="G97" i="1" s="1"/>
  <c r="H105" i="8"/>
  <c r="G105" i="1" s="1"/>
  <c r="H113" i="8"/>
  <c r="G113" i="1" s="1"/>
  <c r="H35" i="8"/>
  <c r="G35" i="1" s="1"/>
  <c r="H115" i="8"/>
  <c r="G115" i="1" s="1"/>
  <c r="H117" i="8"/>
  <c r="G117" i="1" s="1"/>
  <c r="H31" i="8"/>
  <c r="G31" i="1" s="1"/>
  <c r="H39" i="8"/>
  <c r="G39" i="1" s="1"/>
  <c r="H47" i="8"/>
  <c r="G47" i="1" s="1"/>
  <c r="H95" i="8"/>
  <c r="G95" i="1" s="1"/>
  <c r="H111" i="8"/>
  <c r="G111" i="1" s="1"/>
  <c r="F7" i="8"/>
  <c r="H7" i="8" s="1"/>
  <c r="G7" i="1" s="1"/>
  <c r="F118" i="8"/>
  <c r="H118" i="8" s="1"/>
  <c r="G118" i="1" s="1"/>
  <c r="F86" i="8"/>
  <c r="H86" i="8" s="1"/>
  <c r="G86" i="1" s="1"/>
  <c r="F14" i="8"/>
  <c r="H14" i="8" s="1"/>
  <c r="G14" i="1" s="1"/>
  <c r="D135" i="8"/>
  <c r="D127" i="8"/>
  <c r="D119" i="8"/>
  <c r="D111" i="8"/>
  <c r="D103" i="8"/>
  <c r="D95" i="8"/>
  <c r="D87" i="8"/>
  <c r="D79" i="8"/>
  <c r="D71" i="8"/>
  <c r="D63" i="8"/>
  <c r="D55" i="8"/>
  <c r="D47" i="8"/>
  <c r="D39" i="8"/>
  <c r="D31" i="8"/>
  <c r="D23" i="8"/>
  <c r="D15" i="8"/>
  <c r="D7" i="8"/>
  <c r="F133" i="8"/>
  <c r="H133" i="8" s="1"/>
  <c r="G133" i="1" s="1"/>
  <c r="F125" i="8"/>
  <c r="H125" i="8" s="1"/>
  <c r="G125" i="1" s="1"/>
  <c r="F117" i="8"/>
  <c r="F109" i="8"/>
  <c r="H109" i="8" s="1"/>
  <c r="G109" i="1" s="1"/>
  <c r="F101" i="8"/>
  <c r="H101" i="8" s="1"/>
  <c r="G101" i="1" s="1"/>
  <c r="F93" i="8"/>
  <c r="H93" i="8" s="1"/>
  <c r="G93" i="1" s="1"/>
  <c r="F85" i="8"/>
  <c r="H85" i="8" s="1"/>
  <c r="G85" i="1" s="1"/>
  <c r="F77" i="8"/>
  <c r="H77" i="8" s="1"/>
  <c r="G77" i="1" s="1"/>
  <c r="F69" i="8"/>
  <c r="H69" i="8" s="1"/>
  <c r="G69" i="1" s="1"/>
  <c r="F61" i="8"/>
  <c r="H61" i="8" s="1"/>
  <c r="G61" i="1" s="1"/>
  <c r="F53" i="8"/>
  <c r="H53" i="8" s="1"/>
  <c r="G53" i="1" s="1"/>
  <c r="F45" i="8"/>
  <c r="H45" i="8" s="1"/>
  <c r="G45" i="1" s="1"/>
  <c r="F37" i="8"/>
  <c r="H37" i="8" s="1"/>
  <c r="G37" i="1" s="1"/>
  <c r="F29" i="8"/>
  <c r="H29" i="8" s="1"/>
  <c r="G29" i="1" s="1"/>
  <c r="F21" i="8"/>
  <c r="H21" i="8" s="1"/>
  <c r="G21" i="1" s="1"/>
  <c r="F13" i="8"/>
  <c r="H13" i="8" s="1"/>
  <c r="G13" i="1" s="1"/>
  <c r="F5" i="8"/>
  <c r="H5" i="8" s="1"/>
  <c r="G5" i="1" s="1"/>
  <c r="F127" i="8"/>
  <c r="H127" i="8" s="1"/>
  <c r="G127" i="1" s="1"/>
  <c r="F15" i="8"/>
  <c r="F134" i="8"/>
  <c r="F102" i="8"/>
  <c r="H102" i="8" s="1"/>
  <c r="G102" i="1" s="1"/>
  <c r="F62" i="8"/>
  <c r="H62" i="8" s="1"/>
  <c r="G62" i="1" s="1"/>
  <c r="F6" i="8"/>
  <c r="H6" i="8" s="1"/>
  <c r="G6" i="1" s="1"/>
  <c r="D134" i="8"/>
  <c r="D126" i="8"/>
  <c r="D118" i="8"/>
  <c r="D110" i="8"/>
  <c r="D102" i="8"/>
  <c r="D94" i="8"/>
  <c r="D86" i="8"/>
  <c r="D78" i="8"/>
  <c r="D70" i="8"/>
  <c r="D62" i="8"/>
  <c r="D54" i="8"/>
  <c r="D46" i="8"/>
  <c r="D38" i="8"/>
  <c r="D30" i="8"/>
  <c r="D22" i="8"/>
  <c r="D14" i="8"/>
  <c r="D6" i="8"/>
  <c r="F2" i="8"/>
  <c r="F132" i="8"/>
  <c r="H132" i="8" s="1"/>
  <c r="G132" i="1" s="1"/>
  <c r="F124" i="8"/>
  <c r="F116" i="8"/>
  <c r="F108" i="8"/>
  <c r="F100" i="8"/>
  <c r="H100" i="8" s="1"/>
  <c r="G100" i="1" s="1"/>
  <c r="F92" i="8"/>
  <c r="H92" i="8" s="1"/>
  <c r="G92" i="1" s="1"/>
  <c r="F84" i="8"/>
  <c r="H84" i="8" s="1"/>
  <c r="G84" i="1" s="1"/>
  <c r="F76" i="8"/>
  <c r="H76" i="8" s="1"/>
  <c r="G76" i="1" s="1"/>
  <c r="F68" i="8"/>
  <c r="H68" i="8" s="1"/>
  <c r="G68" i="1" s="1"/>
  <c r="F60" i="8"/>
  <c r="H60" i="8" s="1"/>
  <c r="G60" i="1" s="1"/>
  <c r="F52" i="8"/>
  <c r="H52" i="8" s="1"/>
  <c r="G52" i="1" s="1"/>
  <c r="F44" i="8"/>
  <c r="H44" i="8" s="1"/>
  <c r="G44" i="1" s="1"/>
  <c r="F36" i="8"/>
  <c r="H36" i="8" s="1"/>
  <c r="G36" i="1" s="1"/>
  <c r="F28" i="8"/>
  <c r="H28" i="8" s="1"/>
  <c r="G28" i="1" s="1"/>
  <c r="F20" i="8"/>
  <c r="H20" i="8" s="1"/>
  <c r="G20" i="1" s="1"/>
  <c r="F12" i="8"/>
  <c r="H12" i="8" s="1"/>
  <c r="G12" i="1" s="1"/>
  <c r="F4" i="8"/>
  <c r="F103" i="8"/>
  <c r="H103" i="8" s="1"/>
  <c r="G103" i="1" s="1"/>
  <c r="F87" i="8"/>
  <c r="F71" i="8"/>
  <c r="H71" i="8" s="1"/>
  <c r="G71" i="1" s="1"/>
  <c r="F55" i="8"/>
  <c r="H55" i="8" s="1"/>
  <c r="G55" i="1" s="1"/>
  <c r="F23" i="8"/>
  <c r="H23" i="8" s="1"/>
  <c r="G23" i="1" s="1"/>
  <c r="F46" i="8"/>
  <c r="H46" i="8" s="1"/>
  <c r="G46" i="1" s="1"/>
  <c r="D133" i="8"/>
  <c r="D125" i="8"/>
  <c r="D109" i="8"/>
  <c r="D101" i="8"/>
  <c r="D93" i="8"/>
  <c r="D85" i="8"/>
  <c r="D77" i="8"/>
  <c r="D69" i="8"/>
  <c r="D61" i="8"/>
  <c r="D45" i="8"/>
  <c r="D37" i="8"/>
  <c r="D29" i="8"/>
  <c r="D21" i="8"/>
  <c r="D5" i="8"/>
  <c r="E135" i="8"/>
  <c r="E119" i="8"/>
  <c r="E111" i="8"/>
  <c r="E95" i="8"/>
  <c r="E79" i="8"/>
  <c r="E63" i="8"/>
  <c r="E47" i="8"/>
  <c r="E39" i="8"/>
  <c r="E31" i="8"/>
  <c r="F139" i="8"/>
  <c r="H139" i="8" s="1"/>
  <c r="G139" i="1" s="1"/>
  <c r="F131" i="8"/>
  <c r="H131" i="8" s="1"/>
  <c r="G131" i="1" s="1"/>
  <c r="F123" i="8"/>
  <c r="H123" i="8" s="1"/>
  <c r="G123" i="1" s="1"/>
  <c r="F115" i="8"/>
  <c r="F107" i="8"/>
  <c r="H107" i="8" s="1"/>
  <c r="G107" i="1" s="1"/>
  <c r="F99" i="8"/>
  <c r="H99" i="8" s="1"/>
  <c r="G99" i="1" s="1"/>
  <c r="F91" i="8"/>
  <c r="H91" i="8" s="1"/>
  <c r="G91" i="1" s="1"/>
  <c r="F83" i="8"/>
  <c r="H83" i="8" s="1"/>
  <c r="G83" i="1" s="1"/>
  <c r="F75" i="8"/>
  <c r="H75" i="8" s="1"/>
  <c r="G75" i="1" s="1"/>
  <c r="F67" i="8"/>
  <c r="H67" i="8" s="1"/>
  <c r="G67" i="1" s="1"/>
  <c r="F59" i="8"/>
  <c r="H59" i="8" s="1"/>
  <c r="G59" i="1" s="1"/>
  <c r="F51" i="8"/>
  <c r="H51" i="8" s="1"/>
  <c r="G51" i="1" s="1"/>
  <c r="F43" i="8"/>
  <c r="H43" i="8" s="1"/>
  <c r="G43" i="1" s="1"/>
  <c r="F35" i="8"/>
  <c r="F27" i="8"/>
  <c r="H27" i="8" s="1"/>
  <c r="G27" i="1" s="1"/>
  <c r="F19" i="8"/>
  <c r="H19" i="8" s="1"/>
  <c r="G19" i="1" s="1"/>
  <c r="F11" i="8"/>
  <c r="H11" i="8" s="1"/>
  <c r="G11" i="1" s="1"/>
  <c r="F3" i="8"/>
  <c r="H3" i="8" s="1"/>
  <c r="G3" i="1" s="1"/>
  <c r="F54" i="8"/>
  <c r="H54" i="8" s="1"/>
  <c r="G54" i="1" s="1"/>
  <c r="D124" i="8"/>
  <c r="D108" i="8"/>
  <c r="D100" i="8"/>
  <c r="D84" i="8"/>
  <c r="D76" i="8"/>
  <c r="D68" i="8"/>
  <c r="D60" i="8"/>
  <c r="D52" i="8"/>
  <c r="D44" i="8"/>
  <c r="D36" i="8"/>
  <c r="D28" i="8"/>
  <c r="D20" i="8"/>
  <c r="D12" i="8"/>
  <c r="D4" i="8"/>
  <c r="E126" i="8"/>
  <c r="E110" i="8"/>
  <c r="E78" i="8"/>
  <c r="E70" i="8"/>
  <c r="E38" i="8"/>
  <c r="E30" i="8"/>
  <c r="E22" i="8"/>
  <c r="F138" i="8"/>
  <c r="H138" i="8" s="1"/>
  <c r="G138" i="1" s="1"/>
  <c r="F130" i="8"/>
  <c r="H130" i="8" s="1"/>
  <c r="G130" i="1" s="1"/>
  <c r="F122" i="8"/>
  <c r="H122" i="8" s="1"/>
  <c r="G122" i="1" s="1"/>
  <c r="F114" i="8"/>
  <c r="H114" i="8" s="1"/>
  <c r="G114" i="1" s="1"/>
  <c r="F106" i="8"/>
  <c r="H106" i="8" s="1"/>
  <c r="G106" i="1" s="1"/>
  <c r="F98" i="8"/>
  <c r="H98" i="8" s="1"/>
  <c r="G98" i="1" s="1"/>
  <c r="F90" i="8"/>
  <c r="H90" i="8" s="1"/>
  <c r="G90" i="1" s="1"/>
  <c r="F82" i="8"/>
  <c r="H82" i="8" s="1"/>
  <c r="G82" i="1" s="1"/>
  <c r="F74" i="8"/>
  <c r="H74" i="8" s="1"/>
  <c r="G74" i="1" s="1"/>
  <c r="F66" i="8"/>
  <c r="H66" i="8" s="1"/>
  <c r="G66" i="1" s="1"/>
  <c r="F58" i="8"/>
  <c r="H58" i="8" s="1"/>
  <c r="G58" i="1" s="1"/>
  <c r="F50" i="8"/>
  <c r="H50" i="8" s="1"/>
  <c r="G50" i="1" s="1"/>
  <c r="F42" i="8"/>
  <c r="H42" i="8" s="1"/>
  <c r="G42" i="1" s="1"/>
  <c r="F34" i="8"/>
  <c r="H34" i="8" s="1"/>
  <c r="G34" i="1" s="1"/>
  <c r="F26" i="8"/>
  <c r="H26" i="8" s="1"/>
  <c r="G26" i="1" s="1"/>
  <c r="F18" i="8"/>
  <c r="H18" i="8" s="1"/>
  <c r="G18" i="1" s="1"/>
  <c r="F10" i="8"/>
  <c r="H10" i="8" s="1"/>
  <c r="G10" i="1" s="1"/>
  <c r="F94" i="8"/>
  <c r="H94" i="8" s="1"/>
  <c r="G94" i="1" s="1"/>
  <c r="D53" i="8"/>
  <c r="D2" i="8"/>
  <c r="D132" i="8"/>
  <c r="D116" i="8"/>
  <c r="D92" i="8"/>
  <c r="E117" i="8"/>
  <c r="E13" i="8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F54" i="7" s="1"/>
  <c r="A84" i="1"/>
  <c r="B84" i="1" s="1"/>
  <c r="B21" i="7"/>
  <c r="A69" i="1"/>
  <c r="B69" i="1" s="1"/>
  <c r="B130" i="7"/>
  <c r="B5" i="7"/>
  <c r="B123" i="7"/>
  <c r="B4" i="7"/>
  <c r="A138" i="1"/>
  <c r="B138" i="1" s="1"/>
  <c r="A53" i="1"/>
  <c r="B53" i="1" s="1"/>
  <c r="B119" i="7"/>
  <c r="A31" i="1"/>
  <c r="B31" i="1" s="1"/>
  <c r="B96" i="7"/>
  <c r="A120" i="1"/>
  <c r="B120" i="1" s="1"/>
  <c r="A22" i="1"/>
  <c r="B22" i="1" s="1"/>
  <c r="E125" i="7"/>
  <c r="E109" i="7"/>
  <c r="E101" i="7"/>
  <c r="E93" i="7"/>
  <c r="F93" i="7" s="1"/>
  <c r="E85" i="7"/>
  <c r="F85" i="7" s="1"/>
  <c r="E77" i="7"/>
  <c r="F77" i="7" s="1"/>
  <c r="E69" i="7"/>
  <c r="F69" i="7" s="1"/>
  <c r="E61" i="7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E133" i="7"/>
  <c r="E117" i="7"/>
  <c r="F117" i="7" s="1"/>
  <c r="E45" i="7"/>
  <c r="F45" i="7" s="1"/>
  <c r="A85" i="1"/>
  <c r="B85" i="1" s="1"/>
  <c r="B10" i="7"/>
  <c r="A10" i="1"/>
  <c r="B10" i="1" s="1"/>
  <c r="B74" i="7"/>
  <c r="A74" i="1"/>
  <c r="B74" i="1" s="1"/>
  <c r="B126" i="7"/>
  <c r="F126" i="7" s="1"/>
  <c r="G126" i="7" s="1"/>
  <c r="A126" i="1"/>
  <c r="B126" i="1" s="1"/>
  <c r="B135" i="7"/>
  <c r="A135" i="1"/>
  <c r="B135" i="1" s="1"/>
  <c r="B8" i="7"/>
  <c r="A8" i="1"/>
  <c r="B8" i="1" s="1"/>
  <c r="B24" i="7"/>
  <c r="A24" i="1"/>
  <c r="B24" i="1" s="1"/>
  <c r="B66" i="7"/>
  <c r="A66" i="1"/>
  <c r="B66" i="1" s="1"/>
  <c r="B118" i="7"/>
  <c r="F118" i="7" s="1"/>
  <c r="G118" i="7" s="1"/>
  <c r="A118" i="1"/>
  <c r="B118" i="1" s="1"/>
  <c r="B94" i="7"/>
  <c r="A94" i="1"/>
  <c r="B94" i="1" s="1"/>
  <c r="A102" i="1"/>
  <c r="B102" i="1" s="1"/>
  <c r="B16" i="7"/>
  <c r="A16" i="1"/>
  <c r="B16" i="1" s="1"/>
  <c r="B88" i="7"/>
  <c r="A88" i="1"/>
  <c r="B88" i="1" s="1"/>
  <c r="B64" i="7"/>
  <c r="A64" i="1"/>
  <c r="B64" i="1" s="1"/>
  <c r="B116" i="7"/>
  <c r="A116" i="1"/>
  <c r="B116" i="1" s="1"/>
  <c r="E115" i="7"/>
  <c r="E91" i="7"/>
  <c r="E67" i="7"/>
  <c r="E51" i="7"/>
  <c r="F51" i="7" s="1"/>
  <c r="E27" i="7"/>
  <c r="E3" i="7"/>
  <c r="A15" i="1"/>
  <c r="B15" i="1" s="1"/>
  <c r="B15" i="7"/>
  <c r="B7" i="7"/>
  <c r="A7" i="1"/>
  <c r="B7" i="1" s="1"/>
  <c r="B33" i="7"/>
  <c r="A33" i="1"/>
  <c r="B33" i="1" s="1"/>
  <c r="A63" i="1"/>
  <c r="B63" i="1" s="1"/>
  <c r="B63" i="7"/>
  <c r="A115" i="1"/>
  <c r="B115" i="1" s="1"/>
  <c r="B115" i="7"/>
  <c r="B99" i="7"/>
  <c r="A99" i="1"/>
  <c r="B99" i="1" s="1"/>
  <c r="B132" i="7"/>
  <c r="A132" i="1"/>
  <c r="B132" i="1" s="1"/>
  <c r="B26" i="7"/>
  <c r="A26" i="1"/>
  <c r="B26" i="1" s="1"/>
  <c r="B44" i="7"/>
  <c r="A44" i="1"/>
  <c r="B44" i="1" s="1"/>
  <c r="B82" i="7"/>
  <c r="A82" i="1"/>
  <c r="B82" i="1" s="1"/>
  <c r="B58" i="7"/>
  <c r="A58" i="1"/>
  <c r="B58" i="1" s="1"/>
  <c r="B34" i="7"/>
  <c r="A34" i="1"/>
  <c r="B34" i="1" s="1"/>
  <c r="B72" i="7"/>
  <c r="A72" i="1"/>
  <c r="B72" i="1" s="1"/>
  <c r="B56" i="7"/>
  <c r="A56" i="1"/>
  <c r="B56" i="1" s="1"/>
  <c r="B124" i="7"/>
  <c r="A124" i="1"/>
  <c r="B124" i="1" s="1"/>
  <c r="B100" i="7"/>
  <c r="A100" i="1"/>
  <c r="B100" i="1" s="1"/>
  <c r="B133" i="7"/>
  <c r="A133" i="1"/>
  <c r="B133" i="1" s="1"/>
  <c r="E131" i="7"/>
  <c r="F131" i="7" s="1"/>
  <c r="E107" i="7"/>
  <c r="E83" i="7"/>
  <c r="E59" i="7"/>
  <c r="E43" i="7"/>
  <c r="E19" i="7"/>
  <c r="B14" i="7"/>
  <c r="A14" i="1"/>
  <c r="B14" i="1" s="1"/>
  <c r="B6" i="7"/>
  <c r="A6" i="1"/>
  <c r="B6" i="1" s="1"/>
  <c r="B40" i="7"/>
  <c r="A40" i="1"/>
  <c r="B40" i="1" s="1"/>
  <c r="B32" i="7"/>
  <c r="A32" i="1"/>
  <c r="B32" i="1" s="1"/>
  <c r="B86" i="7"/>
  <c r="A86" i="1"/>
  <c r="B86" i="1" s="1"/>
  <c r="B78" i="7"/>
  <c r="A78" i="1"/>
  <c r="B78" i="1" s="1"/>
  <c r="B70" i="7"/>
  <c r="A70" i="1"/>
  <c r="B70" i="1" s="1"/>
  <c r="B62" i="7"/>
  <c r="F62" i="7" s="1"/>
  <c r="A62" i="1"/>
  <c r="B62" i="1" s="1"/>
  <c r="B36" i="7"/>
  <c r="B18" i="7"/>
  <c r="A18" i="1"/>
  <c r="B18" i="1" s="1"/>
  <c r="B90" i="7"/>
  <c r="A90" i="1"/>
  <c r="B90" i="1" s="1"/>
  <c r="B50" i="7"/>
  <c r="A50" i="1"/>
  <c r="B50" i="1" s="1"/>
  <c r="B110" i="7"/>
  <c r="A110" i="1"/>
  <c r="B110" i="1" s="1"/>
  <c r="B42" i="7"/>
  <c r="A42" i="1"/>
  <c r="B42" i="1" s="1"/>
  <c r="B80" i="7"/>
  <c r="A80" i="1"/>
  <c r="B80" i="1" s="1"/>
  <c r="B48" i="7"/>
  <c r="A48" i="1"/>
  <c r="B48" i="1" s="1"/>
  <c r="B108" i="7"/>
  <c r="A108" i="1"/>
  <c r="B108" i="1" s="1"/>
  <c r="B92" i="7"/>
  <c r="A92" i="1"/>
  <c r="B92" i="1" s="1"/>
  <c r="E139" i="7"/>
  <c r="F139" i="7" s="1"/>
  <c r="H139" i="7" s="1"/>
  <c r="I139" i="7" s="1"/>
  <c r="E123" i="7"/>
  <c r="F123" i="7" s="1"/>
  <c r="H123" i="7" s="1"/>
  <c r="I123" i="7" s="1"/>
  <c r="E99" i="7"/>
  <c r="F99" i="7" s="1"/>
  <c r="E75" i="7"/>
  <c r="F75" i="7" s="1"/>
  <c r="E35" i="7"/>
  <c r="E11" i="7"/>
  <c r="B41" i="7"/>
  <c r="A41" i="1"/>
  <c r="B41" i="1" s="1"/>
  <c r="B79" i="7"/>
  <c r="A79" i="1"/>
  <c r="B79" i="1" s="1"/>
  <c r="B71" i="7"/>
  <c r="A71" i="1"/>
  <c r="B71" i="1" s="1"/>
  <c r="A55" i="1"/>
  <c r="B55" i="1" s="1"/>
  <c r="B55" i="7"/>
  <c r="B47" i="7"/>
  <c r="A47" i="1"/>
  <c r="B47" i="1" s="1"/>
  <c r="A107" i="1"/>
  <c r="B107" i="1" s="1"/>
  <c r="B107" i="7"/>
  <c r="A91" i="1"/>
  <c r="B91" i="1" s="1"/>
  <c r="B91" i="7"/>
  <c r="B23" i="7"/>
  <c r="B25" i="7"/>
  <c r="A25" i="1"/>
  <c r="B25" i="1" s="1"/>
  <c r="B17" i="7"/>
  <c r="A17" i="1"/>
  <c r="B17" i="1" s="1"/>
  <c r="B9" i="7"/>
  <c r="A9" i="1"/>
  <c r="B9" i="1" s="1"/>
  <c r="B43" i="7"/>
  <c r="A43" i="1"/>
  <c r="B43" i="1" s="1"/>
  <c r="B35" i="7"/>
  <c r="A35" i="1"/>
  <c r="B35" i="1" s="1"/>
  <c r="B89" i="7"/>
  <c r="A89" i="1"/>
  <c r="B89" i="1" s="1"/>
  <c r="B81" i="7"/>
  <c r="A81" i="1"/>
  <c r="B81" i="1" s="1"/>
  <c r="B73" i="7"/>
  <c r="A73" i="1"/>
  <c r="B73" i="1" s="1"/>
  <c r="B65" i="7"/>
  <c r="A65" i="1"/>
  <c r="B65" i="1" s="1"/>
  <c r="B57" i="7"/>
  <c r="A57" i="1"/>
  <c r="B57" i="1" s="1"/>
  <c r="B49" i="7"/>
  <c r="A49" i="1"/>
  <c r="B49" i="1" s="1"/>
  <c r="B125" i="7"/>
  <c r="A125" i="1"/>
  <c r="B125" i="1" s="1"/>
  <c r="B109" i="7"/>
  <c r="A109" i="1"/>
  <c r="B109" i="1" s="1"/>
  <c r="B101" i="7"/>
  <c r="A101" i="1"/>
  <c r="B101" i="1" s="1"/>
  <c r="B134" i="7"/>
  <c r="A134" i="1"/>
  <c r="B134" i="1" s="1"/>
  <c r="E42" i="7"/>
  <c r="F42" i="7" s="1"/>
  <c r="B128" i="7"/>
  <c r="B52" i="7"/>
  <c r="A139" i="1"/>
  <c r="B139" i="1" s="1"/>
  <c r="A122" i="1"/>
  <c r="B122" i="1" s="1"/>
  <c r="A103" i="1"/>
  <c r="B103" i="1" s="1"/>
  <c r="A30" i="1"/>
  <c r="B30" i="1" s="1"/>
  <c r="A117" i="1"/>
  <c r="B117" i="1" s="1"/>
  <c r="A114" i="1"/>
  <c r="B114" i="1" s="1"/>
  <c r="A95" i="1"/>
  <c r="B95" i="1" s="1"/>
  <c r="A76" i="1"/>
  <c r="B76" i="1" s="1"/>
  <c r="A20" i="1"/>
  <c r="B20" i="1" s="1"/>
  <c r="E56" i="7"/>
  <c r="F56" i="7" s="1"/>
  <c r="B68" i="7"/>
  <c r="A131" i="1"/>
  <c r="B131" i="1" s="1"/>
  <c r="A112" i="1"/>
  <c r="B112" i="1" s="1"/>
  <c r="A75" i="1"/>
  <c r="B75" i="1" s="1"/>
  <c r="A12" i="1"/>
  <c r="B12" i="1" s="1"/>
  <c r="B46" i="7"/>
  <c r="A46" i="1"/>
  <c r="B46" i="1" s="1"/>
  <c r="B106" i="7"/>
  <c r="A106" i="1"/>
  <c r="B106" i="1" s="1"/>
  <c r="B28" i="7"/>
  <c r="A28" i="1"/>
  <c r="B28" i="1" s="1"/>
  <c r="B38" i="7"/>
  <c r="A38" i="1"/>
  <c r="B38" i="1" s="1"/>
  <c r="B60" i="7"/>
  <c r="A60" i="1"/>
  <c r="B60" i="1" s="1"/>
  <c r="B137" i="7"/>
  <c r="A137" i="1"/>
  <c r="B137" i="1" s="1"/>
  <c r="B129" i="7"/>
  <c r="A129" i="1"/>
  <c r="B129" i="1" s="1"/>
  <c r="A111" i="1"/>
  <c r="B111" i="1" s="1"/>
  <c r="A93" i="1"/>
  <c r="B93" i="1" s="1"/>
  <c r="B27" i="7"/>
  <c r="A27" i="1"/>
  <c r="B27" i="1" s="1"/>
  <c r="B19" i="7"/>
  <c r="A19" i="1"/>
  <c r="B19" i="1" s="1"/>
  <c r="B11" i="7"/>
  <c r="A11" i="1"/>
  <c r="B11" i="1" s="1"/>
  <c r="B3" i="7"/>
  <c r="A3" i="1"/>
  <c r="B3" i="1" s="1"/>
  <c r="B37" i="7"/>
  <c r="A37" i="1"/>
  <c r="B37" i="1" s="1"/>
  <c r="B29" i="7"/>
  <c r="A29" i="1"/>
  <c r="B29" i="1" s="1"/>
  <c r="B83" i="7"/>
  <c r="F83" i="7" s="1"/>
  <c r="A83" i="1"/>
  <c r="B83" i="1" s="1"/>
  <c r="B67" i="7"/>
  <c r="A67" i="1"/>
  <c r="B67" i="1" s="1"/>
  <c r="B59" i="7"/>
  <c r="A59" i="1"/>
  <c r="B59" i="1" s="1"/>
  <c r="B51" i="7"/>
  <c r="A51" i="1"/>
  <c r="B51" i="1" s="1"/>
  <c r="B127" i="7"/>
  <c r="A127" i="1"/>
  <c r="B127" i="1" s="1"/>
  <c r="B136" i="7"/>
  <c r="F136" i="7" s="1"/>
  <c r="A136" i="1"/>
  <c r="B136" i="1" s="1"/>
  <c r="B98" i="7"/>
  <c r="A61" i="1"/>
  <c r="B61" i="1" s="1"/>
  <c r="A39" i="1"/>
  <c r="B39" i="1" s="1"/>
  <c r="B121" i="7"/>
  <c r="A121" i="1"/>
  <c r="B121" i="1" s="1"/>
  <c r="B113" i="7"/>
  <c r="A113" i="1"/>
  <c r="B113" i="1" s="1"/>
  <c r="B105" i="7"/>
  <c r="A105" i="1"/>
  <c r="B105" i="1" s="1"/>
  <c r="B97" i="7"/>
  <c r="A97" i="1"/>
  <c r="B97" i="1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45" i="1"/>
  <c r="B45" i="1" s="1"/>
  <c r="A13" i="1"/>
  <c r="B13" i="1" s="1"/>
  <c r="F55" i="9"/>
  <c r="D64" i="9"/>
  <c r="F95" i="9"/>
  <c r="F62" i="9"/>
  <c r="D112" i="9"/>
  <c r="E14" i="9"/>
  <c r="D22" i="9"/>
  <c r="D128" i="9"/>
  <c r="D134" i="9"/>
  <c r="F8" i="9"/>
  <c r="F14" i="9"/>
  <c r="F32" i="9"/>
  <c r="D103" i="9"/>
  <c r="E2" i="9"/>
  <c r="H2" i="1" s="1"/>
  <c r="F47" i="9"/>
  <c r="F54" i="9"/>
  <c r="F70" i="9"/>
  <c r="F79" i="9"/>
  <c r="F87" i="9"/>
  <c r="D102" i="9"/>
  <c r="D116" i="9"/>
  <c r="F132" i="9"/>
  <c r="F84" i="9"/>
  <c r="F109" i="9"/>
  <c r="D124" i="9"/>
  <c r="D46" i="9"/>
  <c r="D86" i="9"/>
  <c r="D118" i="9"/>
  <c r="D111" i="9"/>
  <c r="E4" i="9"/>
  <c r="F7" i="9"/>
  <c r="F23" i="9"/>
  <c r="F31" i="9"/>
  <c r="F39" i="9"/>
  <c r="H39" i="1" s="1"/>
  <c r="F78" i="9"/>
  <c r="D94" i="9"/>
  <c r="F104" i="9"/>
  <c r="D108" i="9"/>
  <c r="D127" i="9"/>
  <c r="D135" i="9"/>
  <c r="F4" i="9"/>
  <c r="D13" i="9"/>
  <c r="F28" i="9"/>
  <c r="F36" i="9"/>
  <c r="D61" i="9"/>
  <c r="D119" i="9"/>
  <c r="F123" i="9"/>
  <c r="E136" i="9"/>
  <c r="D24" i="9"/>
  <c r="D68" i="9"/>
  <c r="F77" i="9"/>
  <c r="D80" i="9"/>
  <c r="D72" i="9"/>
  <c r="E8" i="9"/>
  <c r="D29" i="9"/>
  <c r="D63" i="9"/>
  <c r="D76" i="9"/>
  <c r="D85" i="9"/>
  <c r="D126" i="9"/>
  <c r="E20" i="9"/>
  <c r="H20" i="1" s="1"/>
  <c r="E5" i="9"/>
  <c r="H5" i="1" s="1"/>
  <c r="E12" i="9"/>
  <c r="H12" i="1" s="1"/>
  <c r="E28" i="9"/>
  <c r="E36" i="9"/>
  <c r="E68" i="9"/>
  <c r="E116" i="9"/>
  <c r="E124" i="9"/>
  <c r="E55" i="9"/>
  <c r="H55" i="1" s="1"/>
  <c r="E76" i="9"/>
  <c r="H76" i="1" s="1"/>
  <c r="E84" i="9"/>
  <c r="E92" i="9"/>
  <c r="H92" i="1" s="1"/>
  <c r="E108" i="9"/>
  <c r="E119" i="9"/>
  <c r="E127" i="9"/>
  <c r="E71" i="9"/>
  <c r="H71" i="1" s="1"/>
  <c r="E100" i="9"/>
  <c r="H100" i="1" s="1"/>
  <c r="E51" i="9"/>
  <c r="E95" i="9"/>
  <c r="E61" i="9"/>
  <c r="E63" i="9"/>
  <c r="E103" i="9"/>
  <c r="E111" i="9"/>
  <c r="E29" i="9"/>
  <c r="E31" i="9"/>
  <c r="H31" i="1" s="1"/>
  <c r="E59" i="9"/>
  <c r="H59" i="1" s="1"/>
  <c r="E69" i="9"/>
  <c r="E79" i="9"/>
  <c r="E87" i="9"/>
  <c r="E85" i="9"/>
  <c r="E93" i="9"/>
  <c r="E123" i="9"/>
  <c r="E132" i="9"/>
  <c r="E23" i="9"/>
  <c r="E11" i="9"/>
  <c r="H11" i="1" s="1"/>
  <c r="E13" i="9"/>
  <c r="E27" i="9"/>
  <c r="H27" i="1" s="1"/>
  <c r="E77" i="9"/>
  <c r="E3" i="9"/>
  <c r="H3" i="1" s="1"/>
  <c r="E19" i="9"/>
  <c r="H19" i="1" s="1"/>
  <c r="E44" i="9"/>
  <c r="H44" i="1" s="1"/>
  <c r="E52" i="9"/>
  <c r="H52" i="1" s="1"/>
  <c r="E75" i="9"/>
  <c r="E107" i="9"/>
  <c r="H107" i="1" s="1"/>
  <c r="E135" i="9"/>
  <c r="E53" i="9"/>
  <c r="H53" i="1" s="1"/>
  <c r="E10" i="9"/>
  <c r="H10" i="1" s="1"/>
  <c r="E47" i="9"/>
  <c r="E60" i="9"/>
  <c r="H60" i="1" s="1"/>
  <c r="E99" i="9"/>
  <c r="H99" i="1" s="1"/>
  <c r="D58" i="9"/>
  <c r="F105" i="9"/>
  <c r="D105" i="9"/>
  <c r="F17" i="9"/>
  <c r="D17" i="9"/>
  <c r="D43" i="9"/>
  <c r="D34" i="9"/>
  <c r="F49" i="9"/>
  <c r="D49" i="9"/>
  <c r="D51" i="9"/>
  <c r="F73" i="9"/>
  <c r="D73" i="9"/>
  <c r="D75" i="9"/>
  <c r="E109" i="9"/>
  <c r="D114" i="9"/>
  <c r="H123" i="1"/>
  <c r="F97" i="9"/>
  <c r="D97" i="9"/>
  <c r="F121" i="9"/>
  <c r="D121" i="9"/>
  <c r="F130" i="9"/>
  <c r="D130" i="9"/>
  <c r="F41" i="9"/>
  <c r="D41" i="9"/>
  <c r="F138" i="9"/>
  <c r="D138" i="9"/>
  <c r="D9" i="9"/>
  <c r="F21" i="9"/>
  <c r="E43" i="9"/>
  <c r="E45" i="9"/>
  <c r="F65" i="9"/>
  <c r="D65" i="9"/>
  <c r="D67" i="9"/>
  <c r="F89" i="9"/>
  <c r="D89" i="9"/>
  <c r="D91" i="9"/>
  <c r="F101" i="9"/>
  <c r="D106" i="9"/>
  <c r="F125" i="9"/>
  <c r="F33" i="9"/>
  <c r="D33" i="9"/>
  <c r="D35" i="9"/>
  <c r="F45" i="9"/>
  <c r="E67" i="9"/>
  <c r="E91" i="9"/>
  <c r="F113" i="9"/>
  <c r="D113" i="9"/>
  <c r="H136" i="1"/>
  <c r="D26" i="9"/>
  <c r="E101" i="9"/>
  <c r="E9" i="9"/>
  <c r="F16" i="9"/>
  <c r="D16" i="9"/>
  <c r="D18" i="9"/>
  <c r="E35" i="9"/>
  <c r="E37" i="9"/>
  <c r="F69" i="9"/>
  <c r="F81" i="9"/>
  <c r="D81" i="9"/>
  <c r="D83" i="9"/>
  <c r="F93" i="9"/>
  <c r="D98" i="9"/>
  <c r="E115" i="9"/>
  <c r="H115" i="1" s="1"/>
  <c r="E117" i="9"/>
  <c r="D122" i="9"/>
  <c r="D131" i="9"/>
  <c r="E133" i="9"/>
  <c r="E21" i="9"/>
  <c r="E125" i="9"/>
  <c r="F6" i="9"/>
  <c r="F25" i="9"/>
  <c r="D25" i="9"/>
  <c r="F37" i="9"/>
  <c r="F57" i="9"/>
  <c r="D57" i="9"/>
  <c r="E83" i="9"/>
  <c r="F117" i="9"/>
  <c r="F133" i="9"/>
  <c r="D139" i="9"/>
  <c r="E22" i="9"/>
  <c r="E30" i="9"/>
  <c r="H30" i="1" s="1"/>
  <c r="E38" i="9"/>
  <c r="H38" i="1" s="1"/>
  <c r="E46" i="9"/>
  <c r="E54" i="9"/>
  <c r="E62" i="9"/>
  <c r="E70" i="9"/>
  <c r="H70" i="1" s="1"/>
  <c r="E78" i="9"/>
  <c r="H78" i="1" s="1"/>
  <c r="E86" i="9"/>
  <c r="E94" i="9"/>
  <c r="E102" i="9"/>
  <c r="E110" i="9"/>
  <c r="H110" i="1" s="1"/>
  <c r="E118" i="9"/>
  <c r="E126" i="9"/>
  <c r="E134" i="9"/>
  <c r="H134" i="1" s="1"/>
  <c r="E131" i="9"/>
  <c r="E139" i="9"/>
  <c r="E18" i="9"/>
  <c r="E26" i="9"/>
  <c r="E34" i="9"/>
  <c r="E42" i="9"/>
  <c r="H42" i="1" s="1"/>
  <c r="E50" i="9"/>
  <c r="H50" i="1" s="1"/>
  <c r="E58" i="9"/>
  <c r="E66" i="9"/>
  <c r="H66" i="1" s="1"/>
  <c r="E74" i="9"/>
  <c r="H74" i="1" s="1"/>
  <c r="E82" i="9"/>
  <c r="H82" i="1" s="1"/>
  <c r="E90" i="9"/>
  <c r="H90" i="1" s="1"/>
  <c r="E98" i="9"/>
  <c r="E106" i="9"/>
  <c r="E114" i="9"/>
  <c r="E122" i="9"/>
  <c r="D129" i="9"/>
  <c r="E130" i="9"/>
  <c r="D137" i="9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H15" i="1" s="1"/>
  <c r="E24" i="9"/>
  <c r="H24" i="1" s="1"/>
  <c r="E32" i="9"/>
  <c r="E40" i="9"/>
  <c r="H40" i="1" s="1"/>
  <c r="E48" i="9"/>
  <c r="H48" i="1" s="1"/>
  <c r="E56" i="9"/>
  <c r="H56" i="1" s="1"/>
  <c r="E64" i="9"/>
  <c r="H64" i="1" s="1"/>
  <c r="E72" i="9"/>
  <c r="E80" i="9"/>
  <c r="E88" i="9"/>
  <c r="H88" i="1" s="1"/>
  <c r="E96" i="9"/>
  <c r="H96" i="1" s="1"/>
  <c r="E104" i="9"/>
  <c r="E112" i="9"/>
  <c r="E120" i="9"/>
  <c r="H120" i="1" s="1"/>
  <c r="E128" i="9"/>
  <c r="E17" i="7"/>
  <c r="E9" i="7"/>
  <c r="G69" i="7"/>
  <c r="H69" i="7"/>
  <c r="I69" i="7" s="1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F61" i="7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F87" i="7" s="1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F7" i="7" s="1"/>
  <c r="E26" i="7"/>
  <c r="G2" i="1" l="1"/>
  <c r="F55" i="7"/>
  <c r="F59" i="7"/>
  <c r="F23" i="7"/>
  <c r="J69" i="7"/>
  <c r="K69" i="7"/>
  <c r="H86" i="1"/>
  <c r="H95" i="1"/>
  <c r="H8" i="1"/>
  <c r="H14" i="1"/>
  <c r="H78" i="8"/>
  <c r="G78" i="1" s="1"/>
  <c r="H119" i="8"/>
  <c r="G119" i="1" s="1"/>
  <c r="H116" i="8"/>
  <c r="G116" i="1" s="1"/>
  <c r="H124" i="8"/>
  <c r="G124" i="1" s="1"/>
  <c r="H22" i="8"/>
  <c r="G22" i="1" s="1"/>
  <c r="H4" i="8"/>
  <c r="G4" i="1" s="1"/>
  <c r="F14" i="7"/>
  <c r="H134" i="8"/>
  <c r="G134" i="1" s="1"/>
  <c r="H87" i="8"/>
  <c r="G87" i="1" s="1"/>
  <c r="F52" i="7"/>
  <c r="H46" i="1"/>
  <c r="J120" i="7"/>
  <c r="K120" i="7"/>
  <c r="F11" i="7"/>
  <c r="F134" i="7"/>
  <c r="J123" i="7"/>
  <c r="K123" i="7"/>
  <c r="F70" i="7"/>
  <c r="F37" i="7"/>
  <c r="G37" i="7" s="1"/>
  <c r="H79" i="8"/>
  <c r="G79" i="1" s="1"/>
  <c r="H15" i="8"/>
  <c r="G15" i="1" s="1"/>
  <c r="H70" i="8"/>
  <c r="G70" i="1" s="1"/>
  <c r="H126" i="8"/>
  <c r="G126" i="1" s="1"/>
  <c r="H24" i="8"/>
  <c r="G24" i="1" s="1"/>
  <c r="F36" i="7"/>
  <c r="F96" i="7"/>
  <c r="G96" i="7" s="1"/>
  <c r="F60" i="7"/>
  <c r="G60" i="7" s="1"/>
  <c r="J139" i="7"/>
  <c r="K139" i="7"/>
  <c r="L139" i="7" s="1"/>
  <c r="M139" i="7" s="1"/>
  <c r="F133" i="7"/>
  <c r="H135" i="8"/>
  <c r="G135" i="1" s="1"/>
  <c r="H38" i="8"/>
  <c r="G38" i="1" s="1"/>
  <c r="F65" i="7"/>
  <c r="F25" i="7"/>
  <c r="H104" i="1"/>
  <c r="H28" i="1"/>
  <c r="F78" i="7"/>
  <c r="H78" i="7" s="1"/>
  <c r="I78" i="7" s="1"/>
  <c r="K78" i="7" s="1"/>
  <c r="F6" i="7"/>
  <c r="H6" i="7" s="1"/>
  <c r="I6" i="7" s="1"/>
  <c r="J104" i="7"/>
  <c r="R104" i="7" s="1"/>
  <c r="E104" i="1" s="1"/>
  <c r="K104" i="7"/>
  <c r="H110" i="8"/>
  <c r="G110" i="1" s="1"/>
  <c r="H63" i="8"/>
  <c r="G63" i="1" s="1"/>
  <c r="H30" i="8"/>
  <c r="G30" i="1" s="1"/>
  <c r="H57" i="8"/>
  <c r="G57" i="1" s="1"/>
  <c r="H136" i="8"/>
  <c r="G136" i="1" s="1"/>
  <c r="H72" i="8"/>
  <c r="G72" i="1" s="1"/>
  <c r="F29" i="7"/>
  <c r="H29" i="7" s="1"/>
  <c r="I29" i="7" s="1"/>
  <c r="H112" i="7"/>
  <c r="I112" i="7" s="1"/>
  <c r="F121" i="7"/>
  <c r="F64" i="7"/>
  <c r="F16" i="7"/>
  <c r="G16" i="7" s="1"/>
  <c r="F2" i="7"/>
  <c r="G120" i="7"/>
  <c r="F24" i="7"/>
  <c r="F5" i="7"/>
  <c r="G5" i="7" s="1"/>
  <c r="H102" i="7"/>
  <c r="I102" i="7" s="1"/>
  <c r="K102" i="7" s="1"/>
  <c r="G102" i="7"/>
  <c r="F38" i="7"/>
  <c r="H38" i="7" s="1"/>
  <c r="I38" i="7" s="1"/>
  <c r="K38" i="7" s="1"/>
  <c r="F125" i="7"/>
  <c r="H125" i="7" s="1"/>
  <c r="I125" i="7" s="1"/>
  <c r="F94" i="7"/>
  <c r="H94" i="7" s="1"/>
  <c r="I94" i="7" s="1"/>
  <c r="K94" i="7" s="1"/>
  <c r="F98" i="7"/>
  <c r="F88" i="7"/>
  <c r="G88" i="7" s="1"/>
  <c r="F100" i="7"/>
  <c r="G100" i="7" s="1"/>
  <c r="F34" i="7"/>
  <c r="G34" i="7" s="1"/>
  <c r="F106" i="7"/>
  <c r="F119" i="7"/>
  <c r="F46" i="7"/>
  <c r="H46" i="7" s="1"/>
  <c r="I46" i="7" s="1"/>
  <c r="F86" i="7"/>
  <c r="F35" i="7"/>
  <c r="G35" i="7" s="1"/>
  <c r="F110" i="7"/>
  <c r="H110" i="7" s="1"/>
  <c r="I110" i="7" s="1"/>
  <c r="K110" i="7" s="1"/>
  <c r="G54" i="7"/>
  <c r="H54" i="7"/>
  <c r="I54" i="7" s="1"/>
  <c r="K54" i="7" s="1"/>
  <c r="F127" i="7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F8" i="7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F124" i="7"/>
  <c r="F66" i="7"/>
  <c r="H66" i="7" s="1"/>
  <c r="I66" i="7" s="1"/>
  <c r="F130" i="7"/>
  <c r="H130" i="7" s="1"/>
  <c r="I130" i="7" s="1"/>
  <c r="F128" i="7"/>
  <c r="G128" i="7" s="1"/>
  <c r="G38" i="7"/>
  <c r="G13" i="7"/>
  <c r="H13" i="7"/>
  <c r="I13" i="7" s="1"/>
  <c r="K13" i="7" s="1"/>
  <c r="L13" i="7" s="1"/>
  <c r="M13" i="7" s="1"/>
  <c r="F67" i="7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G134" i="7"/>
  <c r="H134" i="7"/>
  <c r="I134" i="7" s="1"/>
  <c r="G70" i="7"/>
  <c r="H70" i="7"/>
  <c r="I70" i="7" s="1"/>
  <c r="K70" i="7" s="1"/>
  <c r="G78" i="7"/>
  <c r="G30" i="7"/>
  <c r="H30" i="7"/>
  <c r="I30" i="7" s="1"/>
  <c r="K30" i="7" s="1"/>
  <c r="F107" i="7"/>
  <c r="F115" i="7"/>
  <c r="H99" i="7"/>
  <c r="I99" i="7" s="1"/>
  <c r="K99" i="7" s="1"/>
  <c r="G99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H118" i="7"/>
  <c r="I118" i="7" s="1"/>
  <c r="K118" i="7" s="1"/>
  <c r="H96" i="7"/>
  <c r="I96" i="7" s="1"/>
  <c r="K96" i="7" s="1"/>
  <c r="G6" i="7"/>
  <c r="F79" i="7"/>
  <c r="H79" i="7" s="1"/>
  <c r="I79" i="7" s="1"/>
  <c r="F68" i="7"/>
  <c r="G123" i="7"/>
  <c r="H62" i="7"/>
  <c r="I62" i="7" s="1"/>
  <c r="G62" i="7"/>
  <c r="F137" i="7"/>
  <c r="H137" i="7" s="1"/>
  <c r="I137" i="7" s="1"/>
  <c r="F82" i="7"/>
  <c r="G82" i="7" s="1"/>
  <c r="H126" i="7"/>
  <c r="I126" i="7" s="1"/>
  <c r="K126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H94" i="1"/>
  <c r="H36" i="1"/>
  <c r="H108" i="1"/>
  <c r="H7" i="1"/>
  <c r="H34" i="1"/>
  <c r="H111" i="1"/>
  <c r="H112" i="1"/>
  <c r="H102" i="1"/>
  <c r="H77" i="1"/>
  <c r="H85" i="1"/>
  <c r="H103" i="1"/>
  <c r="H23" i="1"/>
  <c r="H84" i="1"/>
  <c r="H32" i="1"/>
  <c r="H139" i="1"/>
  <c r="H22" i="1"/>
  <c r="H47" i="1"/>
  <c r="H132" i="1"/>
  <c r="H109" i="1"/>
  <c r="H80" i="1"/>
  <c r="H29" i="1"/>
  <c r="H114" i="1"/>
  <c r="H62" i="1"/>
  <c r="H69" i="1"/>
  <c r="H116" i="1"/>
  <c r="H128" i="1"/>
  <c r="H137" i="1"/>
  <c r="H106" i="1"/>
  <c r="H118" i="1"/>
  <c r="H54" i="1"/>
  <c r="H135" i="1"/>
  <c r="H68" i="1"/>
  <c r="H4" i="1"/>
  <c r="H61" i="1"/>
  <c r="H26" i="1"/>
  <c r="H37" i="1"/>
  <c r="H87" i="1"/>
  <c r="H63" i="1"/>
  <c r="H127" i="1"/>
  <c r="H124" i="1"/>
  <c r="H13" i="1"/>
  <c r="H79" i="1"/>
  <c r="H119" i="1"/>
  <c r="H126" i="1"/>
  <c r="H129" i="1"/>
  <c r="H98" i="1"/>
  <c r="H25" i="1"/>
  <c r="H9" i="1"/>
  <c r="H41" i="1"/>
  <c r="H83" i="1"/>
  <c r="H67" i="1"/>
  <c r="H72" i="1"/>
  <c r="H97" i="1"/>
  <c r="H133" i="1"/>
  <c r="H93" i="1"/>
  <c r="H51" i="1"/>
  <c r="H18" i="1"/>
  <c r="H43" i="1"/>
  <c r="H49" i="1"/>
  <c r="H33" i="1"/>
  <c r="H89" i="1"/>
  <c r="H35" i="1"/>
  <c r="H91" i="1"/>
  <c r="H75" i="1"/>
  <c r="H117" i="1"/>
  <c r="H57" i="1"/>
  <c r="H81" i="1"/>
  <c r="H138" i="1"/>
  <c r="H17" i="1"/>
  <c r="H131" i="1"/>
  <c r="H16" i="1"/>
  <c r="H73" i="1"/>
  <c r="H122" i="1"/>
  <c r="H130" i="1"/>
  <c r="H58" i="1"/>
  <c r="H125" i="1"/>
  <c r="H45" i="1"/>
  <c r="H21" i="1"/>
  <c r="H105" i="1"/>
  <c r="H6" i="1"/>
  <c r="H113" i="1"/>
  <c r="H101" i="1"/>
  <c r="H65" i="1"/>
  <c r="H121" i="1"/>
  <c r="G28" i="7"/>
  <c r="H23" i="7"/>
  <c r="I23" i="7" s="1"/>
  <c r="G23" i="7"/>
  <c r="H87" i="7"/>
  <c r="I87" i="7" s="1"/>
  <c r="G87" i="7"/>
  <c r="H8" i="7"/>
  <c r="I8" i="7" s="1"/>
  <c r="G8" i="7"/>
  <c r="H11" i="7"/>
  <c r="I11" i="7" s="1"/>
  <c r="G11" i="7"/>
  <c r="G85" i="7"/>
  <c r="H85" i="7"/>
  <c r="I85" i="7" s="1"/>
  <c r="G36" i="7"/>
  <c r="H36" i="7"/>
  <c r="I36" i="7" s="1"/>
  <c r="G117" i="7"/>
  <c r="H117" i="7"/>
  <c r="I117" i="7" s="1"/>
  <c r="H31" i="7"/>
  <c r="I31" i="7" s="1"/>
  <c r="G31" i="7"/>
  <c r="H122" i="7"/>
  <c r="I122" i="7" s="1"/>
  <c r="G122" i="7"/>
  <c r="G24" i="7"/>
  <c r="H24" i="7"/>
  <c r="I24" i="7" s="1"/>
  <c r="H111" i="7"/>
  <c r="I111" i="7" s="1"/>
  <c r="G111" i="7"/>
  <c r="H60" i="7"/>
  <c r="I60" i="7" s="1"/>
  <c r="G66" i="7"/>
  <c r="H98" i="7"/>
  <c r="I98" i="7" s="1"/>
  <c r="G98" i="7"/>
  <c r="G130" i="7"/>
  <c r="G14" i="7"/>
  <c r="H14" i="7"/>
  <c r="I14" i="7" s="1"/>
  <c r="H41" i="7"/>
  <c r="I41" i="7" s="1"/>
  <c r="G136" i="7"/>
  <c r="H136" i="7"/>
  <c r="I136" i="7" s="1"/>
  <c r="H114" i="7"/>
  <c r="I114" i="7" s="1"/>
  <c r="G114" i="7"/>
  <c r="R120" i="7"/>
  <c r="E120" i="1" s="1"/>
  <c r="L120" i="7"/>
  <c r="M120" i="7" s="1"/>
  <c r="H39" i="7"/>
  <c r="I39" i="7" s="1"/>
  <c r="G39" i="7"/>
  <c r="H67" i="7"/>
  <c r="I67" i="7" s="1"/>
  <c r="G67" i="7"/>
  <c r="G52" i="7"/>
  <c r="H52" i="7"/>
  <c r="I52" i="7" s="1"/>
  <c r="G47" i="7"/>
  <c r="G125" i="7"/>
  <c r="H55" i="7"/>
  <c r="I55" i="7" s="1"/>
  <c r="G55" i="7"/>
  <c r="H34" i="7"/>
  <c r="I34" i="7" s="1"/>
  <c r="G61" i="7"/>
  <c r="H61" i="7"/>
  <c r="I61" i="7" s="1"/>
  <c r="R139" i="7"/>
  <c r="E139" i="1" s="1"/>
  <c r="G50" i="7"/>
  <c r="H95" i="7"/>
  <c r="I95" i="7" s="1"/>
  <c r="G95" i="7"/>
  <c r="H59" i="7"/>
  <c r="I59" i="7" s="1"/>
  <c r="G59" i="7"/>
  <c r="H83" i="7"/>
  <c r="I83" i="7" s="1"/>
  <c r="G83" i="7"/>
  <c r="G116" i="7"/>
  <c r="H15" i="7"/>
  <c r="I15" i="7" s="1"/>
  <c r="G15" i="7"/>
  <c r="H26" i="7"/>
  <c r="I26" i="7" s="1"/>
  <c r="H121" i="7"/>
  <c r="I121" i="7" s="1"/>
  <c r="G121" i="7"/>
  <c r="G51" i="7"/>
  <c r="H51" i="7"/>
  <c r="I51" i="7" s="1"/>
  <c r="G93" i="7"/>
  <c r="H93" i="7"/>
  <c r="I93" i="7" s="1"/>
  <c r="G133" i="7"/>
  <c r="H133" i="7"/>
  <c r="I133" i="7" s="1"/>
  <c r="H103" i="7"/>
  <c r="I103" i="7" s="1"/>
  <c r="G103" i="7"/>
  <c r="G64" i="7"/>
  <c r="H64" i="7"/>
  <c r="I64" i="7" s="1"/>
  <c r="H65" i="7"/>
  <c r="I65" i="7" s="1"/>
  <c r="G65" i="7"/>
  <c r="G75" i="7"/>
  <c r="H75" i="7"/>
  <c r="I75" i="7" s="1"/>
  <c r="G137" i="7"/>
  <c r="H124" i="7"/>
  <c r="I124" i="7" s="1"/>
  <c r="G124" i="7"/>
  <c r="H119" i="7"/>
  <c r="I119" i="7" s="1"/>
  <c r="G119" i="7"/>
  <c r="R69" i="7"/>
  <c r="E69" i="1" s="1"/>
  <c r="L69" i="7"/>
  <c r="M69" i="7" s="1"/>
  <c r="G21" i="7"/>
  <c r="H21" i="7"/>
  <c r="I21" i="7" s="1"/>
  <c r="L99" i="7"/>
  <c r="M99" i="7" s="1"/>
  <c r="H4" i="7"/>
  <c r="I4" i="7" s="1"/>
  <c r="G4" i="7"/>
  <c r="H68" i="7"/>
  <c r="I68" i="7" s="1"/>
  <c r="G68" i="7"/>
  <c r="G22" i="7"/>
  <c r="H22" i="7"/>
  <c r="I22" i="7" s="1"/>
  <c r="H17" i="7"/>
  <c r="I17" i="7" s="1"/>
  <c r="G17" i="7"/>
  <c r="H127" i="7"/>
  <c r="I127" i="7" s="1"/>
  <c r="G127" i="7"/>
  <c r="G25" i="7"/>
  <c r="H25" i="7"/>
  <c r="I25" i="7" s="1"/>
  <c r="G89" i="7"/>
  <c r="G45" i="7"/>
  <c r="H45" i="7"/>
  <c r="I45" i="7" s="1"/>
  <c r="L123" i="7"/>
  <c r="M123" i="7" s="1"/>
  <c r="R123" i="7"/>
  <c r="E123" i="1" s="1"/>
  <c r="G12" i="7"/>
  <c r="H12" i="7"/>
  <c r="I12" i="7" s="1"/>
  <c r="H76" i="7"/>
  <c r="I76" i="7" s="1"/>
  <c r="G76" i="7"/>
  <c r="H2" i="7"/>
  <c r="I2" i="7" s="1"/>
  <c r="G2" i="7"/>
  <c r="G42" i="7"/>
  <c r="H42" i="7"/>
  <c r="I42" i="7" s="1"/>
  <c r="H74" i="7"/>
  <c r="I74" i="7" s="1"/>
  <c r="G74" i="7"/>
  <c r="G106" i="7"/>
  <c r="H106" i="7"/>
  <c r="I106" i="7" s="1"/>
  <c r="H138" i="7"/>
  <c r="I138" i="7" s="1"/>
  <c r="G138" i="7"/>
  <c r="H86" i="7"/>
  <c r="I86" i="7" s="1"/>
  <c r="G86" i="7"/>
  <c r="H56" i="7"/>
  <c r="I56" i="7" s="1"/>
  <c r="G56" i="7"/>
  <c r="H7" i="7"/>
  <c r="I7" i="7" s="1"/>
  <c r="G7" i="7"/>
  <c r="G135" i="7"/>
  <c r="H33" i="7"/>
  <c r="I33" i="7" s="1"/>
  <c r="G33" i="7"/>
  <c r="G53" i="7"/>
  <c r="H53" i="7"/>
  <c r="I53" i="7" s="1"/>
  <c r="H20" i="7"/>
  <c r="I20" i="7" s="1"/>
  <c r="G20" i="7"/>
  <c r="G84" i="7"/>
  <c r="H84" i="7"/>
  <c r="I84" i="7" s="1"/>
  <c r="L104" i="7"/>
  <c r="M104" i="7" s="1"/>
  <c r="G77" i="7"/>
  <c r="H77" i="7"/>
  <c r="I77" i="7" s="1"/>
  <c r="H131" i="7"/>
  <c r="I131" i="7" s="1"/>
  <c r="G131" i="7"/>
  <c r="J29" i="7" l="1"/>
  <c r="K29" i="7"/>
  <c r="J50" i="7"/>
  <c r="K50" i="7"/>
  <c r="J10" i="7"/>
  <c r="K10" i="7"/>
  <c r="J101" i="7"/>
  <c r="K101" i="7"/>
  <c r="J89" i="7"/>
  <c r="K89" i="7"/>
  <c r="J6" i="7"/>
  <c r="R6" i="7" s="1"/>
  <c r="E6" i="1" s="1"/>
  <c r="K6" i="7"/>
  <c r="L6" i="7" s="1"/>
  <c r="M6" i="7" s="1"/>
  <c r="J33" i="7"/>
  <c r="K33" i="7"/>
  <c r="J124" i="7"/>
  <c r="K124" i="7"/>
  <c r="L124" i="7" s="1"/>
  <c r="M124" i="7" s="1"/>
  <c r="J79" i="7"/>
  <c r="K79" i="7"/>
  <c r="J51" i="7"/>
  <c r="K51" i="7"/>
  <c r="J8" i="7"/>
  <c r="K8" i="7"/>
  <c r="H71" i="7"/>
  <c r="I71" i="7" s="1"/>
  <c r="J41" i="7"/>
  <c r="K41" i="7"/>
  <c r="J103" i="7"/>
  <c r="K103" i="7"/>
  <c r="J39" i="7"/>
  <c r="K39" i="7"/>
  <c r="L39" i="7" s="1"/>
  <c r="M39" i="7" s="1"/>
  <c r="J122" i="7"/>
  <c r="K122" i="7"/>
  <c r="J87" i="7"/>
  <c r="K87" i="7"/>
  <c r="J137" i="7"/>
  <c r="K137" i="7"/>
  <c r="J47" i="7"/>
  <c r="K47" i="7"/>
  <c r="J73" i="7"/>
  <c r="K73" i="7"/>
  <c r="J129" i="7"/>
  <c r="R129" i="7" s="1"/>
  <c r="E129" i="1" s="1"/>
  <c r="K129" i="7"/>
  <c r="J64" i="7"/>
  <c r="K64" i="7"/>
  <c r="J24" i="7"/>
  <c r="K24" i="7"/>
  <c r="L24" i="7" s="1"/>
  <c r="M24" i="7" s="1"/>
  <c r="J57" i="7"/>
  <c r="R57" i="7" s="1"/>
  <c r="E57" i="1" s="1"/>
  <c r="K57" i="7"/>
  <c r="J45" i="7"/>
  <c r="R45" i="7" s="1"/>
  <c r="E45" i="1" s="1"/>
  <c r="K45" i="7"/>
  <c r="J67" i="7"/>
  <c r="K67" i="7"/>
  <c r="J138" i="7"/>
  <c r="K138" i="7"/>
  <c r="L138" i="7" s="1"/>
  <c r="M138" i="7" s="1"/>
  <c r="J98" i="7"/>
  <c r="K98" i="7"/>
  <c r="J49" i="7"/>
  <c r="R49" i="7" s="1"/>
  <c r="E49" i="1" s="1"/>
  <c r="K49" i="7"/>
  <c r="J116" i="7"/>
  <c r="K116" i="7"/>
  <c r="J125" i="7"/>
  <c r="K125" i="7"/>
  <c r="J12" i="7"/>
  <c r="R12" i="7" s="1"/>
  <c r="E12" i="1" s="1"/>
  <c r="K12" i="7"/>
  <c r="L12" i="7" s="1"/>
  <c r="M12" i="7" s="1"/>
  <c r="J68" i="7"/>
  <c r="R68" i="7" s="1"/>
  <c r="E68" i="1" s="1"/>
  <c r="K68" i="7"/>
  <c r="J26" i="7"/>
  <c r="K26" i="7"/>
  <c r="J61" i="7"/>
  <c r="K61" i="7"/>
  <c r="L61" i="7" s="1"/>
  <c r="M61" i="7" s="1"/>
  <c r="G29" i="7"/>
  <c r="J31" i="7"/>
  <c r="K31" i="7"/>
  <c r="L31" i="7" s="1"/>
  <c r="M31" i="7" s="1"/>
  <c r="J23" i="7"/>
  <c r="K23" i="7"/>
  <c r="J18" i="7"/>
  <c r="K18" i="7"/>
  <c r="J62" i="7"/>
  <c r="R62" i="7" s="1"/>
  <c r="E62" i="1" s="1"/>
  <c r="K62" i="7"/>
  <c r="L62" i="7" s="1"/>
  <c r="M62" i="7" s="1"/>
  <c r="J66" i="7"/>
  <c r="R66" i="7" s="1"/>
  <c r="E66" i="1" s="1"/>
  <c r="K66" i="7"/>
  <c r="L66" i="7" s="1"/>
  <c r="M66" i="7" s="1"/>
  <c r="J27" i="7"/>
  <c r="K27" i="7"/>
  <c r="J135" i="7"/>
  <c r="K135" i="7"/>
  <c r="J84" i="7"/>
  <c r="K84" i="7"/>
  <c r="J86" i="7"/>
  <c r="R86" i="7" s="1"/>
  <c r="E86" i="1" s="1"/>
  <c r="K86" i="7"/>
  <c r="L86" i="7" s="1"/>
  <c r="M86" i="7" s="1"/>
  <c r="J136" i="7"/>
  <c r="K136" i="7"/>
  <c r="J117" i="7"/>
  <c r="K117" i="7"/>
  <c r="J17" i="7"/>
  <c r="R17" i="7" s="1"/>
  <c r="E17" i="1" s="1"/>
  <c r="K17" i="7"/>
  <c r="L17" i="7" s="1"/>
  <c r="M17" i="7" s="1"/>
  <c r="J95" i="7"/>
  <c r="R95" i="7" s="1"/>
  <c r="E95" i="1" s="1"/>
  <c r="K95" i="7"/>
  <c r="L95" i="7" s="1"/>
  <c r="M95" i="7" s="1"/>
  <c r="J22" i="7"/>
  <c r="K22" i="7"/>
  <c r="J131" i="7"/>
  <c r="K131" i="7"/>
  <c r="J53" i="7"/>
  <c r="K53" i="7"/>
  <c r="J25" i="7"/>
  <c r="R25" i="7" s="1"/>
  <c r="E25" i="1" s="1"/>
  <c r="K25" i="7"/>
  <c r="L25" i="7" s="1"/>
  <c r="M25" i="7" s="1"/>
  <c r="J121" i="7"/>
  <c r="K121" i="7"/>
  <c r="J60" i="7"/>
  <c r="K60" i="7"/>
  <c r="J90" i="7"/>
  <c r="R90" i="7" s="1"/>
  <c r="E90" i="1" s="1"/>
  <c r="K90" i="7"/>
  <c r="L90" i="7" s="1"/>
  <c r="M90" i="7" s="1"/>
  <c r="J130" i="7"/>
  <c r="K130" i="7"/>
  <c r="J46" i="7"/>
  <c r="K46" i="7"/>
  <c r="H97" i="7"/>
  <c r="I97" i="7" s="1"/>
  <c r="J56" i="7"/>
  <c r="K56" i="7"/>
  <c r="J74" i="7"/>
  <c r="K74" i="7"/>
  <c r="L74" i="7" s="1"/>
  <c r="M74" i="7" s="1"/>
  <c r="J119" i="7"/>
  <c r="R119" i="7" s="1"/>
  <c r="E119" i="1" s="1"/>
  <c r="K119" i="7"/>
  <c r="H58" i="7"/>
  <c r="I58" i="7" s="1"/>
  <c r="J59" i="7"/>
  <c r="K59" i="7"/>
  <c r="J52" i="7"/>
  <c r="K52" i="7"/>
  <c r="H37" i="7"/>
  <c r="I37" i="7" s="1"/>
  <c r="H5" i="7"/>
  <c r="I5" i="7" s="1"/>
  <c r="J92" i="7"/>
  <c r="K92" i="7"/>
  <c r="J132" i="7"/>
  <c r="K132" i="7"/>
  <c r="J134" i="7"/>
  <c r="R134" i="7" s="1"/>
  <c r="E134" i="1" s="1"/>
  <c r="K134" i="7"/>
  <c r="L134" i="7" s="1"/>
  <c r="J109" i="7"/>
  <c r="K109" i="7"/>
  <c r="J21" i="7"/>
  <c r="K21" i="7"/>
  <c r="J55" i="7"/>
  <c r="K55" i="7"/>
  <c r="J2" i="7"/>
  <c r="R2" i="7" s="1"/>
  <c r="E2" i="1" s="1"/>
  <c r="K2" i="7"/>
  <c r="L2" i="7" s="1"/>
  <c r="M2" i="7" s="1"/>
  <c r="J75" i="7"/>
  <c r="R75" i="7" s="1"/>
  <c r="E75" i="1" s="1"/>
  <c r="K75" i="7"/>
  <c r="L75" i="7" s="1"/>
  <c r="M75" i="7" s="1"/>
  <c r="J36" i="7"/>
  <c r="K36" i="7"/>
  <c r="J105" i="7"/>
  <c r="K105" i="7"/>
  <c r="J108" i="7"/>
  <c r="K108" i="7"/>
  <c r="J20" i="7"/>
  <c r="R20" i="7" s="1"/>
  <c r="E20" i="1" s="1"/>
  <c r="K20" i="7"/>
  <c r="L20" i="7" s="1"/>
  <c r="M20" i="7" s="1"/>
  <c r="J106" i="7"/>
  <c r="K106" i="7"/>
  <c r="J77" i="7"/>
  <c r="K77" i="7"/>
  <c r="J7" i="7"/>
  <c r="K7" i="7"/>
  <c r="J76" i="7"/>
  <c r="R76" i="7" s="1"/>
  <c r="E76" i="1" s="1"/>
  <c r="K76" i="7"/>
  <c r="J133" i="7"/>
  <c r="K133" i="7"/>
  <c r="J83" i="7"/>
  <c r="K83" i="7"/>
  <c r="J14" i="7"/>
  <c r="R14" i="7" s="1"/>
  <c r="E14" i="1" s="1"/>
  <c r="K14" i="7"/>
  <c r="L14" i="7" s="1"/>
  <c r="M14" i="7" s="1"/>
  <c r="J85" i="7"/>
  <c r="R85" i="7" s="1"/>
  <c r="E85" i="1" s="1"/>
  <c r="K85" i="7"/>
  <c r="L85" i="7" s="1"/>
  <c r="M85" i="7" s="1"/>
  <c r="J63" i="7"/>
  <c r="K63" i="7"/>
  <c r="J42" i="7"/>
  <c r="K42" i="7"/>
  <c r="J127" i="7"/>
  <c r="R127" i="7" s="1"/>
  <c r="E127" i="1" s="1"/>
  <c r="K127" i="7"/>
  <c r="L127" i="7" s="1"/>
  <c r="M127" i="7" s="1"/>
  <c r="J4" i="7"/>
  <c r="R4" i="7" s="1"/>
  <c r="E4" i="1" s="1"/>
  <c r="K4" i="7"/>
  <c r="L4" i="7" s="1"/>
  <c r="M4" i="7" s="1"/>
  <c r="J65" i="7"/>
  <c r="K65" i="7"/>
  <c r="J93" i="7"/>
  <c r="K93" i="7"/>
  <c r="J15" i="7"/>
  <c r="K15" i="7"/>
  <c r="H35" i="7"/>
  <c r="I35" i="7" s="1"/>
  <c r="J34" i="7"/>
  <c r="R34" i="7" s="1"/>
  <c r="E34" i="1" s="1"/>
  <c r="K34" i="7"/>
  <c r="J114" i="7"/>
  <c r="K114" i="7"/>
  <c r="J111" i="7"/>
  <c r="K111" i="7"/>
  <c r="L111" i="7" s="1"/>
  <c r="M111" i="7" s="1"/>
  <c r="J11" i="7"/>
  <c r="K11" i="7"/>
  <c r="L11" i="7" s="1"/>
  <c r="M11" i="7" s="1"/>
  <c r="J28" i="7"/>
  <c r="R28" i="7" s="1"/>
  <c r="E28" i="1" s="1"/>
  <c r="K28" i="7"/>
  <c r="J32" i="7"/>
  <c r="K32" i="7"/>
  <c r="J112" i="7"/>
  <c r="R112" i="7" s="1"/>
  <c r="E112" i="1" s="1"/>
  <c r="K112" i="7"/>
  <c r="L112" i="7" s="1"/>
  <c r="M112" i="7" s="1"/>
  <c r="J38" i="7"/>
  <c r="R38" i="7" s="1"/>
  <c r="E38" i="1" s="1"/>
  <c r="G27" i="7"/>
  <c r="J118" i="7"/>
  <c r="R118" i="7" s="1"/>
  <c r="E118" i="1" s="1"/>
  <c r="J78" i="7"/>
  <c r="R78" i="7" s="1"/>
  <c r="E78" i="1" s="1"/>
  <c r="J110" i="7"/>
  <c r="R110" i="7" s="1"/>
  <c r="E110" i="1" s="1"/>
  <c r="J70" i="7"/>
  <c r="R70" i="7" s="1"/>
  <c r="E70" i="1" s="1"/>
  <c r="J99" i="7"/>
  <c r="R99" i="7" s="1"/>
  <c r="E99" i="1" s="1"/>
  <c r="L94" i="7"/>
  <c r="M94" i="7" s="1"/>
  <c r="J94" i="7"/>
  <c r="R94" i="7" s="1"/>
  <c r="E94" i="1" s="1"/>
  <c r="G46" i="7"/>
  <c r="L30" i="7"/>
  <c r="J30" i="7"/>
  <c r="R30" i="7" s="1"/>
  <c r="E30" i="1" s="1"/>
  <c r="J13" i="7"/>
  <c r="R13" i="7" s="1"/>
  <c r="E13" i="1" s="1"/>
  <c r="H16" i="7"/>
  <c r="I16" i="7" s="1"/>
  <c r="K16" i="7" s="1"/>
  <c r="J126" i="7"/>
  <c r="R126" i="7" s="1"/>
  <c r="E126" i="1" s="1"/>
  <c r="L54" i="7"/>
  <c r="J54" i="7"/>
  <c r="R54" i="7" s="1"/>
  <c r="E54" i="1" s="1"/>
  <c r="L102" i="7"/>
  <c r="M102" i="7" s="1"/>
  <c r="J102" i="7"/>
  <c r="L96" i="7"/>
  <c r="J96" i="7"/>
  <c r="R96" i="7" s="1"/>
  <c r="E96" i="1" s="1"/>
  <c r="G49" i="7"/>
  <c r="R102" i="7"/>
  <c r="E102" i="1" s="1"/>
  <c r="G57" i="7"/>
  <c r="H19" i="7"/>
  <c r="I19" i="7" s="1"/>
  <c r="G129" i="7"/>
  <c r="L110" i="7"/>
  <c r="M110" i="7" s="1"/>
  <c r="H88" i="7"/>
  <c r="I88" i="7" s="1"/>
  <c r="K88" i="7" s="1"/>
  <c r="G73" i="7"/>
  <c r="G94" i="7"/>
  <c r="G18" i="7"/>
  <c r="H100" i="7"/>
  <c r="I100" i="7" s="1"/>
  <c r="G110" i="7"/>
  <c r="H3" i="7"/>
  <c r="I3" i="7" s="1"/>
  <c r="K3" i="7" s="1"/>
  <c r="G132" i="7"/>
  <c r="H43" i="7"/>
  <c r="I43" i="7" s="1"/>
  <c r="K43" i="7" s="1"/>
  <c r="L38" i="7"/>
  <c r="G63" i="7"/>
  <c r="G79" i="7"/>
  <c r="H113" i="7"/>
  <c r="I113" i="7" s="1"/>
  <c r="H72" i="7"/>
  <c r="I72" i="7" s="1"/>
  <c r="G32" i="7"/>
  <c r="H44" i="7"/>
  <c r="I44" i="7" s="1"/>
  <c r="H81" i="7"/>
  <c r="I81" i="7" s="1"/>
  <c r="K81" i="7" s="1"/>
  <c r="H9" i="7"/>
  <c r="I9" i="7" s="1"/>
  <c r="H128" i="7"/>
  <c r="I128" i="7" s="1"/>
  <c r="G109" i="7"/>
  <c r="G108" i="7"/>
  <c r="G105" i="7"/>
  <c r="G90" i="7"/>
  <c r="L118" i="7"/>
  <c r="L78" i="7"/>
  <c r="G10" i="7"/>
  <c r="H40" i="7"/>
  <c r="I40" i="7" s="1"/>
  <c r="K40" i="7" s="1"/>
  <c r="G101" i="7"/>
  <c r="L126" i="7"/>
  <c r="H82" i="7"/>
  <c r="I82" i="7" s="1"/>
  <c r="H91" i="7"/>
  <c r="I91" i="7" s="1"/>
  <c r="G80" i="7"/>
  <c r="H80" i="7"/>
  <c r="I80" i="7" s="1"/>
  <c r="N102" i="7"/>
  <c r="O102" i="7" s="1"/>
  <c r="P102" i="7" s="1"/>
  <c r="Q102" i="7"/>
  <c r="F102" i="1" s="1"/>
  <c r="L70" i="7"/>
  <c r="M70" i="7" s="1"/>
  <c r="N30" i="7"/>
  <c r="O30" i="7" s="1"/>
  <c r="P30" i="7" s="1"/>
  <c r="G92" i="7"/>
  <c r="N123" i="7"/>
  <c r="O123" i="7" s="1"/>
  <c r="P123" i="7" s="1"/>
  <c r="Q123" i="7"/>
  <c r="F123" i="1" s="1"/>
  <c r="D123" i="1" s="1"/>
  <c r="C123" i="1" s="1"/>
  <c r="G48" i="7"/>
  <c r="H48" i="7"/>
  <c r="I48" i="7" s="1"/>
  <c r="N110" i="7"/>
  <c r="O110" i="7" s="1"/>
  <c r="P110" i="7" s="1"/>
  <c r="Q110" i="7"/>
  <c r="F110" i="1" s="1"/>
  <c r="N99" i="7"/>
  <c r="O99" i="7" s="1"/>
  <c r="P99" i="7" s="1"/>
  <c r="Q99" i="7"/>
  <c r="F99" i="1" s="1"/>
  <c r="N112" i="7"/>
  <c r="O112" i="7" s="1"/>
  <c r="P112" i="7" s="1"/>
  <c r="Q112" i="7"/>
  <c r="F112" i="1" s="1"/>
  <c r="D112" i="1" s="1"/>
  <c r="C112" i="1" s="1"/>
  <c r="N139" i="7"/>
  <c r="O139" i="7" s="1"/>
  <c r="P139" i="7" s="1"/>
  <c r="Q139" i="7"/>
  <c r="F139" i="1" s="1"/>
  <c r="D139" i="1" s="1"/>
  <c r="C139" i="1" s="1"/>
  <c r="N13" i="7"/>
  <c r="O13" i="7" s="1"/>
  <c r="P13" i="7" s="1"/>
  <c r="Q13" i="7"/>
  <c r="F13" i="1" s="1"/>
  <c r="G115" i="7"/>
  <c r="H115" i="7"/>
  <c r="I115" i="7" s="1"/>
  <c r="N69" i="7"/>
  <c r="O69" i="7" s="1"/>
  <c r="P69" i="7" s="1"/>
  <c r="Q69" i="7"/>
  <c r="F69" i="1" s="1"/>
  <c r="D69" i="1" s="1"/>
  <c r="C69" i="1" s="1"/>
  <c r="N104" i="7"/>
  <c r="O104" i="7" s="1"/>
  <c r="P104" i="7" s="1"/>
  <c r="Q104" i="7"/>
  <c r="F104" i="1" s="1"/>
  <c r="D104" i="1" s="1"/>
  <c r="C104" i="1" s="1"/>
  <c r="N6" i="7"/>
  <c r="O6" i="7" s="1"/>
  <c r="P6" i="7" s="1"/>
  <c r="Q6" i="7"/>
  <c r="F6" i="1" s="1"/>
  <c r="D6" i="1" s="1"/>
  <c r="C6" i="1" s="1"/>
  <c r="N120" i="7"/>
  <c r="O120" i="7" s="1"/>
  <c r="P120" i="7" s="1"/>
  <c r="Q120" i="7"/>
  <c r="F120" i="1" s="1"/>
  <c r="D120" i="1" s="1"/>
  <c r="C120" i="1" s="1"/>
  <c r="N94" i="7"/>
  <c r="O94" i="7" s="1"/>
  <c r="P94" i="7" s="1"/>
  <c r="Q94" i="7"/>
  <c r="F94" i="1" s="1"/>
  <c r="H107" i="7"/>
  <c r="I107" i="7" s="1"/>
  <c r="G107" i="7"/>
  <c r="R31" i="7"/>
  <c r="E31" i="1" s="1"/>
  <c r="L27" i="7"/>
  <c r="M27" i="7" s="1"/>
  <c r="R27" i="7"/>
  <c r="E27" i="1" s="1"/>
  <c r="R135" i="7"/>
  <c r="E135" i="1" s="1"/>
  <c r="L135" i="7"/>
  <c r="M135" i="7" s="1"/>
  <c r="R74" i="7"/>
  <c r="E74" i="1" s="1"/>
  <c r="R124" i="7"/>
  <c r="E124" i="1" s="1"/>
  <c r="R10" i="7"/>
  <c r="E10" i="1" s="1"/>
  <c r="L10" i="7"/>
  <c r="M10" i="7" s="1"/>
  <c r="R116" i="7"/>
  <c r="E116" i="1" s="1"/>
  <c r="L116" i="7"/>
  <c r="M116" i="7" s="1"/>
  <c r="L40" i="7"/>
  <c r="M40" i="7" s="1"/>
  <c r="R61" i="7"/>
  <c r="E61" i="1" s="1"/>
  <c r="R67" i="7"/>
  <c r="E67" i="1" s="1"/>
  <c r="L67" i="7"/>
  <c r="M67" i="7" s="1"/>
  <c r="R108" i="7"/>
  <c r="E108" i="1" s="1"/>
  <c r="L108" i="7"/>
  <c r="M108" i="7" s="1"/>
  <c r="R92" i="7"/>
  <c r="E92" i="1" s="1"/>
  <c r="L92" i="7"/>
  <c r="M92" i="7" s="1"/>
  <c r="R23" i="7"/>
  <c r="E23" i="1" s="1"/>
  <c r="L23" i="7"/>
  <c r="M23" i="7" s="1"/>
  <c r="R133" i="7"/>
  <c r="E133" i="1" s="1"/>
  <c r="L133" i="7"/>
  <c r="M133" i="7" s="1"/>
  <c r="L59" i="7"/>
  <c r="M59" i="7" s="1"/>
  <c r="R59" i="7"/>
  <c r="E59" i="1" s="1"/>
  <c r="L36" i="7"/>
  <c r="M36" i="7" s="1"/>
  <c r="R36" i="7"/>
  <c r="E36" i="1" s="1"/>
  <c r="L28" i="7"/>
  <c r="M28" i="7" s="1"/>
  <c r="L68" i="7"/>
  <c r="M68" i="7" s="1"/>
  <c r="R55" i="7"/>
  <c r="E55" i="1" s="1"/>
  <c r="L55" i="7"/>
  <c r="M55" i="7" s="1"/>
  <c r="L49" i="7"/>
  <c r="M49" i="7" s="1"/>
  <c r="R131" i="7"/>
  <c r="E131" i="1" s="1"/>
  <c r="L131" i="7"/>
  <c r="M131" i="7" s="1"/>
  <c r="R84" i="7"/>
  <c r="E84" i="1" s="1"/>
  <c r="L84" i="7"/>
  <c r="M84" i="7" s="1"/>
  <c r="R132" i="7"/>
  <c r="E132" i="1" s="1"/>
  <c r="L132" i="7"/>
  <c r="M132" i="7" s="1"/>
  <c r="L51" i="7"/>
  <c r="M51" i="7" s="1"/>
  <c r="R51" i="7"/>
  <c r="E51" i="1" s="1"/>
  <c r="L129" i="7"/>
  <c r="M129" i="7" s="1"/>
  <c r="R64" i="7"/>
  <c r="E64" i="1" s="1"/>
  <c r="L64" i="7"/>
  <c r="M64" i="7" s="1"/>
  <c r="L57" i="7"/>
  <c r="M57" i="7" s="1"/>
  <c r="R41" i="7"/>
  <c r="E41" i="1" s="1"/>
  <c r="L41" i="7"/>
  <c r="M41" i="7" s="1"/>
  <c r="R130" i="7"/>
  <c r="E130" i="1" s="1"/>
  <c r="L130" i="7"/>
  <c r="M130" i="7" s="1"/>
  <c r="R111" i="7"/>
  <c r="E111" i="1" s="1"/>
  <c r="R8" i="7"/>
  <c r="E8" i="1" s="1"/>
  <c r="L8" i="7"/>
  <c r="M8" i="7" s="1"/>
  <c r="R136" i="7"/>
  <c r="E136" i="1" s="1"/>
  <c r="L136" i="7"/>
  <c r="M136" i="7" s="1"/>
  <c r="R60" i="7"/>
  <c r="E60" i="1" s="1"/>
  <c r="L60" i="7"/>
  <c r="M60" i="7" s="1"/>
  <c r="R24" i="7"/>
  <c r="E24" i="1" s="1"/>
  <c r="L77" i="7"/>
  <c r="M77" i="7" s="1"/>
  <c r="R77" i="7"/>
  <c r="E77" i="1" s="1"/>
  <c r="R33" i="7"/>
  <c r="E33" i="1" s="1"/>
  <c r="L33" i="7"/>
  <c r="M33" i="7" s="1"/>
  <c r="R11" i="7"/>
  <c r="E11" i="1" s="1"/>
  <c r="R53" i="7"/>
  <c r="E53" i="1" s="1"/>
  <c r="L53" i="7"/>
  <c r="M53" i="7" s="1"/>
  <c r="L45" i="7"/>
  <c r="M45" i="7" s="1"/>
  <c r="R73" i="7"/>
  <c r="E73" i="1" s="1"/>
  <c r="L73" i="7"/>
  <c r="M73" i="7" s="1"/>
  <c r="R29" i="7"/>
  <c r="E29" i="1" s="1"/>
  <c r="L29" i="7"/>
  <c r="M29" i="7" s="1"/>
  <c r="R50" i="7"/>
  <c r="E50" i="1" s="1"/>
  <c r="L50" i="7"/>
  <c r="M50" i="7" s="1"/>
  <c r="L52" i="7"/>
  <c r="M52" i="7" s="1"/>
  <c r="R52" i="7"/>
  <c r="E52" i="1" s="1"/>
  <c r="R117" i="7"/>
  <c r="E117" i="1" s="1"/>
  <c r="L117" i="7"/>
  <c r="M117" i="7" s="1"/>
  <c r="R46" i="7"/>
  <c r="E46" i="1" s="1"/>
  <c r="L46" i="7"/>
  <c r="M46" i="7" s="1"/>
  <c r="R42" i="7"/>
  <c r="E42" i="1" s="1"/>
  <c r="L42" i="7"/>
  <c r="M42" i="7" s="1"/>
  <c r="R137" i="7"/>
  <c r="E137" i="1" s="1"/>
  <c r="L137" i="7"/>
  <c r="M137" i="7" s="1"/>
  <c r="R22" i="7"/>
  <c r="E22" i="1" s="1"/>
  <c r="L22" i="7"/>
  <c r="M22" i="7" s="1"/>
  <c r="R65" i="7"/>
  <c r="E65" i="1" s="1"/>
  <c r="L65" i="7"/>
  <c r="M65" i="7" s="1"/>
  <c r="R121" i="7"/>
  <c r="E121" i="1" s="1"/>
  <c r="L121" i="7"/>
  <c r="M121" i="7" s="1"/>
  <c r="R15" i="7"/>
  <c r="E15" i="1" s="1"/>
  <c r="L15" i="7"/>
  <c r="M15" i="7" s="1"/>
  <c r="R109" i="7"/>
  <c r="E109" i="1" s="1"/>
  <c r="L109" i="7"/>
  <c r="M109" i="7" s="1"/>
  <c r="R18" i="7"/>
  <c r="E18" i="1" s="1"/>
  <c r="L18" i="7"/>
  <c r="M18" i="7" s="1"/>
  <c r="R105" i="7"/>
  <c r="E105" i="1" s="1"/>
  <c r="L105" i="7"/>
  <c r="M105" i="7" s="1"/>
  <c r="R125" i="7"/>
  <c r="E125" i="1" s="1"/>
  <c r="L125" i="7"/>
  <c r="M125" i="7" s="1"/>
  <c r="R47" i="7"/>
  <c r="E47" i="1" s="1"/>
  <c r="L47" i="7"/>
  <c r="M47" i="7" s="1"/>
  <c r="R39" i="7"/>
  <c r="E39" i="1" s="1"/>
  <c r="R32" i="7"/>
  <c r="E32" i="1" s="1"/>
  <c r="L32" i="7"/>
  <c r="M32" i="7" s="1"/>
  <c r="R7" i="7"/>
  <c r="E7" i="1" s="1"/>
  <c r="L7" i="7"/>
  <c r="M7" i="7" s="1"/>
  <c r="R138" i="7"/>
  <c r="E138" i="1" s="1"/>
  <c r="R106" i="7"/>
  <c r="E106" i="1" s="1"/>
  <c r="L106" i="7"/>
  <c r="M106" i="7" s="1"/>
  <c r="R63" i="7"/>
  <c r="E63" i="1" s="1"/>
  <c r="L63" i="7"/>
  <c r="M63" i="7" s="1"/>
  <c r="R93" i="7"/>
  <c r="E93" i="1" s="1"/>
  <c r="L93" i="7"/>
  <c r="M93" i="7" s="1"/>
  <c r="R26" i="7"/>
  <c r="E26" i="1" s="1"/>
  <c r="L26" i="7"/>
  <c r="M26" i="7" s="1"/>
  <c r="L83" i="7"/>
  <c r="M83" i="7" s="1"/>
  <c r="R83" i="7"/>
  <c r="E83" i="1" s="1"/>
  <c r="L34" i="7"/>
  <c r="M34" i="7" s="1"/>
  <c r="R122" i="7"/>
  <c r="E122" i="1" s="1"/>
  <c r="L122" i="7"/>
  <c r="M122" i="7" s="1"/>
  <c r="L3" i="7"/>
  <c r="M3" i="7" s="1"/>
  <c r="R101" i="7"/>
  <c r="E101" i="1" s="1"/>
  <c r="L101" i="7"/>
  <c r="M101" i="7" s="1"/>
  <c r="R56" i="7"/>
  <c r="E56" i="1" s="1"/>
  <c r="L56" i="7"/>
  <c r="M56" i="7" s="1"/>
  <c r="L76" i="7"/>
  <c r="M76" i="7" s="1"/>
  <c r="R89" i="7"/>
  <c r="E89" i="1" s="1"/>
  <c r="L89" i="7"/>
  <c r="M89" i="7" s="1"/>
  <c r="R21" i="7"/>
  <c r="E21" i="1" s="1"/>
  <c r="L21" i="7"/>
  <c r="M21" i="7" s="1"/>
  <c r="L119" i="7"/>
  <c r="M119" i="7" s="1"/>
  <c r="L103" i="7"/>
  <c r="M103" i="7" s="1"/>
  <c r="R103" i="7"/>
  <c r="E103" i="1" s="1"/>
  <c r="R114" i="7"/>
  <c r="E114" i="1" s="1"/>
  <c r="L114" i="7"/>
  <c r="M114" i="7" s="1"/>
  <c r="R79" i="7"/>
  <c r="E79" i="1" s="1"/>
  <c r="L79" i="7"/>
  <c r="M79" i="7" s="1"/>
  <c r="R98" i="7"/>
  <c r="E98" i="1" s="1"/>
  <c r="L98" i="7"/>
  <c r="M98" i="7" s="1"/>
  <c r="R87" i="7"/>
  <c r="E87" i="1" s="1"/>
  <c r="L87" i="7"/>
  <c r="M87" i="7" s="1"/>
  <c r="N134" i="7" l="1"/>
  <c r="O134" i="7" s="1"/>
  <c r="P134" i="7" s="1"/>
  <c r="M134" i="7"/>
  <c r="Q134" i="7" s="1"/>
  <c r="F134" i="1" s="1"/>
  <c r="D134" i="1" s="1"/>
  <c r="C134" i="1" s="1"/>
  <c r="J5" i="7"/>
  <c r="R5" i="7" s="1"/>
  <c r="E5" i="1" s="1"/>
  <c r="K5" i="7"/>
  <c r="L5" i="7" s="1"/>
  <c r="M5" i="7" s="1"/>
  <c r="Q5" i="7" s="1"/>
  <c r="F5" i="1" s="1"/>
  <c r="D5" i="1" s="1"/>
  <c r="C5" i="1" s="1"/>
  <c r="J71" i="7"/>
  <c r="R71" i="7" s="1"/>
  <c r="E71" i="1" s="1"/>
  <c r="K71" i="7"/>
  <c r="L71" i="7" s="1"/>
  <c r="M71" i="7" s="1"/>
  <c r="Q71" i="7" s="1"/>
  <c r="F71" i="1" s="1"/>
  <c r="D71" i="1" s="1"/>
  <c r="C71" i="1" s="1"/>
  <c r="J69" i="1"/>
  <c r="I69" i="1"/>
  <c r="M126" i="7"/>
  <c r="Q126" i="7" s="1"/>
  <c r="F126" i="1" s="1"/>
  <c r="D126" i="1" s="1"/>
  <c r="C126" i="1" s="1"/>
  <c r="J100" i="7"/>
  <c r="R100" i="7" s="1"/>
  <c r="E100" i="1" s="1"/>
  <c r="K100" i="7"/>
  <c r="L100" i="7" s="1"/>
  <c r="M100" i="7" s="1"/>
  <c r="N96" i="7"/>
  <c r="O96" i="7" s="1"/>
  <c r="P96" i="7" s="1"/>
  <c r="M96" i="7"/>
  <c r="Q96" i="7" s="1"/>
  <c r="F96" i="1" s="1"/>
  <c r="D96" i="1" s="1"/>
  <c r="C96" i="1" s="1"/>
  <c r="J6" i="1"/>
  <c r="I6" i="1"/>
  <c r="N118" i="7"/>
  <c r="O118" i="7" s="1"/>
  <c r="P118" i="7" s="1"/>
  <c r="M118" i="7"/>
  <c r="J44" i="7"/>
  <c r="R44" i="7" s="1"/>
  <c r="E44" i="1" s="1"/>
  <c r="K44" i="7"/>
  <c r="L44" i="7" s="1"/>
  <c r="M44" i="7" s="1"/>
  <c r="J97" i="7"/>
  <c r="R97" i="7" s="1"/>
  <c r="E97" i="1" s="1"/>
  <c r="K97" i="7"/>
  <c r="L97" i="7" s="1"/>
  <c r="M97" i="7" s="1"/>
  <c r="Q97" i="7" s="1"/>
  <c r="F97" i="1" s="1"/>
  <c r="D97" i="1" s="1"/>
  <c r="C97" i="1" s="1"/>
  <c r="J107" i="7"/>
  <c r="R107" i="7" s="1"/>
  <c r="E107" i="1" s="1"/>
  <c r="K107" i="7"/>
  <c r="L107" i="7" s="1"/>
  <c r="M107" i="7" s="1"/>
  <c r="I112" i="1"/>
  <c r="J112" i="1"/>
  <c r="M54" i="7"/>
  <c r="Q54" i="7" s="1"/>
  <c r="F54" i="1" s="1"/>
  <c r="D54" i="1" s="1"/>
  <c r="C54" i="1" s="1"/>
  <c r="J35" i="7"/>
  <c r="R35" i="7" s="1"/>
  <c r="E35" i="1" s="1"/>
  <c r="K35" i="7"/>
  <c r="L35" i="7" s="1"/>
  <c r="M35" i="7" s="1"/>
  <c r="J37" i="7"/>
  <c r="R37" i="7" s="1"/>
  <c r="E37" i="1" s="1"/>
  <c r="K37" i="7"/>
  <c r="L37" i="7" s="1"/>
  <c r="M37" i="7" s="1"/>
  <c r="Q37" i="7" s="1"/>
  <c r="F37" i="1" s="1"/>
  <c r="D37" i="1" s="1"/>
  <c r="C37" i="1" s="1"/>
  <c r="J128" i="7"/>
  <c r="K128" i="7"/>
  <c r="J120" i="1"/>
  <c r="I120" i="1"/>
  <c r="J115" i="7"/>
  <c r="K115" i="7"/>
  <c r="J80" i="7"/>
  <c r="K80" i="7"/>
  <c r="L80" i="7" s="1"/>
  <c r="M80" i="7" s="1"/>
  <c r="N38" i="7"/>
  <c r="O38" i="7" s="1"/>
  <c r="P38" i="7" s="1"/>
  <c r="M38" i="7"/>
  <c r="J91" i="7"/>
  <c r="K91" i="7"/>
  <c r="L91" i="7" s="1"/>
  <c r="M91" i="7" s="1"/>
  <c r="J58" i="7"/>
  <c r="R58" i="7" s="1"/>
  <c r="E58" i="1" s="1"/>
  <c r="K58" i="7"/>
  <c r="L58" i="7" s="1"/>
  <c r="M58" i="7" s="1"/>
  <c r="J113" i="7"/>
  <c r="R113" i="7" s="1"/>
  <c r="E113" i="1" s="1"/>
  <c r="K113" i="7"/>
  <c r="L113" i="7" s="1"/>
  <c r="M113" i="7" s="1"/>
  <c r="Q113" i="7" s="1"/>
  <c r="F113" i="1" s="1"/>
  <c r="D113" i="1" s="1"/>
  <c r="C113" i="1" s="1"/>
  <c r="J123" i="1"/>
  <c r="I123" i="1"/>
  <c r="J9" i="7"/>
  <c r="R9" i="7" s="1"/>
  <c r="E9" i="1" s="1"/>
  <c r="K9" i="7"/>
  <c r="L9" i="7" s="1"/>
  <c r="M9" i="7" s="1"/>
  <c r="Q9" i="7" s="1"/>
  <c r="F9" i="1" s="1"/>
  <c r="D9" i="1" s="1"/>
  <c r="C9" i="1" s="1"/>
  <c r="N78" i="7"/>
  <c r="O78" i="7" s="1"/>
  <c r="P78" i="7" s="1"/>
  <c r="M78" i="7"/>
  <c r="Q78" i="7" s="1"/>
  <c r="F78" i="1" s="1"/>
  <c r="D78" i="1" s="1"/>
  <c r="C78" i="1" s="1"/>
  <c r="J104" i="1"/>
  <c r="I104" i="1"/>
  <c r="J139" i="1"/>
  <c r="I139" i="1"/>
  <c r="J48" i="7"/>
  <c r="K48" i="7"/>
  <c r="J82" i="7"/>
  <c r="R82" i="7" s="1"/>
  <c r="E82" i="1" s="1"/>
  <c r="K82" i="7"/>
  <c r="L82" i="7" s="1"/>
  <c r="M82" i="7" s="1"/>
  <c r="Q82" i="7" s="1"/>
  <c r="F82" i="1" s="1"/>
  <c r="D82" i="1" s="1"/>
  <c r="C82" i="1" s="1"/>
  <c r="J72" i="7"/>
  <c r="R72" i="7" s="1"/>
  <c r="E72" i="1" s="1"/>
  <c r="K72" i="7"/>
  <c r="L72" i="7" s="1"/>
  <c r="M72" i="7" s="1"/>
  <c r="J19" i="7"/>
  <c r="R19" i="7" s="1"/>
  <c r="E19" i="1" s="1"/>
  <c r="K19" i="7"/>
  <c r="L19" i="7" s="1"/>
  <c r="M19" i="7" s="1"/>
  <c r="M30" i="7"/>
  <c r="Q30" i="7" s="1"/>
  <c r="F30" i="1" s="1"/>
  <c r="D30" i="1" s="1"/>
  <c r="C30" i="1" s="1"/>
  <c r="D99" i="1"/>
  <c r="C99" i="1" s="1"/>
  <c r="N54" i="7"/>
  <c r="O54" i="7" s="1"/>
  <c r="P54" i="7" s="1"/>
  <c r="D13" i="1"/>
  <c r="C13" i="1" s="1"/>
  <c r="D110" i="1"/>
  <c r="C110" i="1" s="1"/>
  <c r="D102" i="1"/>
  <c r="C102" i="1" s="1"/>
  <c r="L81" i="7"/>
  <c r="M81" i="7" s="1"/>
  <c r="Q81" i="7" s="1"/>
  <c r="F81" i="1" s="1"/>
  <c r="D81" i="1" s="1"/>
  <c r="C81" i="1" s="1"/>
  <c r="J81" i="7"/>
  <c r="R81" i="7" s="1"/>
  <c r="E81" i="1" s="1"/>
  <c r="J43" i="7"/>
  <c r="R43" i="7" s="1"/>
  <c r="E43" i="1" s="1"/>
  <c r="J88" i="7"/>
  <c r="R88" i="7" s="1"/>
  <c r="E88" i="1" s="1"/>
  <c r="J16" i="7"/>
  <c r="R16" i="7" s="1"/>
  <c r="E16" i="1" s="1"/>
  <c r="L16" i="7"/>
  <c r="M16" i="7" s="1"/>
  <c r="R3" i="7"/>
  <c r="E3" i="1" s="1"/>
  <c r="J3" i="7"/>
  <c r="J40" i="7"/>
  <c r="R40" i="7" s="1"/>
  <c r="E40" i="1" s="1"/>
  <c r="L88" i="7"/>
  <c r="M88" i="7" s="1"/>
  <c r="Q88" i="7" s="1"/>
  <c r="F88" i="1" s="1"/>
  <c r="L43" i="7"/>
  <c r="D94" i="1"/>
  <c r="C94" i="1" s="1"/>
  <c r="Q38" i="7"/>
  <c r="F38" i="1" s="1"/>
  <c r="D38" i="1" s="1"/>
  <c r="C38" i="1" s="1"/>
  <c r="R128" i="7"/>
  <c r="E128" i="1" s="1"/>
  <c r="L128" i="7"/>
  <c r="M128" i="7" s="1"/>
  <c r="N126" i="7"/>
  <c r="O126" i="7" s="1"/>
  <c r="P126" i="7" s="1"/>
  <c r="Q118" i="7"/>
  <c r="F118" i="1" s="1"/>
  <c r="D118" i="1" s="1"/>
  <c r="C118" i="1" s="1"/>
  <c r="R91" i="7"/>
  <c r="E91" i="1" s="1"/>
  <c r="N95" i="7"/>
  <c r="O95" i="7" s="1"/>
  <c r="P95" i="7" s="1"/>
  <c r="Q95" i="7"/>
  <c r="F95" i="1" s="1"/>
  <c r="D95" i="1" s="1"/>
  <c r="C95" i="1" s="1"/>
  <c r="N116" i="7"/>
  <c r="O116" i="7" s="1"/>
  <c r="P116" i="7" s="1"/>
  <c r="Q116" i="7"/>
  <c r="F116" i="1" s="1"/>
  <c r="D116" i="1" s="1"/>
  <c r="C116" i="1" s="1"/>
  <c r="N42" i="7"/>
  <c r="O42" i="7" s="1"/>
  <c r="P42" i="7" s="1"/>
  <c r="Q42" i="7"/>
  <c r="F42" i="1" s="1"/>
  <c r="D42" i="1" s="1"/>
  <c r="C42" i="1" s="1"/>
  <c r="N93" i="7"/>
  <c r="O93" i="7" s="1"/>
  <c r="P93" i="7" s="1"/>
  <c r="Q93" i="7"/>
  <c r="F93" i="1" s="1"/>
  <c r="D93" i="1" s="1"/>
  <c r="C93" i="1" s="1"/>
  <c r="N22" i="7"/>
  <c r="O22" i="7" s="1"/>
  <c r="P22" i="7" s="1"/>
  <c r="Q22" i="7"/>
  <c r="F22" i="1" s="1"/>
  <c r="D22" i="1" s="1"/>
  <c r="C22" i="1" s="1"/>
  <c r="N73" i="7"/>
  <c r="O73" i="7" s="1"/>
  <c r="P73" i="7" s="1"/>
  <c r="Q73" i="7"/>
  <c r="F73" i="1" s="1"/>
  <c r="D73" i="1" s="1"/>
  <c r="C73" i="1" s="1"/>
  <c r="N76" i="7"/>
  <c r="O76" i="7" s="1"/>
  <c r="P76" i="7" s="1"/>
  <c r="Q76" i="7"/>
  <c r="F76" i="1" s="1"/>
  <c r="D76" i="1" s="1"/>
  <c r="C76" i="1" s="1"/>
  <c r="N75" i="7"/>
  <c r="O75" i="7" s="1"/>
  <c r="P75" i="7" s="1"/>
  <c r="Q75" i="7"/>
  <c r="F75" i="1" s="1"/>
  <c r="D75" i="1" s="1"/>
  <c r="C75" i="1" s="1"/>
  <c r="N2" i="7"/>
  <c r="O2" i="7" s="1"/>
  <c r="P2" i="7" s="1"/>
  <c r="Q2" i="7"/>
  <c r="F2" i="1" s="1"/>
  <c r="D2" i="1" s="1"/>
  <c r="C2" i="1" s="1"/>
  <c r="N47" i="7"/>
  <c r="O47" i="7" s="1"/>
  <c r="P47" i="7" s="1"/>
  <c r="Q47" i="7"/>
  <c r="F47" i="1" s="1"/>
  <c r="D47" i="1" s="1"/>
  <c r="C47" i="1" s="1"/>
  <c r="N18" i="7"/>
  <c r="O18" i="7" s="1"/>
  <c r="P18" i="7" s="1"/>
  <c r="Q18" i="7"/>
  <c r="F18" i="1" s="1"/>
  <c r="D18" i="1" s="1"/>
  <c r="C18" i="1" s="1"/>
  <c r="N121" i="7"/>
  <c r="O121" i="7" s="1"/>
  <c r="P121" i="7" s="1"/>
  <c r="Q121" i="7"/>
  <c r="F121" i="1" s="1"/>
  <c r="D121" i="1" s="1"/>
  <c r="C121" i="1" s="1"/>
  <c r="N17" i="7"/>
  <c r="O17" i="7" s="1"/>
  <c r="P17" i="7" s="1"/>
  <c r="Q17" i="7"/>
  <c r="F17" i="1" s="1"/>
  <c r="D17" i="1" s="1"/>
  <c r="C17" i="1" s="1"/>
  <c r="N53" i="7"/>
  <c r="O53" i="7" s="1"/>
  <c r="P53" i="7" s="1"/>
  <c r="Q53" i="7"/>
  <c r="F53" i="1" s="1"/>
  <c r="D53" i="1" s="1"/>
  <c r="C53" i="1" s="1"/>
  <c r="N24" i="7"/>
  <c r="O24" i="7" s="1"/>
  <c r="P24" i="7" s="1"/>
  <c r="Q24" i="7"/>
  <c r="F24" i="1" s="1"/>
  <c r="D24" i="1" s="1"/>
  <c r="C24" i="1" s="1"/>
  <c r="N136" i="7"/>
  <c r="O136" i="7" s="1"/>
  <c r="P136" i="7" s="1"/>
  <c r="Q136" i="7"/>
  <c r="F136" i="1" s="1"/>
  <c r="D136" i="1" s="1"/>
  <c r="C136" i="1" s="1"/>
  <c r="N40" i="7"/>
  <c r="O40" i="7" s="1"/>
  <c r="P40" i="7" s="1"/>
  <c r="Q40" i="7"/>
  <c r="F40" i="1" s="1"/>
  <c r="N26" i="7"/>
  <c r="O26" i="7" s="1"/>
  <c r="P26" i="7" s="1"/>
  <c r="Q26" i="7"/>
  <c r="F26" i="1" s="1"/>
  <c r="D26" i="1" s="1"/>
  <c r="C26" i="1" s="1"/>
  <c r="N41" i="7"/>
  <c r="O41" i="7" s="1"/>
  <c r="P41" i="7" s="1"/>
  <c r="Q41" i="7"/>
  <c r="F41" i="1" s="1"/>
  <c r="D41" i="1" s="1"/>
  <c r="C41" i="1" s="1"/>
  <c r="N25" i="7"/>
  <c r="O25" i="7" s="1"/>
  <c r="P25" i="7" s="1"/>
  <c r="Q25" i="7"/>
  <c r="F25" i="1" s="1"/>
  <c r="D25" i="1" s="1"/>
  <c r="C25" i="1" s="1"/>
  <c r="N131" i="7"/>
  <c r="O131" i="7" s="1"/>
  <c r="P131" i="7" s="1"/>
  <c r="Q131" i="7"/>
  <c r="F131" i="1" s="1"/>
  <c r="N55" i="7"/>
  <c r="O55" i="7" s="1"/>
  <c r="P55" i="7" s="1"/>
  <c r="Q55" i="7"/>
  <c r="F55" i="1" s="1"/>
  <c r="D55" i="1" s="1"/>
  <c r="C55" i="1" s="1"/>
  <c r="N23" i="7"/>
  <c r="O23" i="7" s="1"/>
  <c r="P23" i="7" s="1"/>
  <c r="Q23" i="7"/>
  <c r="F23" i="1" s="1"/>
  <c r="D23" i="1" s="1"/>
  <c r="C23" i="1" s="1"/>
  <c r="N27" i="7"/>
  <c r="O27" i="7" s="1"/>
  <c r="P27" i="7" s="1"/>
  <c r="Q27" i="7"/>
  <c r="F27" i="1" s="1"/>
  <c r="D27" i="1" s="1"/>
  <c r="C27" i="1" s="1"/>
  <c r="N74" i="7"/>
  <c r="O74" i="7" s="1"/>
  <c r="P74" i="7" s="1"/>
  <c r="Q74" i="7"/>
  <c r="F74" i="1" s="1"/>
  <c r="D74" i="1" s="1"/>
  <c r="C74" i="1" s="1"/>
  <c r="Q100" i="7"/>
  <c r="F100" i="1" s="1"/>
  <c r="D100" i="1" s="1"/>
  <c r="C100" i="1" s="1"/>
  <c r="N62" i="7"/>
  <c r="O62" i="7" s="1"/>
  <c r="P62" i="7" s="1"/>
  <c r="Q62" i="7"/>
  <c r="F62" i="1" s="1"/>
  <c r="D62" i="1" s="1"/>
  <c r="C62" i="1" s="1"/>
  <c r="N87" i="7"/>
  <c r="O87" i="7" s="1"/>
  <c r="P87" i="7" s="1"/>
  <c r="Q87" i="7"/>
  <c r="F87" i="1" s="1"/>
  <c r="D87" i="1" s="1"/>
  <c r="C87" i="1" s="1"/>
  <c r="N127" i="7"/>
  <c r="O127" i="7" s="1"/>
  <c r="P127" i="7" s="1"/>
  <c r="Q127" i="7"/>
  <c r="F127" i="1" s="1"/>
  <c r="D127" i="1" s="1"/>
  <c r="C127" i="1" s="1"/>
  <c r="N68" i="7"/>
  <c r="O68" i="7" s="1"/>
  <c r="P68" i="7" s="1"/>
  <c r="Q68" i="7"/>
  <c r="F68" i="1" s="1"/>
  <c r="D68" i="1" s="1"/>
  <c r="C68" i="1" s="1"/>
  <c r="N66" i="7"/>
  <c r="O66" i="7" s="1"/>
  <c r="P66" i="7" s="1"/>
  <c r="Q66" i="7"/>
  <c r="F66" i="1" s="1"/>
  <c r="D66" i="1" s="1"/>
  <c r="C66" i="1" s="1"/>
  <c r="N64" i="7"/>
  <c r="O64" i="7" s="1"/>
  <c r="P64" i="7" s="1"/>
  <c r="Q64" i="7"/>
  <c r="F64" i="1" s="1"/>
  <c r="D64" i="1" s="1"/>
  <c r="C64" i="1" s="1"/>
  <c r="N19" i="7"/>
  <c r="O19" i="7" s="1"/>
  <c r="P19" i="7" s="1"/>
  <c r="Q19" i="7"/>
  <c r="F19" i="1" s="1"/>
  <c r="D19" i="1" s="1"/>
  <c r="C19" i="1" s="1"/>
  <c r="N10" i="7"/>
  <c r="O10" i="7" s="1"/>
  <c r="P10" i="7" s="1"/>
  <c r="Q10" i="7"/>
  <c r="F10" i="1" s="1"/>
  <c r="D10" i="1" s="1"/>
  <c r="C10" i="1" s="1"/>
  <c r="N114" i="7"/>
  <c r="O114" i="7" s="1"/>
  <c r="P114" i="7" s="1"/>
  <c r="Q114" i="7"/>
  <c r="F114" i="1" s="1"/>
  <c r="D114" i="1" s="1"/>
  <c r="C114" i="1" s="1"/>
  <c r="N85" i="7"/>
  <c r="O85" i="7" s="1"/>
  <c r="P85" i="7" s="1"/>
  <c r="Q85" i="7"/>
  <c r="F85" i="1" s="1"/>
  <c r="D85" i="1" s="1"/>
  <c r="C85" i="1" s="1"/>
  <c r="N138" i="7"/>
  <c r="O138" i="7" s="1"/>
  <c r="P138" i="7" s="1"/>
  <c r="Q138" i="7"/>
  <c r="F138" i="1" s="1"/>
  <c r="D138" i="1" s="1"/>
  <c r="C138" i="1" s="1"/>
  <c r="N33" i="7"/>
  <c r="O33" i="7" s="1"/>
  <c r="P33" i="7" s="1"/>
  <c r="Q33" i="7"/>
  <c r="F33" i="1" s="1"/>
  <c r="D33" i="1" s="1"/>
  <c r="C33" i="1" s="1"/>
  <c r="N129" i="7"/>
  <c r="O129" i="7" s="1"/>
  <c r="P129" i="7" s="1"/>
  <c r="Q129" i="7"/>
  <c r="F129" i="1" s="1"/>
  <c r="D129" i="1" s="1"/>
  <c r="C129" i="1" s="1"/>
  <c r="N36" i="7"/>
  <c r="O36" i="7" s="1"/>
  <c r="P36" i="7" s="1"/>
  <c r="Q36" i="7"/>
  <c r="F36" i="1" s="1"/>
  <c r="D36" i="1" s="1"/>
  <c r="C36" i="1" s="1"/>
  <c r="N98" i="7"/>
  <c r="O98" i="7" s="1"/>
  <c r="P98" i="7" s="1"/>
  <c r="Q98" i="7"/>
  <c r="F98" i="1" s="1"/>
  <c r="D98" i="1" s="1"/>
  <c r="C98" i="1" s="1"/>
  <c r="N58" i="7"/>
  <c r="O58" i="7" s="1"/>
  <c r="P58" i="7" s="1"/>
  <c r="Q58" i="7"/>
  <c r="F58" i="1" s="1"/>
  <c r="D58" i="1" s="1"/>
  <c r="C58" i="1" s="1"/>
  <c r="N50" i="7"/>
  <c r="O50" i="7" s="1"/>
  <c r="P50" i="7" s="1"/>
  <c r="Q50" i="7"/>
  <c r="F50" i="1" s="1"/>
  <c r="D50" i="1" s="1"/>
  <c r="C50" i="1" s="1"/>
  <c r="N57" i="7"/>
  <c r="O57" i="7" s="1"/>
  <c r="P57" i="7" s="1"/>
  <c r="Q57" i="7"/>
  <c r="F57" i="1" s="1"/>
  <c r="D57" i="1" s="1"/>
  <c r="C57" i="1" s="1"/>
  <c r="N103" i="7"/>
  <c r="O103" i="7" s="1"/>
  <c r="P103" i="7" s="1"/>
  <c r="Q103" i="7"/>
  <c r="F103" i="1" s="1"/>
  <c r="D103" i="1" s="1"/>
  <c r="C103" i="1" s="1"/>
  <c r="N35" i="7"/>
  <c r="O35" i="7" s="1"/>
  <c r="P35" i="7" s="1"/>
  <c r="Q35" i="7"/>
  <c r="F35" i="1" s="1"/>
  <c r="D35" i="1" s="1"/>
  <c r="C35" i="1" s="1"/>
  <c r="N106" i="7"/>
  <c r="O106" i="7" s="1"/>
  <c r="P106" i="7" s="1"/>
  <c r="Q106" i="7"/>
  <c r="F106" i="1" s="1"/>
  <c r="D106" i="1" s="1"/>
  <c r="C106" i="1" s="1"/>
  <c r="N15" i="7"/>
  <c r="O15" i="7" s="1"/>
  <c r="P15" i="7" s="1"/>
  <c r="Q15" i="7"/>
  <c r="F15" i="1" s="1"/>
  <c r="D15" i="1" s="1"/>
  <c r="C15" i="1" s="1"/>
  <c r="N45" i="7"/>
  <c r="O45" i="7" s="1"/>
  <c r="P45" i="7" s="1"/>
  <c r="Q45" i="7"/>
  <c r="F45" i="1" s="1"/>
  <c r="D45" i="1" s="1"/>
  <c r="C45" i="1" s="1"/>
  <c r="N111" i="7"/>
  <c r="O111" i="7" s="1"/>
  <c r="P111" i="7" s="1"/>
  <c r="Q111" i="7"/>
  <c r="F111" i="1" s="1"/>
  <c r="D111" i="1" s="1"/>
  <c r="C111" i="1" s="1"/>
  <c r="N51" i="7"/>
  <c r="O51" i="7" s="1"/>
  <c r="P51" i="7" s="1"/>
  <c r="Q51" i="7"/>
  <c r="F51" i="1" s="1"/>
  <c r="D51" i="1" s="1"/>
  <c r="C51" i="1" s="1"/>
  <c r="N12" i="7"/>
  <c r="O12" i="7" s="1"/>
  <c r="P12" i="7" s="1"/>
  <c r="Q12" i="7"/>
  <c r="F12" i="1" s="1"/>
  <c r="D12" i="1" s="1"/>
  <c r="C12" i="1" s="1"/>
  <c r="N59" i="7"/>
  <c r="O59" i="7" s="1"/>
  <c r="P59" i="7" s="1"/>
  <c r="Q59" i="7"/>
  <c r="F59" i="1" s="1"/>
  <c r="D59" i="1" s="1"/>
  <c r="C59" i="1" s="1"/>
  <c r="N92" i="7"/>
  <c r="O92" i="7" s="1"/>
  <c r="P92" i="7" s="1"/>
  <c r="Q92" i="7"/>
  <c r="F92" i="1" s="1"/>
  <c r="D92" i="1" s="1"/>
  <c r="C92" i="1" s="1"/>
  <c r="N61" i="7"/>
  <c r="O61" i="7" s="1"/>
  <c r="P61" i="7" s="1"/>
  <c r="Q61" i="7"/>
  <c r="F61" i="1" s="1"/>
  <c r="D61" i="1" s="1"/>
  <c r="C61" i="1" s="1"/>
  <c r="N31" i="7"/>
  <c r="O31" i="7" s="1"/>
  <c r="P31" i="7" s="1"/>
  <c r="Q31" i="7"/>
  <c r="F31" i="1" s="1"/>
  <c r="D31" i="1" s="1"/>
  <c r="C31" i="1" s="1"/>
  <c r="N81" i="7"/>
  <c r="O81" i="7" s="1"/>
  <c r="P81" i="7" s="1"/>
  <c r="N34" i="7"/>
  <c r="O34" i="7" s="1"/>
  <c r="P34" i="7" s="1"/>
  <c r="Q34" i="7"/>
  <c r="F34" i="1" s="1"/>
  <c r="D34" i="1" s="1"/>
  <c r="C34" i="1" s="1"/>
  <c r="N109" i="7"/>
  <c r="O109" i="7" s="1"/>
  <c r="P109" i="7" s="1"/>
  <c r="Q109" i="7"/>
  <c r="F109" i="1" s="1"/>
  <c r="D109" i="1" s="1"/>
  <c r="C109" i="1" s="1"/>
  <c r="N8" i="7"/>
  <c r="O8" i="7" s="1"/>
  <c r="P8" i="7" s="1"/>
  <c r="Q8" i="7"/>
  <c r="F8" i="1" s="1"/>
  <c r="D8" i="1" s="1"/>
  <c r="C8" i="1" s="1"/>
  <c r="D131" i="1"/>
  <c r="C131" i="1" s="1"/>
  <c r="N67" i="7"/>
  <c r="O67" i="7" s="1"/>
  <c r="P67" i="7" s="1"/>
  <c r="Q67" i="7"/>
  <c r="F67" i="1" s="1"/>
  <c r="D67" i="1" s="1"/>
  <c r="C67" i="1" s="1"/>
  <c r="N11" i="7"/>
  <c r="O11" i="7" s="1"/>
  <c r="P11" i="7" s="1"/>
  <c r="Q11" i="7"/>
  <c r="F11" i="1" s="1"/>
  <c r="D11" i="1" s="1"/>
  <c r="C11" i="1" s="1"/>
  <c r="N101" i="7"/>
  <c r="O101" i="7" s="1"/>
  <c r="P101" i="7" s="1"/>
  <c r="Q101" i="7"/>
  <c r="F101" i="1" s="1"/>
  <c r="D101" i="1" s="1"/>
  <c r="C101" i="1" s="1"/>
  <c r="N7" i="7"/>
  <c r="O7" i="7" s="1"/>
  <c r="P7" i="7" s="1"/>
  <c r="Q7" i="7"/>
  <c r="F7" i="1" s="1"/>
  <c r="D7" i="1" s="1"/>
  <c r="C7" i="1" s="1"/>
  <c r="N86" i="7"/>
  <c r="O86" i="7" s="1"/>
  <c r="P86" i="7" s="1"/>
  <c r="Q86" i="7"/>
  <c r="F86" i="1" s="1"/>
  <c r="D86" i="1" s="1"/>
  <c r="C86" i="1" s="1"/>
  <c r="N89" i="7"/>
  <c r="O89" i="7" s="1"/>
  <c r="P89" i="7" s="1"/>
  <c r="Q89" i="7"/>
  <c r="F89" i="1" s="1"/>
  <c r="D89" i="1" s="1"/>
  <c r="C89" i="1" s="1"/>
  <c r="N79" i="7"/>
  <c r="O79" i="7" s="1"/>
  <c r="P79" i="7" s="1"/>
  <c r="Q79" i="7"/>
  <c r="F79" i="1" s="1"/>
  <c r="D79" i="1" s="1"/>
  <c r="C79" i="1" s="1"/>
  <c r="N39" i="7"/>
  <c r="O39" i="7" s="1"/>
  <c r="P39" i="7" s="1"/>
  <c r="Q39" i="7"/>
  <c r="F39" i="1" s="1"/>
  <c r="D39" i="1" s="1"/>
  <c r="C39" i="1" s="1"/>
  <c r="N105" i="7"/>
  <c r="O105" i="7" s="1"/>
  <c r="P105" i="7" s="1"/>
  <c r="Q105" i="7"/>
  <c r="F105" i="1" s="1"/>
  <c r="D105" i="1" s="1"/>
  <c r="C105" i="1" s="1"/>
  <c r="N65" i="7"/>
  <c r="O65" i="7" s="1"/>
  <c r="P65" i="7" s="1"/>
  <c r="Q65" i="7"/>
  <c r="F65" i="1" s="1"/>
  <c r="D65" i="1" s="1"/>
  <c r="C65" i="1" s="1"/>
  <c r="N137" i="7"/>
  <c r="O137" i="7" s="1"/>
  <c r="P137" i="7" s="1"/>
  <c r="Q137" i="7"/>
  <c r="F137" i="1" s="1"/>
  <c r="D137" i="1" s="1"/>
  <c r="C137" i="1" s="1"/>
  <c r="N46" i="7"/>
  <c r="O46" i="7" s="1"/>
  <c r="P46" i="7" s="1"/>
  <c r="Q46" i="7"/>
  <c r="F46" i="1" s="1"/>
  <c r="D46" i="1" s="1"/>
  <c r="C46" i="1" s="1"/>
  <c r="N29" i="7"/>
  <c r="O29" i="7" s="1"/>
  <c r="P29" i="7" s="1"/>
  <c r="Q29" i="7"/>
  <c r="F29" i="1" s="1"/>
  <c r="D29" i="1" s="1"/>
  <c r="C29" i="1" s="1"/>
  <c r="N77" i="7"/>
  <c r="O77" i="7" s="1"/>
  <c r="P77" i="7" s="1"/>
  <c r="Q77" i="7"/>
  <c r="F77" i="1" s="1"/>
  <c r="D77" i="1" s="1"/>
  <c r="C77" i="1" s="1"/>
  <c r="N132" i="7"/>
  <c r="O132" i="7" s="1"/>
  <c r="P132" i="7" s="1"/>
  <c r="Q132" i="7"/>
  <c r="F132" i="1" s="1"/>
  <c r="D132" i="1" s="1"/>
  <c r="C132" i="1" s="1"/>
  <c r="N28" i="7"/>
  <c r="O28" i="7" s="1"/>
  <c r="P28" i="7" s="1"/>
  <c r="Q28" i="7"/>
  <c r="F28" i="1" s="1"/>
  <c r="D28" i="1" s="1"/>
  <c r="C28" i="1" s="1"/>
  <c r="N133" i="7"/>
  <c r="O133" i="7" s="1"/>
  <c r="P133" i="7" s="1"/>
  <c r="Q133" i="7"/>
  <c r="F133" i="1" s="1"/>
  <c r="D133" i="1" s="1"/>
  <c r="C133" i="1" s="1"/>
  <c r="L48" i="7"/>
  <c r="M48" i="7" s="1"/>
  <c r="R48" i="7"/>
  <c r="E48" i="1" s="1"/>
  <c r="N70" i="7"/>
  <c r="O70" i="7" s="1"/>
  <c r="P70" i="7" s="1"/>
  <c r="Q70" i="7"/>
  <c r="F70" i="1" s="1"/>
  <c r="D70" i="1" s="1"/>
  <c r="C70" i="1" s="1"/>
  <c r="N56" i="7"/>
  <c r="O56" i="7" s="1"/>
  <c r="P56" i="7" s="1"/>
  <c r="Q56" i="7"/>
  <c r="F56" i="1" s="1"/>
  <c r="D56" i="1" s="1"/>
  <c r="C56" i="1" s="1"/>
  <c r="N21" i="7"/>
  <c r="O21" i="7" s="1"/>
  <c r="P21" i="7" s="1"/>
  <c r="Q21" i="7"/>
  <c r="F21" i="1" s="1"/>
  <c r="D21" i="1" s="1"/>
  <c r="C21" i="1" s="1"/>
  <c r="N63" i="7"/>
  <c r="O63" i="7" s="1"/>
  <c r="P63" i="7" s="1"/>
  <c r="Q63" i="7"/>
  <c r="F63" i="1" s="1"/>
  <c r="D63" i="1" s="1"/>
  <c r="C63" i="1" s="1"/>
  <c r="N125" i="7"/>
  <c r="O125" i="7" s="1"/>
  <c r="P125" i="7" s="1"/>
  <c r="Q125" i="7"/>
  <c r="F125" i="1" s="1"/>
  <c r="D125" i="1" s="1"/>
  <c r="C125" i="1" s="1"/>
  <c r="N52" i="7"/>
  <c r="O52" i="7" s="1"/>
  <c r="P52" i="7" s="1"/>
  <c r="Q52" i="7"/>
  <c r="F52" i="1" s="1"/>
  <c r="D52" i="1" s="1"/>
  <c r="C52" i="1" s="1"/>
  <c r="N60" i="7"/>
  <c r="O60" i="7" s="1"/>
  <c r="P60" i="7" s="1"/>
  <c r="Q60" i="7"/>
  <c r="F60" i="1" s="1"/>
  <c r="D60" i="1" s="1"/>
  <c r="C60" i="1" s="1"/>
  <c r="N122" i="7"/>
  <c r="O122" i="7" s="1"/>
  <c r="P122" i="7" s="1"/>
  <c r="Q122" i="7"/>
  <c r="F122" i="1" s="1"/>
  <c r="D122" i="1" s="1"/>
  <c r="C122" i="1" s="1"/>
  <c r="N117" i="7"/>
  <c r="O117" i="7" s="1"/>
  <c r="P117" i="7" s="1"/>
  <c r="Q117" i="7"/>
  <c r="F117" i="1" s="1"/>
  <c r="D117" i="1" s="1"/>
  <c r="C117" i="1" s="1"/>
  <c r="N49" i="7"/>
  <c r="O49" i="7" s="1"/>
  <c r="P49" i="7" s="1"/>
  <c r="Q49" i="7"/>
  <c r="F49" i="1" s="1"/>
  <c r="D49" i="1" s="1"/>
  <c r="C49" i="1" s="1"/>
  <c r="N119" i="7"/>
  <c r="O119" i="7" s="1"/>
  <c r="P119" i="7" s="1"/>
  <c r="Q119" i="7"/>
  <c r="F119" i="1" s="1"/>
  <c r="D119" i="1" s="1"/>
  <c r="C119" i="1" s="1"/>
  <c r="N3" i="7"/>
  <c r="O3" i="7" s="1"/>
  <c r="P3" i="7" s="1"/>
  <c r="Q3" i="7"/>
  <c r="F3" i="1" s="1"/>
  <c r="N9" i="7"/>
  <c r="O9" i="7" s="1"/>
  <c r="P9" i="7" s="1"/>
  <c r="N83" i="7"/>
  <c r="O83" i="7" s="1"/>
  <c r="P83" i="7" s="1"/>
  <c r="Q83" i="7"/>
  <c r="F83" i="1" s="1"/>
  <c r="D83" i="1" s="1"/>
  <c r="C83" i="1" s="1"/>
  <c r="N32" i="7"/>
  <c r="O32" i="7" s="1"/>
  <c r="P32" i="7" s="1"/>
  <c r="Q32" i="7"/>
  <c r="F32" i="1" s="1"/>
  <c r="D32" i="1" s="1"/>
  <c r="C32" i="1" s="1"/>
  <c r="N90" i="7"/>
  <c r="O90" i="7" s="1"/>
  <c r="P90" i="7" s="1"/>
  <c r="Q90" i="7"/>
  <c r="F90" i="1" s="1"/>
  <c r="D90" i="1" s="1"/>
  <c r="C90" i="1" s="1"/>
  <c r="N4" i="7"/>
  <c r="O4" i="7" s="1"/>
  <c r="P4" i="7" s="1"/>
  <c r="Q4" i="7"/>
  <c r="F4" i="1" s="1"/>
  <c r="D4" i="1" s="1"/>
  <c r="C4" i="1" s="1"/>
  <c r="N130" i="7"/>
  <c r="O130" i="7" s="1"/>
  <c r="P130" i="7" s="1"/>
  <c r="Q130" i="7"/>
  <c r="F130" i="1" s="1"/>
  <c r="D130" i="1" s="1"/>
  <c r="C130" i="1" s="1"/>
  <c r="N44" i="7"/>
  <c r="O44" i="7" s="1"/>
  <c r="P44" i="7" s="1"/>
  <c r="Q44" i="7"/>
  <c r="F44" i="1" s="1"/>
  <c r="D44" i="1" s="1"/>
  <c r="C44" i="1" s="1"/>
  <c r="N20" i="7"/>
  <c r="O20" i="7" s="1"/>
  <c r="P20" i="7" s="1"/>
  <c r="Q20" i="7"/>
  <c r="F20" i="1" s="1"/>
  <c r="D20" i="1" s="1"/>
  <c r="C20" i="1" s="1"/>
  <c r="N84" i="7"/>
  <c r="O84" i="7" s="1"/>
  <c r="P84" i="7" s="1"/>
  <c r="Q84" i="7"/>
  <c r="F84" i="1" s="1"/>
  <c r="D84" i="1" s="1"/>
  <c r="C84" i="1" s="1"/>
  <c r="N5" i="7"/>
  <c r="O5" i="7" s="1"/>
  <c r="P5" i="7" s="1"/>
  <c r="N108" i="7"/>
  <c r="O108" i="7" s="1"/>
  <c r="P108" i="7" s="1"/>
  <c r="Q108" i="7"/>
  <c r="F108" i="1" s="1"/>
  <c r="D108" i="1" s="1"/>
  <c r="C108" i="1" s="1"/>
  <c r="N124" i="7"/>
  <c r="O124" i="7" s="1"/>
  <c r="P124" i="7" s="1"/>
  <c r="Q124" i="7"/>
  <c r="F124" i="1" s="1"/>
  <c r="D124" i="1" s="1"/>
  <c r="C124" i="1" s="1"/>
  <c r="N135" i="7"/>
  <c r="O135" i="7" s="1"/>
  <c r="P135" i="7" s="1"/>
  <c r="Q135" i="7"/>
  <c r="F135" i="1" s="1"/>
  <c r="D135" i="1" s="1"/>
  <c r="C135" i="1" s="1"/>
  <c r="N14" i="7"/>
  <c r="O14" i="7" s="1"/>
  <c r="P14" i="7" s="1"/>
  <c r="Q14" i="7"/>
  <c r="F14" i="1" s="1"/>
  <c r="D14" i="1" s="1"/>
  <c r="C14" i="1" s="1"/>
  <c r="L115" i="7"/>
  <c r="M115" i="7" s="1"/>
  <c r="R115" i="7"/>
  <c r="E115" i="1" s="1"/>
  <c r="R80" i="7"/>
  <c r="E80" i="1" s="1"/>
  <c r="I81" i="1" l="1"/>
  <c r="J81" i="1"/>
  <c r="I113" i="1"/>
  <c r="J113" i="1"/>
  <c r="J37" i="1"/>
  <c r="I37" i="1"/>
  <c r="I96" i="1"/>
  <c r="J96" i="1"/>
  <c r="I78" i="1"/>
  <c r="J78" i="1"/>
  <c r="J5" i="1"/>
  <c r="I5" i="1"/>
  <c r="J71" i="1"/>
  <c r="I71" i="1"/>
  <c r="I97" i="1"/>
  <c r="J97" i="1"/>
  <c r="I54" i="1"/>
  <c r="J54" i="1"/>
  <c r="I82" i="1"/>
  <c r="J82" i="1"/>
  <c r="I9" i="1"/>
  <c r="J9" i="1"/>
  <c r="I30" i="1"/>
  <c r="J30" i="1"/>
  <c r="I126" i="1"/>
  <c r="J126" i="1"/>
  <c r="J2" i="1"/>
  <c r="I2" i="1"/>
  <c r="I137" i="1"/>
  <c r="J137" i="1"/>
  <c r="J39" i="1"/>
  <c r="I39" i="1"/>
  <c r="I62" i="1"/>
  <c r="J62" i="1"/>
  <c r="I17" i="1"/>
  <c r="J17" i="1"/>
  <c r="I73" i="1"/>
  <c r="J73" i="1"/>
  <c r="N43" i="7"/>
  <c r="O43" i="7" s="1"/>
  <c r="P43" i="7" s="1"/>
  <c r="M43" i="7"/>
  <c r="Q43" i="7" s="1"/>
  <c r="F43" i="1" s="1"/>
  <c r="J108" i="1"/>
  <c r="I108" i="1"/>
  <c r="J63" i="1"/>
  <c r="I63" i="1"/>
  <c r="I58" i="1"/>
  <c r="J58" i="1"/>
  <c r="J14" i="1"/>
  <c r="I14" i="1"/>
  <c r="I130" i="1"/>
  <c r="J130" i="1"/>
  <c r="J32" i="1"/>
  <c r="I32" i="1"/>
  <c r="J119" i="1"/>
  <c r="I119" i="1"/>
  <c r="J60" i="1"/>
  <c r="I60" i="1"/>
  <c r="J21" i="1"/>
  <c r="I21" i="1"/>
  <c r="N37" i="7"/>
  <c r="O37" i="7" s="1"/>
  <c r="P37" i="7" s="1"/>
  <c r="J109" i="1"/>
  <c r="I109" i="1"/>
  <c r="J59" i="1"/>
  <c r="I59" i="1"/>
  <c r="J45" i="1"/>
  <c r="I45" i="1"/>
  <c r="J103" i="1"/>
  <c r="I103" i="1"/>
  <c r="I98" i="1"/>
  <c r="J98" i="1"/>
  <c r="J116" i="1"/>
  <c r="I116" i="1"/>
  <c r="I46" i="1"/>
  <c r="J46" i="1"/>
  <c r="I114" i="1"/>
  <c r="J114" i="1"/>
  <c r="I122" i="1"/>
  <c r="J122" i="1"/>
  <c r="J31" i="1"/>
  <c r="I31" i="1"/>
  <c r="J35" i="1"/>
  <c r="I35" i="1"/>
  <c r="J79" i="1"/>
  <c r="I79" i="1"/>
  <c r="J27" i="1"/>
  <c r="I27" i="1"/>
  <c r="J133" i="1"/>
  <c r="I133" i="1"/>
  <c r="I89" i="1"/>
  <c r="J89" i="1"/>
  <c r="J127" i="1"/>
  <c r="I127" i="1"/>
  <c r="I41" i="1"/>
  <c r="J41" i="1"/>
  <c r="J76" i="1"/>
  <c r="I76" i="1"/>
  <c r="J135" i="1"/>
  <c r="I135" i="1"/>
  <c r="J83" i="1"/>
  <c r="I83" i="1"/>
  <c r="I49" i="1"/>
  <c r="J49" i="1"/>
  <c r="J52" i="1"/>
  <c r="I52" i="1"/>
  <c r="J56" i="1"/>
  <c r="I56" i="1"/>
  <c r="I34" i="1"/>
  <c r="J34" i="1"/>
  <c r="J12" i="1"/>
  <c r="I12" i="1"/>
  <c r="J15" i="1"/>
  <c r="I15" i="1"/>
  <c r="I57" i="1"/>
  <c r="J57" i="1"/>
  <c r="J36" i="1"/>
  <c r="I36" i="1"/>
  <c r="N100" i="7"/>
  <c r="O100" i="7" s="1"/>
  <c r="P100" i="7" s="1"/>
  <c r="J38" i="1"/>
  <c r="I38" i="1"/>
  <c r="J102" i="1"/>
  <c r="I102" i="1"/>
  <c r="J7" i="1"/>
  <c r="I7" i="1"/>
  <c r="I66" i="1"/>
  <c r="J66" i="1"/>
  <c r="J44" i="1"/>
  <c r="I44" i="1"/>
  <c r="J8" i="1"/>
  <c r="I8" i="1"/>
  <c r="J111" i="1"/>
  <c r="I111" i="1"/>
  <c r="J99" i="1"/>
  <c r="I99" i="1"/>
  <c r="J101" i="1"/>
  <c r="I101" i="1"/>
  <c r="I10" i="1"/>
  <c r="J10" i="1"/>
  <c r="J136" i="1"/>
  <c r="I136" i="1"/>
  <c r="I121" i="1"/>
  <c r="J121" i="1"/>
  <c r="J22" i="1"/>
  <c r="I22" i="1"/>
  <c r="J77" i="1"/>
  <c r="I77" i="1"/>
  <c r="J11" i="1"/>
  <c r="I11" i="1"/>
  <c r="I138" i="1"/>
  <c r="J138" i="1"/>
  <c r="J100" i="1"/>
  <c r="I100" i="1"/>
  <c r="J24" i="1"/>
  <c r="I24" i="1"/>
  <c r="J29" i="1"/>
  <c r="I29" i="1"/>
  <c r="J86" i="1"/>
  <c r="I86" i="1"/>
  <c r="J67" i="1"/>
  <c r="I67" i="1"/>
  <c r="J85" i="1"/>
  <c r="I85" i="1"/>
  <c r="J87" i="1"/>
  <c r="I87" i="1"/>
  <c r="I26" i="1"/>
  <c r="J26" i="1"/>
  <c r="J53" i="1"/>
  <c r="I53" i="1"/>
  <c r="J47" i="1"/>
  <c r="I47" i="1"/>
  <c r="I42" i="1"/>
  <c r="J42" i="1"/>
  <c r="J118" i="1"/>
  <c r="I118" i="1"/>
  <c r="I110" i="1"/>
  <c r="J110" i="1"/>
  <c r="J134" i="1"/>
  <c r="I134" i="1"/>
  <c r="J132" i="1"/>
  <c r="I132" i="1"/>
  <c r="J131" i="1"/>
  <c r="I131" i="1"/>
  <c r="I74" i="1"/>
  <c r="J74" i="1"/>
  <c r="I90" i="1"/>
  <c r="J90" i="1"/>
  <c r="J92" i="1"/>
  <c r="I92" i="1"/>
  <c r="I33" i="1"/>
  <c r="J33" i="1"/>
  <c r="J68" i="1"/>
  <c r="I68" i="1"/>
  <c r="I25" i="1"/>
  <c r="J25" i="1"/>
  <c r="J75" i="1"/>
  <c r="I75" i="1"/>
  <c r="J95" i="1"/>
  <c r="I95" i="1"/>
  <c r="I65" i="1"/>
  <c r="J65" i="1"/>
  <c r="N82" i="7"/>
  <c r="O82" i="7" s="1"/>
  <c r="P82" i="7" s="1"/>
  <c r="J19" i="1"/>
  <c r="I19" i="1"/>
  <c r="J23" i="1"/>
  <c r="I23" i="1"/>
  <c r="I18" i="1"/>
  <c r="J18" i="1"/>
  <c r="J93" i="1"/>
  <c r="I93" i="1"/>
  <c r="J84" i="1"/>
  <c r="I84" i="1"/>
  <c r="N71" i="7"/>
  <c r="O71" i="7" s="1"/>
  <c r="P71" i="7" s="1"/>
  <c r="J28" i="1"/>
  <c r="I28" i="1"/>
  <c r="I105" i="1"/>
  <c r="J105" i="1"/>
  <c r="N88" i="7"/>
  <c r="O88" i="7" s="1"/>
  <c r="P88" i="7" s="1"/>
  <c r="J64" i="1"/>
  <c r="I64" i="1"/>
  <c r="J55" i="1"/>
  <c r="I55" i="1"/>
  <c r="J124" i="1"/>
  <c r="I124" i="1"/>
  <c r="J20" i="1"/>
  <c r="I20" i="1"/>
  <c r="J4" i="1"/>
  <c r="I4" i="1"/>
  <c r="J117" i="1"/>
  <c r="I117" i="1"/>
  <c r="J125" i="1"/>
  <c r="I125" i="1"/>
  <c r="J70" i="1"/>
  <c r="I70" i="1"/>
  <c r="J61" i="1"/>
  <c r="I61" i="1"/>
  <c r="J51" i="1"/>
  <c r="I51" i="1"/>
  <c r="I106" i="1"/>
  <c r="J106" i="1"/>
  <c r="I50" i="1"/>
  <c r="J50" i="1"/>
  <c r="I129" i="1"/>
  <c r="J129" i="1"/>
  <c r="N97" i="7"/>
  <c r="O97" i="7" s="1"/>
  <c r="P97" i="7" s="1"/>
  <c r="N113" i="7"/>
  <c r="O113" i="7" s="1"/>
  <c r="P113" i="7" s="1"/>
  <c r="I94" i="1"/>
  <c r="J94" i="1"/>
  <c r="J13" i="1"/>
  <c r="I13" i="1"/>
  <c r="D43" i="1"/>
  <c r="C43" i="1" s="1"/>
  <c r="D3" i="1"/>
  <c r="C3" i="1" s="1"/>
  <c r="N16" i="7"/>
  <c r="O16" i="7" s="1"/>
  <c r="P16" i="7" s="1"/>
  <c r="Q16" i="7"/>
  <c r="F16" i="1" s="1"/>
  <c r="D16" i="1" s="1"/>
  <c r="C16" i="1" s="1"/>
  <c r="D40" i="1"/>
  <c r="C40" i="1" s="1"/>
  <c r="D88" i="1"/>
  <c r="C88" i="1" s="1"/>
  <c r="Q128" i="7"/>
  <c r="F128" i="1" s="1"/>
  <c r="D128" i="1" s="1"/>
  <c r="C128" i="1" s="1"/>
  <c r="N128" i="7"/>
  <c r="O128" i="7" s="1"/>
  <c r="P128" i="7" s="1"/>
  <c r="N72" i="7"/>
  <c r="O72" i="7" s="1"/>
  <c r="P72" i="7" s="1"/>
  <c r="Q72" i="7"/>
  <c r="F72" i="1" s="1"/>
  <c r="D72" i="1" s="1"/>
  <c r="C72" i="1" s="1"/>
  <c r="N91" i="7"/>
  <c r="O91" i="7" s="1"/>
  <c r="P91" i="7" s="1"/>
  <c r="Q91" i="7"/>
  <c r="F91" i="1" s="1"/>
  <c r="D91" i="1" s="1"/>
  <c r="C91" i="1" s="1"/>
  <c r="N80" i="7"/>
  <c r="O80" i="7" s="1"/>
  <c r="P80" i="7" s="1"/>
  <c r="Q80" i="7"/>
  <c r="F80" i="1" s="1"/>
  <c r="D80" i="1" s="1"/>
  <c r="C80" i="1" s="1"/>
  <c r="N115" i="7"/>
  <c r="O115" i="7" s="1"/>
  <c r="P115" i="7" s="1"/>
  <c r="Q115" i="7"/>
  <c r="F115" i="1" s="1"/>
  <c r="D115" i="1" s="1"/>
  <c r="C115" i="1" s="1"/>
  <c r="N48" i="7"/>
  <c r="O48" i="7" s="1"/>
  <c r="P48" i="7" s="1"/>
  <c r="Q48" i="7"/>
  <c r="F48" i="1" s="1"/>
  <c r="D48" i="1" s="1"/>
  <c r="C48" i="1" s="1"/>
  <c r="N107" i="7"/>
  <c r="O107" i="7" s="1"/>
  <c r="P107" i="7" s="1"/>
  <c r="Q107" i="7"/>
  <c r="F107" i="1" s="1"/>
  <c r="D107" i="1" s="1"/>
  <c r="C107" i="1" s="1"/>
  <c r="J43" i="1" l="1"/>
  <c r="I43" i="1"/>
  <c r="J115" i="1"/>
  <c r="I115" i="1"/>
  <c r="J88" i="1"/>
  <c r="I88" i="1"/>
  <c r="J40" i="1"/>
  <c r="I40" i="1"/>
  <c r="J107" i="1"/>
  <c r="I107" i="1"/>
  <c r="J91" i="1"/>
  <c r="I91" i="1"/>
  <c r="J16" i="1"/>
  <c r="I16" i="1"/>
  <c r="I128" i="1"/>
  <c r="J128" i="1"/>
  <c r="I80" i="1"/>
  <c r="J80" i="1"/>
  <c r="J48" i="1"/>
  <c r="I48" i="1"/>
  <c r="J72" i="1"/>
  <c r="I72" i="1"/>
  <c r="J3" i="1"/>
  <c r="I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<sst xmlns="http://schemas.openxmlformats.org/spreadsheetml/2006/main" count="132" uniqueCount="92">
  <si>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</si>
  <si>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</si>
  <si>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</si>
  <si>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</si>
  <si>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</si>
  <si>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</si>
  <si>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</si>
  <si>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</si>
  <si>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</si>
  <si>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</si>
  <si>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</si>
  <si>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</si>
  <si>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</si>
  <si>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</si>
  <si>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</si>
  <si>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</si>
  <si>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</si>
  <si>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</si>
  <si>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</si>
  <si>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</si>
  <si>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</si>
  <si>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 xml:space="preserve"> Wing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</si>
  <si>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</si>
  <si>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</si>
  <si>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</si>
  <si>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</si>
  <si>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</si>
  <si>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</si>
  <si>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</si>
  <si>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</si>
  <si>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</si>
  <si>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</si>
  <si>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</si>
  <si>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</si>
  <si>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</si>
  <si>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</si>
  <si>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</si>
  <si>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</si>
  <si>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</si>
  <si>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</si>
  <si>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</si>
  <si>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</si>
  <si>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</si>
  <si>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</si>
  <si>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</si>
  <si>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</si>
  <si>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</si>
  <si>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</si>
  <si>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</si>
  <si>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</si>
  <si>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</si>
  <si>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</si>
  <si>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</si>
  <si>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</si>
  <si>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</si>
  <si>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</si>
  <si>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</si>
  <si>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</si>
  <si>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</si>
  <si>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</si>
  <si>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</si>
  <si>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</si>
  <si>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</si>
  <si>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</si>
  <si>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</si>
  <si>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</si>
  <si>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</si>
  <si>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</si>
  <si>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</si>
  <si>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</si>
  <si>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</si>
  <si>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</si>
  <si>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</si>
  <si>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</si>
  <si>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</si>
  <si>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</si>
  <si>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</si>
  <si>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</si>
  <si>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</si>
  <si>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</si>
  <si>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</si>
  <si>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</si>
  <si>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</si>
  <si>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Drag V Stab</t>
  </si>
  <si>
    <t>CD Bound+</t>
  </si>
  <si>
    <t>CD Bound-</t>
  </si>
  <si>
    <t>Width</t>
  </si>
  <si>
    <t>Total Area</t>
  </si>
  <si>
    <t>Approximation</t>
  </si>
  <si>
    <t>Length</t>
  </si>
  <si>
    <t>CD Viscous Laminar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</si>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</sst>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14.638</c:v>
                </c:pt>
                <c:pt idx="1">
                  <c:v>14.4619</c:v>
                </c:pt>
                <c:pt idx="2">
                  <c:v>14.292</c:v>
                </c:pt>
                <c:pt idx="3">
                  <c:v>14.128</c:v>
                </c:pt>
                <c:pt idx="4">
                  <c:v>13.9696</c:v>
                </c:pt>
                <c:pt idx="5">
                  <c:v>13.8164</c:v>
                </c:pt>
                <c:pt idx="6">
                  <c:v>13.668100000000001</c:v>
                </c:pt>
                <c:pt idx="7">
                  <c:v>13.5246</c:v>
                </c:pt>
                <c:pt idx="8">
                  <c:v>13.3855</c:v>
                </c:pt>
                <c:pt idx="9">
                  <c:v>13.2506</c:v>
                </c:pt>
                <c:pt idx="10">
                  <c:v>13.1197</c:v>
                </c:pt>
                <c:pt idx="11">
                  <c:v>12.992699999999999</c:v>
                </c:pt>
                <c:pt idx="12">
                  <c:v>12.869300000000001</c:v>
                </c:pt>
                <c:pt idx="13">
                  <c:v>12.7494</c:v>
                </c:pt>
                <c:pt idx="14">
                  <c:v>12.6328</c:v>
                </c:pt>
                <c:pt idx="15">
                  <c:v>12.519399999999999</c:v>
                </c:pt>
                <c:pt idx="16">
                  <c:v>12.409000000000001</c:v>
                </c:pt>
                <c:pt idx="17">
                  <c:v>12.301500000000001</c:v>
                </c:pt>
                <c:pt idx="18">
                  <c:v>12.1967</c:v>
                </c:pt>
                <c:pt idx="19">
                  <c:v>12.0946</c:v>
                </c:pt>
                <c:pt idx="20">
                  <c:v>11.995100000000001</c:v>
                </c:pt>
                <c:pt idx="21">
                  <c:v>11.898</c:v>
                </c:pt>
                <c:pt idx="22">
                  <c:v>11.8033</c:v>
                </c:pt>
                <c:pt idx="23">
                  <c:v>11.710699999999999</c:v>
                </c:pt>
                <c:pt idx="24">
                  <c:v>11.6204</c:v>
                </c:pt>
                <c:pt idx="25">
                  <c:v>11.5322</c:v>
                </c:pt>
                <c:pt idx="26">
                  <c:v>11.4459</c:v>
                </c:pt>
                <c:pt idx="27">
                  <c:v>11.361599999999999</c:v>
                </c:pt>
                <c:pt idx="28">
                  <c:v>11.2791</c:v>
                </c:pt>
                <c:pt idx="29">
                  <c:v>11.198399999999999</c:v>
                </c:pt>
                <c:pt idx="30">
                  <c:v>11.1195</c:v>
                </c:pt>
                <c:pt idx="31">
                  <c:v>11.042199999999999</c:v>
                </c:pt>
                <c:pt idx="32">
                  <c:v>10.9666</c:v>
                </c:pt>
                <c:pt idx="33">
                  <c:v>10.8925</c:v>
                </c:pt>
                <c:pt idx="34">
                  <c:v>10.819900000000001</c:v>
                </c:pt>
                <c:pt idx="35">
                  <c:v>10.748699999999999</c:v>
                </c:pt>
                <c:pt idx="36">
                  <c:v>10.679</c:v>
                </c:pt>
                <c:pt idx="37">
                  <c:v>10.6106</c:v>
                </c:pt>
                <c:pt idx="38">
                  <c:v>10.5435</c:v>
                </c:pt>
                <c:pt idx="39">
                  <c:v>10.4778</c:v>
                </c:pt>
                <c:pt idx="40">
                  <c:v>10.4132</c:v>
                </c:pt>
                <c:pt idx="41">
                  <c:v>10.3499</c:v>
                </c:pt>
                <c:pt idx="42">
                  <c:v>10.287699999999999</c:v>
                </c:pt>
                <c:pt idx="43">
                  <c:v>10.226699999999999</c:v>
                </c:pt>
                <c:pt idx="44">
                  <c:v>10.166700000000001</c:v>
                </c:pt>
                <c:pt idx="45">
                  <c:v>10.107799999999999</c:v>
                </c:pt>
                <c:pt idx="46">
                  <c:v>10.050000000000001</c:v>
                </c:pt>
                <c:pt idx="47">
                  <c:v>9.9931000000000001</c:v>
                </c:pt>
                <c:pt idx="48">
                  <c:v>9.9372000000000007</c:v>
                </c:pt>
                <c:pt idx="49">
                  <c:v>9.8823000000000008</c:v>
                </c:pt>
                <c:pt idx="50">
                  <c:v>9.8283000000000005</c:v>
                </c:pt>
                <c:pt idx="51">
                  <c:v>9.7751999999999999</c:v>
                </c:pt>
                <c:pt idx="52">
                  <c:v>9.7228999999999992</c:v>
                </c:pt>
                <c:pt idx="53">
                  <c:v>9.6715999999999998</c:v>
                </c:pt>
                <c:pt idx="54">
                  <c:v>9.6210000000000004</c:v>
                </c:pt>
                <c:pt idx="55">
                  <c:v>9.5711999999999993</c:v>
                </c:pt>
                <c:pt idx="56">
                  <c:v>9.5222999999999995</c:v>
                </c:pt>
                <c:pt idx="57">
                  <c:v>9.4266000000000005</c:v>
                </c:pt>
                <c:pt idx="58">
                  <c:v>9.3798999999999992</c:v>
                </c:pt>
                <c:pt idx="59">
                  <c:v>9.3338000000000001</c:v>
                </c:pt>
                <c:pt idx="60">
                  <c:v>9.2885000000000009</c:v>
                </c:pt>
                <c:pt idx="61">
                  <c:v>9.2438000000000002</c:v>
                </c:pt>
                <c:pt idx="62">
                  <c:v>9.1997999999999998</c:v>
                </c:pt>
                <c:pt idx="63">
                  <c:v>9.1564999999999994</c:v>
                </c:pt>
                <c:pt idx="64">
                  <c:v>9.1137999999999995</c:v>
                </c:pt>
                <c:pt idx="65">
                  <c:v>9.0716000000000001</c:v>
                </c:pt>
                <c:pt idx="66">
                  <c:v>9.0300999999999991</c:v>
                </c:pt>
                <c:pt idx="67">
                  <c:v>8.9892000000000003</c:v>
                </c:pt>
                <c:pt idx="68">
                  <c:v>8.9488000000000003</c:v>
                </c:pt>
                <c:pt idx="69">
                  <c:v>8.9090000000000007</c:v>
                </c:pt>
                <c:pt idx="70">
                  <c:v>8.8697999999999997</c:v>
                </c:pt>
                <c:pt idx="71">
                  <c:v>8.8309999999999995</c:v>
                </c:pt>
                <c:pt idx="72">
                  <c:v>8.7927999999999997</c:v>
                </c:pt>
                <c:pt idx="73">
                  <c:v>8.7551000000000005</c:v>
                </c:pt>
                <c:pt idx="74">
                  <c:v>8.7179000000000002</c:v>
                </c:pt>
                <c:pt idx="75">
                  <c:v>8.6812000000000005</c:v>
                </c:pt>
                <c:pt idx="76">
                  <c:v>8.6449999999999996</c:v>
                </c:pt>
                <c:pt idx="77">
                  <c:v>8.6092999999999993</c:v>
                </c:pt>
                <c:pt idx="78">
                  <c:v>8.5739999999999998</c:v>
                </c:pt>
                <c:pt idx="79">
                  <c:v>8.5390999999999995</c:v>
                </c:pt>
                <c:pt idx="80">
                  <c:v>8.5046999999999997</c:v>
                </c:pt>
                <c:pt idx="81">
                  <c:v>8.4707000000000008</c:v>
                </c:pt>
                <c:pt idx="82">
                  <c:v>8.4372000000000007</c:v>
                </c:pt>
                <c:pt idx="83">
                  <c:v>8.4040999999999997</c:v>
                </c:pt>
                <c:pt idx="84">
                  <c:v>8.3712999999999997</c:v>
                </c:pt>
                <c:pt idx="85">
                  <c:v>8.3390000000000004</c:v>
                </c:pt>
                <c:pt idx="86">
                  <c:v>8.3070000000000004</c:v>
                </c:pt>
                <c:pt idx="87">
                  <c:v>8.2754999999999992</c:v>
                </c:pt>
                <c:pt idx="88">
                  <c:v>8.2443000000000008</c:v>
                </c:pt>
                <c:pt idx="89">
                  <c:v>8.2134999999999998</c:v>
                </c:pt>
                <c:pt idx="90">
                  <c:v>8.1829999999999998</c:v>
                </c:pt>
                <c:pt idx="91">
                  <c:v>8.1529000000000007</c:v>
                </c:pt>
                <c:pt idx="92">
                  <c:v>8.1232000000000006</c:v>
                </c:pt>
                <c:pt idx="93">
                  <c:v>8.0937999999999999</c:v>
                </c:pt>
                <c:pt idx="94">
                  <c:v>8.0647000000000002</c:v>
                </c:pt>
                <c:pt idx="95">
                  <c:v>8.0359999999999996</c:v>
                </c:pt>
                <c:pt idx="96">
                  <c:v>8.0075000000000003</c:v>
                </c:pt>
                <c:pt idx="97">
                  <c:v>7.9794</c:v>
                </c:pt>
                <c:pt idx="98">
                  <c:v>7.9516</c:v>
                </c:pt>
                <c:pt idx="99">
                  <c:v>7.9241999999999999</c:v>
                </c:pt>
                <c:pt idx="100">
                  <c:v>7.8970000000000002</c:v>
                </c:pt>
                <c:pt idx="101">
                  <c:v>7.8700999999999999</c:v>
                </c:pt>
                <c:pt idx="102">
                  <c:v>7.8434999999999997</c:v>
                </c:pt>
                <c:pt idx="103">
                  <c:v>7.8171999999999997</c:v>
                </c:pt>
                <c:pt idx="104">
                  <c:v>7.7911000000000001</c:v>
                </c:pt>
                <c:pt idx="105">
                  <c:v>7.7653999999999996</c:v>
                </c:pt>
                <c:pt idx="106">
                  <c:v>7.7398999999999996</c:v>
                </c:pt>
                <c:pt idx="107">
                  <c:v>7.7146999999999997</c:v>
                </c:pt>
                <c:pt idx="108">
                  <c:v>7.6897000000000002</c:v>
                </c:pt>
                <c:pt idx="109">
                  <c:v>7.665</c:v>
                </c:pt>
                <c:pt idx="110">
                  <c:v>7.6406000000000001</c:v>
                </c:pt>
                <c:pt idx="111">
                  <c:v>7.6163999999999996</c:v>
                </c:pt>
                <c:pt idx="112">
                  <c:v>7.5923999999999996</c:v>
                </c:pt>
                <c:pt idx="113">
                  <c:v>7.5686999999999998</c:v>
                </c:pt>
                <c:pt idx="114">
                  <c:v>7.5453000000000001</c:v>
                </c:pt>
                <c:pt idx="115">
                  <c:v>7.5220000000000002</c:v>
                </c:pt>
                <c:pt idx="116">
                  <c:v>7.4989999999999997</c:v>
                </c:pt>
                <c:pt idx="117">
                  <c:v>7.4763000000000002</c:v>
                </c:pt>
                <c:pt idx="118">
                  <c:v>7.4537000000000004</c:v>
                </c:pt>
                <c:pt idx="119">
                  <c:v>7.4314</c:v>
                </c:pt>
                <c:pt idx="120">
                  <c:v>7.4092000000000002</c:v>
                </c:pt>
                <c:pt idx="121">
                  <c:v>7.3872999999999998</c:v>
                </c:pt>
                <c:pt idx="122">
                  <c:v>7.3657000000000004</c:v>
                </c:pt>
                <c:pt idx="123">
                  <c:v>7.3441999999999998</c:v>
                </c:pt>
                <c:pt idx="124">
                  <c:v>7.3228999999999997</c:v>
                </c:pt>
                <c:pt idx="125">
                  <c:v>7.3018000000000001</c:v>
                </c:pt>
                <c:pt idx="126">
                  <c:v>7.2808999999999999</c:v>
                </c:pt>
                <c:pt idx="127">
                  <c:v>7.2602000000000002</c:v>
                </c:pt>
                <c:pt idx="128">
                  <c:v>7.2397</c:v>
                </c:pt>
                <c:pt idx="129">
                  <c:v>7.2194000000000003</c:v>
                </c:pt>
                <c:pt idx="130">
                  <c:v>7.1993</c:v>
                </c:pt>
                <c:pt idx="131">
                  <c:v>7.1792999999999996</c:v>
                </c:pt>
                <c:pt idx="132">
                  <c:v>7.1596000000000002</c:v>
                </c:pt>
                <c:pt idx="133">
                  <c:v>7.14</c:v>
                </c:pt>
                <c:pt idx="134">
                  <c:v>7.1205999999999996</c:v>
                </c:pt>
                <c:pt idx="135">
                  <c:v>7.1013999999999999</c:v>
                </c:pt>
                <c:pt idx="136">
                  <c:v>7.0823</c:v>
                </c:pt>
                <c:pt idx="137">
                  <c:v>7.0633999999999997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6.8147620546436851</c:v>
                </c:pt>
                <c:pt idx="1">
                  <c:v>6.7084617953246459</c:v>
                </c:pt>
                <c:pt idx="2">
                  <c:v>6.6093029462921944</c:v>
                </c:pt>
                <c:pt idx="3">
                  <c:v>6.5161992162244617</c:v>
                </c:pt>
                <c:pt idx="4">
                  <c:v>6.4273897104128643</c:v>
                </c:pt>
                <c:pt idx="5">
                  <c:v>6.3432095829121442</c:v>
                </c:pt>
                <c:pt idx="6">
                  <c:v>6.2642369584093611</c:v>
                </c:pt>
                <c:pt idx="7">
                  <c:v>6.1894825390858914</c:v>
                </c:pt>
                <c:pt idx="8">
                  <c:v>6.1182825952576279</c:v>
                </c:pt>
                <c:pt idx="9">
                  <c:v>6.0510589601967251</c:v>
                </c:pt>
                <c:pt idx="10">
                  <c:v>5.9883124532337826</c:v>
                </c:pt>
                <c:pt idx="11">
                  <c:v>5.9294489688463532</c:v>
                </c:pt>
                <c:pt idx="12">
                  <c:v>5.8728695948598864</c:v>
                </c:pt>
                <c:pt idx="13">
                  <c:v>5.8183100475661815</c:v>
                </c:pt>
                <c:pt idx="14">
                  <c:v>5.7667551978126976</c:v>
                </c:pt>
                <c:pt idx="15">
                  <c:v>5.7183249607500759</c:v>
                </c:pt>
                <c:pt idx="16">
                  <c:v>5.6722134003475402</c:v>
                </c:pt>
                <c:pt idx="17">
                  <c:v>5.6279696830565289</c:v>
                </c:pt>
                <c:pt idx="18">
                  <c:v>5.585880143190086</c:v>
                </c:pt>
                <c:pt idx="19">
                  <c:v>5.5464816412605362</c:v>
                </c:pt>
                <c:pt idx="20">
                  <c:v>5.5084699076253889</c:v>
                </c:pt>
                <c:pt idx="21">
                  <c:v>5.472484958067044</c:v>
                </c:pt>
                <c:pt idx="22">
                  <c:v>5.4387004570922546</c:v>
                </c:pt>
                <c:pt idx="23">
                  <c:v>5.4066500667205348</c:v>
                </c:pt>
                <c:pt idx="24">
                  <c:v>5.3763415396217065</c:v>
                </c:pt>
                <c:pt idx="25">
                  <c:v>5.3473945057626837</c:v>
                </c:pt>
                <c:pt idx="26">
                  <c:v>5.3198076286634786</c:v>
                </c:pt>
                <c:pt idx="27">
                  <c:v>5.2932273853802219</c:v>
                </c:pt>
                <c:pt idx="28">
                  <c:v>5.2678349273035741</c:v>
                </c:pt>
                <c:pt idx="29">
                  <c:v>5.2436091127357463</c:v>
                </c:pt>
                <c:pt idx="30">
                  <c:v>5.2201830049533831</c:v>
                </c:pt>
                <c:pt idx="31">
                  <c:v>5.1973102095045185</c:v>
                </c:pt>
                <c:pt idx="32">
                  <c:v>5.1749923966834706</c:v>
                </c:pt>
                <c:pt idx="33">
                  <c:v>5.1515383478326973</c:v>
                </c:pt>
                <c:pt idx="34">
                  <c:v>5.1253623011169624</c:v>
                </c:pt>
                <c:pt idx="35">
                  <c:v>5.0973344073993685</c:v>
                </c:pt>
                <c:pt idx="36">
                  <c:v>5.0727826687727244</c:v>
                </c:pt>
                <c:pt idx="37">
                  <c:v>5.0566659775664977</c:v>
                </c:pt>
                <c:pt idx="38">
                  <c:v>5.0479809716065587</c:v>
                </c:pt>
                <c:pt idx="39">
                  <c:v>5.0429276920835777</c:v>
                </c:pt>
                <c:pt idx="40">
                  <c:v>5.0399178766685466</c:v>
                </c:pt>
                <c:pt idx="41">
                  <c:v>5.0386003823397028</c:v>
                </c:pt>
                <c:pt idx="42">
                  <c:v>5.0392097361936568</c:v>
                </c:pt>
                <c:pt idx="43">
                  <c:v>5.0401187077728773</c:v>
                </c:pt>
                <c:pt idx="44">
                  <c:v>5.0421556988577469</c:v>
                </c:pt>
                <c:pt idx="45">
                  <c:v>5.0445730108064195</c:v>
                </c:pt>
                <c:pt idx="46">
                  <c:v>5.0481563233013729</c:v>
                </c:pt>
                <c:pt idx="47">
                  <c:v>5.0520073458576285</c:v>
                </c:pt>
                <c:pt idx="48">
                  <c:v>5.0563428003078021</c:v>
                </c:pt>
                <c:pt idx="49">
                  <c:v>5.061329241203822</c:v>
                </c:pt>
                <c:pt idx="50">
                  <c:v>5.0666563413660741</c:v>
                </c:pt>
                <c:pt idx="51">
                  <c:v>5.0722989949389179</c:v>
                </c:pt>
                <c:pt idx="52">
                  <c:v>5.0784434856775658</c:v>
                </c:pt>
                <c:pt idx="53">
                  <c:v>5.085409620511105</c:v>
                </c:pt>
                <c:pt idx="54">
                  <c:v>5.0922971671051958</c:v>
                </c:pt>
                <c:pt idx="55">
                  <c:v>5.09826542772955</c:v>
                </c:pt>
                <c:pt idx="56">
                  <c:v>5.1041020058089224</c:v>
                </c:pt>
                <c:pt idx="57">
                  <c:v>5.1165210620077026</c:v>
                </c:pt>
                <c:pt idx="58">
                  <c:v>5.1237479414112244</c:v>
                </c:pt>
                <c:pt idx="59">
                  <c:v>5.1318001624317429</c:v>
                </c:pt>
                <c:pt idx="60">
                  <c:v>5.1401809340709299</c:v>
                </c:pt>
                <c:pt idx="61">
                  <c:v>5.1486226303752298</c:v>
                </c:pt>
                <c:pt idx="62">
                  <c:v>5.1574894094330217</c:v>
                </c:pt>
                <c:pt idx="63">
                  <c:v>5.1669651042645341</c:v>
                </c:pt>
                <c:pt idx="64">
                  <c:v>5.176532615917413</c:v>
                </c:pt>
                <c:pt idx="65">
                  <c:v>5.1855469920475405</c:v>
                </c:pt>
                <c:pt idx="66">
                  <c:v>5.1942700085462779</c:v>
                </c:pt>
                <c:pt idx="67">
                  <c:v>5.2031665370369078</c:v>
                </c:pt>
                <c:pt idx="68">
                  <c:v>5.2121668985260818</c:v>
                </c:pt>
                <c:pt idx="69">
                  <c:v>5.2214215653928884</c:v>
                </c:pt>
                <c:pt idx="70">
                  <c:v>5.2313956405199926</c:v>
                </c:pt>
                <c:pt idx="71">
                  <c:v>5.2419387988506694</c:v>
                </c:pt>
                <c:pt idx="72">
                  <c:v>5.2530495447292855</c:v>
                </c:pt>
                <c:pt idx="73">
                  <c:v>5.2642990693290264</c:v>
                </c:pt>
                <c:pt idx="74">
                  <c:v>5.2753908625045796</c:v>
                </c:pt>
                <c:pt idx="75">
                  <c:v>5.2863510980719663</c:v>
                </c:pt>
                <c:pt idx="76">
                  <c:v>5.297575186955191</c:v>
                </c:pt>
                <c:pt idx="77">
                  <c:v>5.3087289435923886</c:v>
                </c:pt>
                <c:pt idx="78">
                  <c:v>5.319937389016526</c:v>
                </c:pt>
                <c:pt idx="79">
                  <c:v>5.3312395307311435</c:v>
                </c:pt>
                <c:pt idx="80">
                  <c:v>5.3430169521299238</c:v>
                </c:pt>
                <c:pt idx="81">
                  <c:v>5.3550487779117644</c:v>
                </c:pt>
                <c:pt idx="82">
                  <c:v>5.3671232169778644</c:v>
                </c:pt>
                <c:pt idx="83">
                  <c:v>5.3792355790328186</c:v>
                </c:pt>
                <c:pt idx="84">
                  <c:v>5.391211242636949</c:v>
                </c:pt>
                <c:pt idx="85">
                  <c:v>5.4033443956176486</c:v>
                </c:pt>
                <c:pt idx="86">
                  <c:v>5.4153310175835259</c:v>
                </c:pt>
                <c:pt idx="87">
                  <c:v>5.4273830634725728</c:v>
                </c:pt>
                <c:pt idx="88">
                  <c:v>5.43941563557736</c:v>
                </c:pt>
                <c:pt idx="89">
                  <c:v>5.4519561078688028</c:v>
                </c:pt>
                <c:pt idx="90">
                  <c:v>5.4649676122032123</c:v>
                </c:pt>
                <c:pt idx="91">
                  <c:v>5.4781692921838303</c:v>
                </c:pt>
                <c:pt idx="92">
                  <c:v>5.490990860992234</c:v>
                </c:pt>
                <c:pt idx="93">
                  <c:v>5.5036142456805202</c:v>
                </c:pt>
                <c:pt idx="94">
                  <c:v>5.5163631627081413</c:v>
                </c:pt>
                <c:pt idx="95">
                  <c:v>5.5297340139605176</c:v>
                </c:pt>
                <c:pt idx="96">
                  <c:v>5.5427668482030832</c:v>
                </c:pt>
                <c:pt idx="97">
                  <c:v>5.5557265443066051</c:v>
                </c:pt>
                <c:pt idx="98">
                  <c:v>5.5680179861678836</c:v>
                </c:pt>
                <c:pt idx="99">
                  <c:v>5.5803065120053112</c:v>
                </c:pt>
                <c:pt idx="100">
                  <c:v>5.5924119181249416</c:v>
                </c:pt>
                <c:pt idx="101">
                  <c:v>5.60456390336706</c:v>
                </c:pt>
                <c:pt idx="102">
                  <c:v>5.6169317489250874</c:v>
                </c:pt>
                <c:pt idx="103">
                  <c:v>5.629459575067596</c:v>
                </c:pt>
                <c:pt idx="104">
                  <c:v>5.6412915869555249</c:v>
                </c:pt>
                <c:pt idx="105">
                  <c:v>5.6534040740750271</c:v>
                </c:pt>
                <c:pt idx="106">
                  <c:v>5.665408803791709</c:v>
                </c:pt>
                <c:pt idx="107">
                  <c:v>5.6779538836651184</c:v>
                </c:pt>
                <c:pt idx="108">
                  <c:v>5.6911365926637778</c:v>
                </c:pt>
                <c:pt idx="109">
                  <c:v>5.7046468368976013</c:v>
                </c:pt>
                <c:pt idx="110">
                  <c:v>5.7187227447907896</c:v>
                </c:pt>
                <c:pt idx="111">
                  <c:v>5.733178030014547</c:v>
                </c:pt>
                <c:pt idx="112">
                  <c:v>5.7478606618736183</c:v>
                </c:pt>
                <c:pt idx="113">
                  <c:v>5.7627706985479854</c:v>
                </c:pt>
                <c:pt idx="114">
                  <c:v>5.7772307035943973</c:v>
                </c:pt>
                <c:pt idx="115">
                  <c:v>5.7906918711319602</c:v>
                </c:pt>
                <c:pt idx="116">
                  <c:v>5.8039122230108173</c:v>
                </c:pt>
                <c:pt idx="117">
                  <c:v>5.8171005043199395</c:v>
                </c:pt>
                <c:pt idx="118">
                  <c:v>5.8298154597039185</c:v>
                </c:pt>
                <c:pt idx="119">
                  <c:v>5.8425219535029953</c:v>
                </c:pt>
                <c:pt idx="120">
                  <c:v>5.8548405862615125</c:v>
                </c:pt>
                <c:pt idx="121">
                  <c:v>5.8673324176272486</c:v>
                </c:pt>
                <c:pt idx="122">
                  <c:v>5.8802059523624015</c:v>
                </c:pt>
                <c:pt idx="123">
                  <c:v>5.8944920753229102</c:v>
                </c:pt>
                <c:pt idx="124">
                  <c:v>5.9070179131068796</c:v>
                </c:pt>
                <c:pt idx="125">
                  <c:v>5.9183338322341479</c:v>
                </c:pt>
                <c:pt idx="126">
                  <c:v>5.9302528627075981</c:v>
                </c:pt>
                <c:pt idx="127">
                  <c:v>5.9432082525235783</c:v>
                </c:pt>
                <c:pt idx="128">
                  <c:v>5.9577259443081187</c:v>
                </c:pt>
                <c:pt idx="129">
                  <c:v>5.9735035197569673</c:v>
                </c:pt>
                <c:pt idx="130">
                  <c:v>5.99109706771294</c:v>
                </c:pt>
                <c:pt idx="131">
                  <c:v>6.0105154032210759</c:v>
                </c:pt>
                <c:pt idx="132">
                  <c:v>6.0317307381414711</c:v>
                </c:pt>
                <c:pt idx="133">
                  <c:v>6.0549481977682396</c:v>
                </c:pt>
                <c:pt idx="134">
                  <c:v>6.0795117947686075</c:v>
                </c:pt>
                <c:pt idx="135">
                  <c:v>6.1061986923272409</c:v>
                </c:pt>
                <c:pt idx="136">
                  <c:v>6.1347413780482896</c:v>
                </c:pt>
                <c:pt idx="137">
                  <c:v>6.164886021164202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824-044F-B5A1-65FB90F8BA5F}"/>
            </c:ext>
          </c:extLst>
        </c:ser>
        <c:ser>
          <c:idx val="5"/>
          <c:order val="1"/>
          <c:tx>
            <c:strRef>
              <c:f>Totals!$E$1</c:f>
              <c:strCache>
                <c:ptCount val="1"/>
                <c:pt idx="0">
                  <c:v>Wing Drag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14.638</c:v>
                </c:pt>
                <c:pt idx="1">
                  <c:v>14.4619</c:v>
                </c:pt>
                <c:pt idx="2">
                  <c:v>14.292</c:v>
                </c:pt>
                <c:pt idx="3">
                  <c:v>14.128</c:v>
                </c:pt>
                <c:pt idx="4">
                  <c:v>13.9696</c:v>
                </c:pt>
                <c:pt idx="5">
                  <c:v>13.8164</c:v>
                </c:pt>
                <c:pt idx="6">
                  <c:v>13.668100000000001</c:v>
                </c:pt>
                <c:pt idx="7">
                  <c:v>13.5246</c:v>
                </c:pt>
                <c:pt idx="8">
                  <c:v>13.3855</c:v>
                </c:pt>
                <c:pt idx="9">
                  <c:v>13.2506</c:v>
                </c:pt>
                <c:pt idx="10">
                  <c:v>13.1197</c:v>
                </c:pt>
                <c:pt idx="11">
                  <c:v>12.992699999999999</c:v>
                </c:pt>
                <c:pt idx="12">
                  <c:v>12.869300000000001</c:v>
                </c:pt>
                <c:pt idx="13">
                  <c:v>12.7494</c:v>
                </c:pt>
                <c:pt idx="14">
                  <c:v>12.6328</c:v>
                </c:pt>
                <c:pt idx="15">
                  <c:v>12.519399999999999</c:v>
                </c:pt>
                <c:pt idx="16">
                  <c:v>12.409000000000001</c:v>
                </c:pt>
                <c:pt idx="17">
                  <c:v>12.301500000000001</c:v>
                </c:pt>
                <c:pt idx="18">
                  <c:v>12.1967</c:v>
                </c:pt>
                <c:pt idx="19">
                  <c:v>12.0946</c:v>
                </c:pt>
                <c:pt idx="20">
                  <c:v>11.995100000000001</c:v>
                </c:pt>
                <c:pt idx="21">
                  <c:v>11.898</c:v>
                </c:pt>
                <c:pt idx="22">
                  <c:v>11.8033</c:v>
                </c:pt>
                <c:pt idx="23">
                  <c:v>11.710699999999999</c:v>
                </c:pt>
                <c:pt idx="24">
                  <c:v>11.6204</c:v>
                </c:pt>
                <c:pt idx="25">
                  <c:v>11.5322</c:v>
                </c:pt>
                <c:pt idx="26">
                  <c:v>11.4459</c:v>
                </c:pt>
                <c:pt idx="27">
                  <c:v>11.361599999999999</c:v>
                </c:pt>
                <c:pt idx="28">
                  <c:v>11.2791</c:v>
                </c:pt>
                <c:pt idx="29">
                  <c:v>11.198399999999999</c:v>
                </c:pt>
                <c:pt idx="30">
                  <c:v>11.1195</c:v>
                </c:pt>
                <c:pt idx="31">
                  <c:v>11.042199999999999</c:v>
                </c:pt>
                <c:pt idx="32">
                  <c:v>10.9666</c:v>
                </c:pt>
                <c:pt idx="33">
                  <c:v>10.8925</c:v>
                </c:pt>
                <c:pt idx="34">
                  <c:v>10.819900000000001</c:v>
                </c:pt>
                <c:pt idx="35">
                  <c:v>10.748699999999999</c:v>
                </c:pt>
                <c:pt idx="36">
                  <c:v>10.679</c:v>
                </c:pt>
                <c:pt idx="37">
                  <c:v>10.6106</c:v>
                </c:pt>
                <c:pt idx="38">
                  <c:v>10.5435</c:v>
                </c:pt>
                <c:pt idx="39">
                  <c:v>10.4778</c:v>
                </c:pt>
                <c:pt idx="40">
                  <c:v>10.4132</c:v>
                </c:pt>
                <c:pt idx="41">
                  <c:v>10.3499</c:v>
                </c:pt>
                <c:pt idx="42">
                  <c:v>10.287699999999999</c:v>
                </c:pt>
                <c:pt idx="43">
                  <c:v>10.226699999999999</c:v>
                </c:pt>
                <c:pt idx="44">
                  <c:v>10.166700000000001</c:v>
                </c:pt>
                <c:pt idx="45">
                  <c:v>10.107799999999999</c:v>
                </c:pt>
                <c:pt idx="46">
                  <c:v>10.050000000000001</c:v>
                </c:pt>
                <c:pt idx="47">
                  <c:v>9.9931000000000001</c:v>
                </c:pt>
                <c:pt idx="48">
                  <c:v>9.9372000000000007</c:v>
                </c:pt>
                <c:pt idx="49">
                  <c:v>9.8823000000000008</c:v>
                </c:pt>
                <c:pt idx="50">
                  <c:v>9.8283000000000005</c:v>
                </c:pt>
                <c:pt idx="51">
                  <c:v>9.7751999999999999</c:v>
                </c:pt>
                <c:pt idx="52">
                  <c:v>9.7228999999999992</c:v>
                </c:pt>
                <c:pt idx="53">
                  <c:v>9.6715999999999998</c:v>
                </c:pt>
                <c:pt idx="54">
                  <c:v>9.6210000000000004</c:v>
                </c:pt>
                <c:pt idx="55">
                  <c:v>9.5711999999999993</c:v>
                </c:pt>
                <c:pt idx="56">
                  <c:v>9.5222999999999995</c:v>
                </c:pt>
                <c:pt idx="57">
                  <c:v>9.4266000000000005</c:v>
                </c:pt>
                <c:pt idx="58">
                  <c:v>9.3798999999999992</c:v>
                </c:pt>
                <c:pt idx="59">
                  <c:v>9.3338000000000001</c:v>
                </c:pt>
                <c:pt idx="60">
                  <c:v>9.2885000000000009</c:v>
                </c:pt>
                <c:pt idx="61">
                  <c:v>9.2438000000000002</c:v>
                </c:pt>
                <c:pt idx="62">
                  <c:v>9.1997999999999998</c:v>
                </c:pt>
                <c:pt idx="63">
                  <c:v>9.1564999999999994</c:v>
                </c:pt>
                <c:pt idx="64">
                  <c:v>9.1137999999999995</c:v>
                </c:pt>
                <c:pt idx="65">
                  <c:v>9.0716000000000001</c:v>
                </c:pt>
                <c:pt idx="66">
                  <c:v>9.0300999999999991</c:v>
                </c:pt>
                <c:pt idx="67">
                  <c:v>8.9892000000000003</c:v>
                </c:pt>
                <c:pt idx="68">
                  <c:v>8.9488000000000003</c:v>
                </c:pt>
                <c:pt idx="69">
                  <c:v>8.9090000000000007</c:v>
                </c:pt>
                <c:pt idx="70">
                  <c:v>8.8697999999999997</c:v>
                </c:pt>
                <c:pt idx="71">
                  <c:v>8.8309999999999995</c:v>
                </c:pt>
                <c:pt idx="72">
                  <c:v>8.7927999999999997</c:v>
                </c:pt>
                <c:pt idx="73">
                  <c:v>8.7551000000000005</c:v>
                </c:pt>
                <c:pt idx="74">
                  <c:v>8.7179000000000002</c:v>
                </c:pt>
                <c:pt idx="75">
                  <c:v>8.6812000000000005</c:v>
                </c:pt>
                <c:pt idx="76">
                  <c:v>8.6449999999999996</c:v>
                </c:pt>
                <c:pt idx="77">
                  <c:v>8.6092999999999993</c:v>
                </c:pt>
                <c:pt idx="78">
                  <c:v>8.5739999999999998</c:v>
                </c:pt>
                <c:pt idx="79">
                  <c:v>8.5390999999999995</c:v>
                </c:pt>
                <c:pt idx="80">
                  <c:v>8.5046999999999997</c:v>
                </c:pt>
                <c:pt idx="81">
                  <c:v>8.4707000000000008</c:v>
                </c:pt>
                <c:pt idx="82">
                  <c:v>8.4372000000000007</c:v>
                </c:pt>
                <c:pt idx="83">
                  <c:v>8.4040999999999997</c:v>
                </c:pt>
                <c:pt idx="84">
                  <c:v>8.3712999999999997</c:v>
                </c:pt>
                <c:pt idx="85">
                  <c:v>8.3390000000000004</c:v>
                </c:pt>
                <c:pt idx="86">
                  <c:v>8.3070000000000004</c:v>
                </c:pt>
                <c:pt idx="87">
                  <c:v>8.2754999999999992</c:v>
                </c:pt>
                <c:pt idx="88">
                  <c:v>8.2443000000000008</c:v>
                </c:pt>
                <c:pt idx="89">
                  <c:v>8.2134999999999998</c:v>
                </c:pt>
                <c:pt idx="90">
                  <c:v>8.1829999999999998</c:v>
                </c:pt>
                <c:pt idx="91">
                  <c:v>8.1529000000000007</c:v>
                </c:pt>
                <c:pt idx="92">
                  <c:v>8.1232000000000006</c:v>
                </c:pt>
                <c:pt idx="93">
                  <c:v>8.0937999999999999</c:v>
                </c:pt>
                <c:pt idx="94">
                  <c:v>8.0647000000000002</c:v>
                </c:pt>
                <c:pt idx="95">
                  <c:v>8.0359999999999996</c:v>
                </c:pt>
                <c:pt idx="96">
                  <c:v>8.0075000000000003</c:v>
                </c:pt>
                <c:pt idx="97">
                  <c:v>7.9794</c:v>
                </c:pt>
                <c:pt idx="98">
                  <c:v>7.9516</c:v>
                </c:pt>
                <c:pt idx="99">
                  <c:v>7.9241999999999999</c:v>
                </c:pt>
                <c:pt idx="100">
                  <c:v>7.8970000000000002</c:v>
                </c:pt>
                <c:pt idx="101">
                  <c:v>7.8700999999999999</c:v>
                </c:pt>
                <c:pt idx="102">
                  <c:v>7.8434999999999997</c:v>
                </c:pt>
                <c:pt idx="103">
                  <c:v>7.8171999999999997</c:v>
                </c:pt>
                <c:pt idx="104">
                  <c:v>7.7911000000000001</c:v>
                </c:pt>
                <c:pt idx="105">
                  <c:v>7.7653999999999996</c:v>
                </c:pt>
                <c:pt idx="106">
                  <c:v>7.7398999999999996</c:v>
                </c:pt>
                <c:pt idx="107">
                  <c:v>7.7146999999999997</c:v>
                </c:pt>
                <c:pt idx="108">
                  <c:v>7.6897000000000002</c:v>
                </c:pt>
                <c:pt idx="109">
                  <c:v>7.665</c:v>
                </c:pt>
                <c:pt idx="110">
                  <c:v>7.6406000000000001</c:v>
                </c:pt>
                <c:pt idx="111">
                  <c:v>7.6163999999999996</c:v>
                </c:pt>
                <c:pt idx="112">
                  <c:v>7.5923999999999996</c:v>
                </c:pt>
                <c:pt idx="113">
                  <c:v>7.5686999999999998</c:v>
                </c:pt>
                <c:pt idx="114">
                  <c:v>7.5453000000000001</c:v>
                </c:pt>
                <c:pt idx="115">
                  <c:v>7.5220000000000002</c:v>
                </c:pt>
                <c:pt idx="116">
                  <c:v>7.4989999999999997</c:v>
                </c:pt>
                <c:pt idx="117">
                  <c:v>7.4763000000000002</c:v>
                </c:pt>
                <c:pt idx="118">
                  <c:v>7.4537000000000004</c:v>
                </c:pt>
                <c:pt idx="119">
                  <c:v>7.4314</c:v>
                </c:pt>
                <c:pt idx="120">
                  <c:v>7.4092000000000002</c:v>
                </c:pt>
                <c:pt idx="121">
                  <c:v>7.3872999999999998</c:v>
                </c:pt>
                <c:pt idx="122">
                  <c:v>7.3657000000000004</c:v>
                </c:pt>
                <c:pt idx="123">
                  <c:v>7.3441999999999998</c:v>
                </c:pt>
                <c:pt idx="124">
                  <c:v>7.3228999999999997</c:v>
                </c:pt>
                <c:pt idx="125">
                  <c:v>7.3018000000000001</c:v>
                </c:pt>
                <c:pt idx="126">
                  <c:v>7.2808999999999999</c:v>
                </c:pt>
                <c:pt idx="127">
                  <c:v>7.2602000000000002</c:v>
                </c:pt>
                <c:pt idx="128">
                  <c:v>7.2397</c:v>
                </c:pt>
                <c:pt idx="129">
                  <c:v>7.2194000000000003</c:v>
                </c:pt>
                <c:pt idx="130">
                  <c:v>7.1993</c:v>
                </c:pt>
                <c:pt idx="131">
                  <c:v>7.1792999999999996</c:v>
                </c:pt>
                <c:pt idx="132">
                  <c:v>7.1596000000000002</c:v>
                </c:pt>
                <c:pt idx="133">
                  <c:v>7.14</c:v>
                </c:pt>
                <c:pt idx="134">
                  <c:v>7.1205999999999996</c:v>
                </c:pt>
                <c:pt idx="135">
                  <c:v>7.1013999999999999</c:v>
                </c:pt>
                <c:pt idx="136">
                  <c:v>7.0823</c:v>
                </c:pt>
                <c:pt idx="137">
                  <c:v>7.0633999999999997</c:v>
                </c:pt>
              </c:numCache>
            </c:numRef>
          </c:xVal>
          <c:yVal>
            <c:numRef>
              <c:f>Totals!$E$2:$E$140</c:f>
              <c:numCache>
                <c:formatCode>General</c:formatCode>
                <c:ptCount val="139"/>
                <c:pt idx="0">
                  <c:v>6.0772465007783527</c:v>
                </c:pt>
                <c:pt idx="1">
                  <c:v>5.989453045904451</c:v>
                </c:pt>
                <c:pt idx="2">
                  <c:v>5.9078615543000286</c:v>
                </c:pt>
                <c:pt idx="3">
                  <c:v>5.8315286638576938</c:v>
                </c:pt>
                <c:pt idx="4">
                  <c:v>5.7586907154856908</c:v>
                </c:pt>
                <c:pt idx="5">
                  <c:v>5.6897945771086125</c:v>
                </c:pt>
                <c:pt idx="6">
                  <c:v>5.6254001097422002</c:v>
                </c:pt>
                <c:pt idx="7">
                  <c:v>5.5646087557949011</c:v>
                </c:pt>
                <c:pt idx="8">
                  <c:v>5.5067493946493791</c:v>
                </c:pt>
                <c:pt idx="9">
                  <c:v>5.4523314664257416</c:v>
                </c:pt>
                <c:pt idx="10">
                  <c:v>5.4018467149664433</c:v>
                </c:pt>
                <c:pt idx="11">
                  <c:v>5.3547667110000967</c:v>
                </c:pt>
                <c:pt idx="12">
                  <c:v>5.3094881753422962</c:v>
                </c:pt>
                <c:pt idx="13">
                  <c:v>5.2658059648835893</c:v>
                </c:pt>
                <c:pt idx="14">
                  <c:v>5.2247036344178559</c:v>
                </c:pt>
                <c:pt idx="15">
                  <c:v>5.1863482001069352</c:v>
                </c:pt>
                <c:pt idx="16">
                  <c:v>5.149931071782281</c:v>
                </c:pt>
                <c:pt idx="17">
                  <c:v>5.1150431961424179</c:v>
                </c:pt>
                <c:pt idx="18">
                  <c:v>5.0819605934793151</c:v>
                </c:pt>
                <c:pt idx="19">
                  <c:v>5.0512591973565772</c:v>
                </c:pt>
                <c:pt idx="20">
                  <c:v>5.021629800094904</c:v>
                </c:pt>
                <c:pt idx="21">
                  <c:v>4.993754400043886</c:v>
                </c:pt>
                <c:pt idx="22">
                  <c:v>4.96780114403448</c:v>
                </c:pt>
                <c:pt idx="23">
                  <c:v>4.9433418965022282</c:v>
                </c:pt>
                <c:pt idx="24">
                  <c:v>4.9203516916416099</c:v>
                </c:pt>
                <c:pt idx="25">
                  <c:v>4.8984920956232596</c:v>
                </c:pt>
                <c:pt idx="26">
                  <c:v>4.8777468438915745</c:v>
                </c:pt>
                <c:pt idx="27">
                  <c:v>4.8577928769915788</c:v>
                </c:pt>
                <c:pt idx="28">
                  <c:v>4.8387925073291598</c:v>
                </c:pt>
                <c:pt idx="29">
                  <c:v>4.8207625112741237</c:v>
                </c:pt>
                <c:pt idx="30">
                  <c:v>4.8033165897675154</c:v>
                </c:pt>
                <c:pt idx="31">
                  <c:v>4.7862504588437176</c:v>
                </c:pt>
                <c:pt idx="32">
                  <c:v>4.7695396555482228</c:v>
                </c:pt>
                <c:pt idx="33">
                  <c:v>4.7515329016209673</c:v>
                </c:pt>
                <c:pt idx="34">
                  <c:v>4.7306166629250592</c:v>
                </c:pt>
                <c:pt idx="35">
                  <c:v>4.7077002571190754</c:v>
                </c:pt>
                <c:pt idx="36">
                  <c:v>4.6880870903410896</c:v>
                </c:pt>
                <c:pt idx="37">
                  <c:v>4.6767750248947859</c:v>
                </c:pt>
                <c:pt idx="38">
                  <c:v>4.6727321586343091</c:v>
                </c:pt>
                <c:pt idx="39">
                  <c:v>4.6721875766656042</c:v>
                </c:pt>
                <c:pt idx="40">
                  <c:v>4.6735466889696049</c:v>
                </c:pt>
                <c:pt idx="41">
                  <c:v>4.6764776622367625</c:v>
                </c:pt>
                <c:pt idx="42">
                  <c:v>4.6812018872392747</c:v>
                </c:pt>
                <c:pt idx="43">
                  <c:v>4.6861153904032662</c:v>
                </c:pt>
                <c:pt idx="44">
                  <c:v>4.6920272273233774</c:v>
                </c:pt>
                <c:pt idx="45">
                  <c:v>4.6982169891339067</c:v>
                </c:pt>
                <c:pt idx="46">
                  <c:v>4.7054500920809534</c:v>
                </c:pt>
                <c:pt idx="47">
                  <c:v>4.7128634529709386</c:v>
                </c:pt>
                <c:pt idx="48">
                  <c:v>4.7207279097372146</c:v>
                </c:pt>
                <c:pt idx="49">
                  <c:v>4.7291777970929791</c:v>
                </c:pt>
                <c:pt idx="50">
                  <c:v>4.7378607235175307</c:v>
                </c:pt>
                <c:pt idx="51">
                  <c:v>4.7467780990791244</c:v>
                </c:pt>
                <c:pt idx="52">
                  <c:v>4.7560922634352307</c:v>
                </c:pt>
                <c:pt idx="53">
                  <c:v>4.7661452044651567</c:v>
                </c:pt>
                <c:pt idx="54">
                  <c:v>4.776027968041519</c:v>
                </c:pt>
                <c:pt idx="55">
                  <c:v>4.7849219900512576</c:v>
                </c:pt>
                <c:pt idx="56">
                  <c:v>4.7935876410689344</c:v>
                </c:pt>
                <c:pt idx="57">
                  <c:v>4.8114498861000001</c:v>
                </c:pt>
                <c:pt idx="58">
                  <c:v>4.8212887513565237</c:v>
                </c:pt>
                <c:pt idx="59">
                  <c:v>4.831874279640286</c:v>
                </c:pt>
                <c:pt idx="60">
                  <c:v>4.8427283350713832</c:v>
                </c:pt>
                <c:pt idx="61">
                  <c:v>4.8535616629044416</c:v>
                </c:pt>
                <c:pt idx="62">
                  <c:v>4.8647658152005713</c:v>
                </c:pt>
                <c:pt idx="63">
                  <c:v>4.8765010015978305</c:v>
                </c:pt>
                <c:pt idx="64">
                  <c:v>4.8882813125148825</c:v>
                </c:pt>
                <c:pt idx="65">
                  <c:v>4.8994405414457862</c:v>
                </c:pt>
                <c:pt idx="66">
                  <c:v>4.9102599240223297</c:v>
                </c:pt>
                <c:pt idx="67">
                  <c:v>4.9211774532369086</c:v>
                </c:pt>
                <c:pt idx="68">
                  <c:v>4.9321599541646117</c:v>
                </c:pt>
                <c:pt idx="69">
                  <c:v>4.9433286463447459</c:v>
                </c:pt>
                <c:pt idx="70">
                  <c:v>4.9551765389369589</c:v>
                </c:pt>
                <c:pt idx="71">
                  <c:v>4.9675400337838376</c:v>
                </c:pt>
                <c:pt idx="72">
                  <c:v>4.9804335858258773</c:v>
                </c:pt>
                <c:pt idx="73">
                  <c:v>4.9934201718350577</c:v>
                </c:pt>
                <c:pt idx="74">
                  <c:v>5.006218003285559</c:v>
                </c:pt>
                <c:pt idx="75">
                  <c:v>5.0188340462846055</c:v>
                </c:pt>
                <c:pt idx="76">
                  <c:v>5.0316837582520595</c:v>
                </c:pt>
                <c:pt idx="77">
                  <c:v>5.044409181168243</c:v>
                </c:pt>
                <c:pt idx="78">
                  <c:v>5.0571635897948779</c:v>
                </c:pt>
                <c:pt idx="79">
                  <c:v>5.0699677960058924</c:v>
                </c:pt>
                <c:pt idx="80">
                  <c:v>5.0832192248423977</c:v>
                </c:pt>
                <c:pt idx="81">
                  <c:v>5.0966821036069403</c:v>
                </c:pt>
                <c:pt idx="82">
                  <c:v>5.110160925369776</c:v>
                </c:pt>
                <c:pt idx="83">
                  <c:v>5.1236303531312268</c:v>
                </c:pt>
                <c:pt idx="84">
                  <c:v>5.1369450802583243</c:v>
                </c:pt>
                <c:pt idx="85">
                  <c:v>5.1503666272118478</c:v>
                </c:pt>
                <c:pt idx="86">
                  <c:v>5.1636247646294047</c:v>
                </c:pt>
                <c:pt idx="87">
                  <c:v>5.1768933202542122</c:v>
                </c:pt>
                <c:pt idx="88">
                  <c:v>5.1901265400810175</c:v>
                </c:pt>
                <c:pt idx="89">
                  <c:v>5.2038180531418057</c:v>
                </c:pt>
                <c:pt idx="90">
                  <c:v>5.2179653516756375</c:v>
                </c:pt>
                <c:pt idx="91">
                  <c:v>5.232259432528739</c:v>
                </c:pt>
                <c:pt idx="92">
                  <c:v>5.2461539579221599</c:v>
                </c:pt>
                <c:pt idx="93">
                  <c:v>5.2598025616755288</c:v>
                </c:pt>
                <c:pt idx="94">
                  <c:v>5.2735617867970221</c:v>
                </c:pt>
                <c:pt idx="95">
                  <c:v>5.2878978575867004</c:v>
                </c:pt>
                <c:pt idx="96">
                  <c:v>5.3018847615736071</c:v>
                </c:pt>
                <c:pt idx="97">
                  <c:v>5.3157499032747353</c:v>
                </c:pt>
                <c:pt idx="98">
                  <c:v>5.3289329575117934</c:v>
                </c:pt>
                <c:pt idx="99">
                  <c:v>5.3420747708442047</c:v>
                </c:pt>
                <c:pt idx="100">
                  <c:v>5.3550242115112283</c:v>
                </c:pt>
                <c:pt idx="101">
                  <c:v>5.3679998224986809</c:v>
                </c:pt>
                <c:pt idx="102">
                  <c:v>5.381177518070551</c:v>
                </c:pt>
                <c:pt idx="103">
                  <c:v>5.3944825843098041</c:v>
                </c:pt>
                <c:pt idx="104">
                  <c:v>5.4070821974371732</c:v>
                </c:pt>
                <c:pt idx="105">
                  <c:v>5.4199309303006711</c:v>
                </c:pt>
                <c:pt idx="106">
                  <c:v>5.4326620545199198</c:v>
                </c:pt>
                <c:pt idx="107">
                  <c:v>5.4459022938345925</c:v>
                </c:pt>
                <c:pt idx="108">
                  <c:v>5.4597711981635229</c:v>
                </c:pt>
                <c:pt idx="109">
                  <c:v>5.4739371373281491</c:v>
                </c:pt>
                <c:pt idx="110">
                  <c:v>5.4886556692625561</c:v>
                </c:pt>
                <c:pt idx="111">
                  <c:v>5.5037278396228588</c:v>
                </c:pt>
                <c:pt idx="112">
                  <c:v>5.5190171919198026</c:v>
                </c:pt>
                <c:pt idx="113">
                  <c:v>5.5344976801477141</c:v>
                </c:pt>
                <c:pt idx="114">
                  <c:v>5.5495150296506539</c:v>
                </c:pt>
                <c:pt idx="115">
                  <c:v>5.5635132533339737</c:v>
                </c:pt>
                <c:pt idx="116">
                  <c:v>5.5772561483772805</c:v>
                </c:pt>
                <c:pt idx="117">
                  <c:v>5.590928709913892</c:v>
                </c:pt>
                <c:pt idx="118">
                  <c:v>5.6041197582450222</c:v>
                </c:pt>
                <c:pt idx="119">
                  <c:v>5.6172540014496102</c:v>
                </c:pt>
                <c:pt idx="120">
                  <c:v>5.6299943484506922</c:v>
                </c:pt>
                <c:pt idx="121">
                  <c:v>5.6428719429606735</c:v>
                </c:pt>
                <c:pt idx="122">
                  <c:v>5.6561167728542197</c:v>
                </c:pt>
                <c:pt idx="123">
                  <c:v>5.6707431146348704</c:v>
                </c:pt>
                <c:pt idx="124">
                  <c:v>5.6836011334415124</c:v>
                </c:pt>
                <c:pt idx="125">
                  <c:v>5.695224539342667</c:v>
                </c:pt>
                <c:pt idx="126">
                  <c:v>5.707442430563483</c:v>
                </c:pt>
                <c:pt idx="127">
                  <c:v>5.7206660578695523</c:v>
                </c:pt>
                <c:pt idx="128">
                  <c:v>5.7354413505503183</c:v>
                </c:pt>
                <c:pt idx="129">
                  <c:v>5.7514335783823816</c:v>
                </c:pt>
                <c:pt idx="130">
                  <c:v>5.769229211501318</c:v>
                </c:pt>
                <c:pt idx="131">
                  <c:v>5.7887985857973447</c:v>
                </c:pt>
                <c:pt idx="132">
                  <c:v>5.8101521299077836</c:v>
                </c:pt>
                <c:pt idx="133">
                  <c:v>5.8334742602265948</c:v>
                </c:pt>
                <c:pt idx="134">
                  <c:v>5.858134768210074</c:v>
                </c:pt>
                <c:pt idx="135">
                  <c:v>5.8848842244605226</c:v>
                </c:pt>
                <c:pt idx="136">
                  <c:v>5.9134875900452863</c:v>
                </c:pt>
                <c:pt idx="137">
                  <c:v>5.9436657169006111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824-044F-B5A1-65FB90F8BA5F}"/>
            </c:ext>
          </c:extLst>
        </c:ser>
        <c:ser>
          <c:idx val="6"/>
          <c:order val="2"/>
          <c:tx>
            <c:strRef>
              <c:f>Totals!$F$1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14.638</c:v>
                </c:pt>
                <c:pt idx="1">
                  <c:v>14.4619</c:v>
                </c:pt>
                <c:pt idx="2">
                  <c:v>14.292</c:v>
                </c:pt>
                <c:pt idx="3">
                  <c:v>14.128</c:v>
                </c:pt>
                <c:pt idx="4">
                  <c:v>13.9696</c:v>
                </c:pt>
                <c:pt idx="5">
                  <c:v>13.8164</c:v>
                </c:pt>
                <c:pt idx="6">
                  <c:v>13.668100000000001</c:v>
                </c:pt>
                <c:pt idx="7">
                  <c:v>13.5246</c:v>
                </c:pt>
                <c:pt idx="8">
                  <c:v>13.3855</c:v>
                </c:pt>
                <c:pt idx="9">
                  <c:v>13.2506</c:v>
                </c:pt>
                <c:pt idx="10">
                  <c:v>13.1197</c:v>
                </c:pt>
                <c:pt idx="11">
                  <c:v>12.992699999999999</c:v>
                </c:pt>
                <c:pt idx="12">
                  <c:v>12.869300000000001</c:v>
                </c:pt>
                <c:pt idx="13">
                  <c:v>12.7494</c:v>
                </c:pt>
                <c:pt idx="14">
                  <c:v>12.6328</c:v>
                </c:pt>
                <c:pt idx="15">
                  <c:v>12.519399999999999</c:v>
                </c:pt>
                <c:pt idx="16">
                  <c:v>12.409000000000001</c:v>
                </c:pt>
                <c:pt idx="17">
                  <c:v>12.301500000000001</c:v>
                </c:pt>
                <c:pt idx="18">
                  <c:v>12.1967</c:v>
                </c:pt>
                <c:pt idx="19">
                  <c:v>12.0946</c:v>
                </c:pt>
                <c:pt idx="20">
                  <c:v>11.995100000000001</c:v>
                </c:pt>
                <c:pt idx="21">
                  <c:v>11.898</c:v>
                </c:pt>
                <c:pt idx="22">
                  <c:v>11.8033</c:v>
                </c:pt>
                <c:pt idx="23">
                  <c:v>11.710699999999999</c:v>
                </c:pt>
                <c:pt idx="24">
                  <c:v>11.6204</c:v>
                </c:pt>
                <c:pt idx="25">
                  <c:v>11.5322</c:v>
                </c:pt>
                <c:pt idx="26">
                  <c:v>11.4459</c:v>
                </c:pt>
                <c:pt idx="27">
                  <c:v>11.361599999999999</c:v>
                </c:pt>
                <c:pt idx="28">
                  <c:v>11.2791</c:v>
                </c:pt>
                <c:pt idx="29">
                  <c:v>11.198399999999999</c:v>
                </c:pt>
                <c:pt idx="30">
                  <c:v>11.1195</c:v>
                </c:pt>
                <c:pt idx="31">
                  <c:v>11.042199999999999</c:v>
                </c:pt>
                <c:pt idx="32">
                  <c:v>10.9666</c:v>
                </c:pt>
                <c:pt idx="33">
                  <c:v>10.8925</c:v>
                </c:pt>
                <c:pt idx="34">
                  <c:v>10.819900000000001</c:v>
                </c:pt>
                <c:pt idx="35">
                  <c:v>10.748699999999999</c:v>
                </c:pt>
                <c:pt idx="36">
                  <c:v>10.679</c:v>
                </c:pt>
                <c:pt idx="37">
                  <c:v>10.6106</c:v>
                </c:pt>
                <c:pt idx="38">
                  <c:v>10.5435</c:v>
                </c:pt>
                <c:pt idx="39">
                  <c:v>10.4778</c:v>
                </c:pt>
                <c:pt idx="40">
                  <c:v>10.4132</c:v>
                </c:pt>
                <c:pt idx="41">
                  <c:v>10.3499</c:v>
                </c:pt>
                <c:pt idx="42">
                  <c:v>10.287699999999999</c:v>
                </c:pt>
                <c:pt idx="43">
                  <c:v>10.226699999999999</c:v>
                </c:pt>
                <c:pt idx="44">
                  <c:v>10.166700000000001</c:v>
                </c:pt>
                <c:pt idx="45">
                  <c:v>10.107799999999999</c:v>
                </c:pt>
                <c:pt idx="46">
                  <c:v>10.050000000000001</c:v>
                </c:pt>
                <c:pt idx="47">
                  <c:v>9.9931000000000001</c:v>
                </c:pt>
                <c:pt idx="48">
                  <c:v>9.9372000000000007</c:v>
                </c:pt>
                <c:pt idx="49">
                  <c:v>9.8823000000000008</c:v>
                </c:pt>
                <c:pt idx="50">
                  <c:v>9.8283000000000005</c:v>
                </c:pt>
                <c:pt idx="51">
                  <c:v>9.7751999999999999</c:v>
                </c:pt>
                <c:pt idx="52">
                  <c:v>9.7228999999999992</c:v>
                </c:pt>
                <c:pt idx="53">
                  <c:v>9.6715999999999998</c:v>
                </c:pt>
                <c:pt idx="54">
                  <c:v>9.6210000000000004</c:v>
                </c:pt>
                <c:pt idx="55">
                  <c:v>9.5711999999999993</c:v>
                </c:pt>
                <c:pt idx="56">
                  <c:v>9.5222999999999995</c:v>
                </c:pt>
                <c:pt idx="57">
                  <c:v>9.4266000000000005</c:v>
                </c:pt>
                <c:pt idx="58">
                  <c:v>9.3798999999999992</c:v>
                </c:pt>
                <c:pt idx="59">
                  <c:v>9.3338000000000001</c:v>
                </c:pt>
                <c:pt idx="60">
                  <c:v>9.2885000000000009</c:v>
                </c:pt>
                <c:pt idx="61">
                  <c:v>9.2438000000000002</c:v>
                </c:pt>
                <c:pt idx="62">
                  <c:v>9.1997999999999998</c:v>
                </c:pt>
                <c:pt idx="63">
                  <c:v>9.1564999999999994</c:v>
                </c:pt>
                <c:pt idx="64">
                  <c:v>9.1137999999999995</c:v>
                </c:pt>
                <c:pt idx="65">
                  <c:v>9.0716000000000001</c:v>
                </c:pt>
                <c:pt idx="66">
                  <c:v>9.0300999999999991</c:v>
                </c:pt>
                <c:pt idx="67">
                  <c:v>8.9892000000000003</c:v>
                </c:pt>
                <c:pt idx="68">
                  <c:v>8.9488000000000003</c:v>
                </c:pt>
                <c:pt idx="69">
                  <c:v>8.9090000000000007</c:v>
                </c:pt>
                <c:pt idx="70">
                  <c:v>8.8697999999999997</c:v>
                </c:pt>
                <c:pt idx="71">
                  <c:v>8.8309999999999995</c:v>
                </c:pt>
                <c:pt idx="72">
                  <c:v>8.7927999999999997</c:v>
                </c:pt>
                <c:pt idx="73">
                  <c:v>8.7551000000000005</c:v>
                </c:pt>
                <c:pt idx="74">
                  <c:v>8.7179000000000002</c:v>
                </c:pt>
                <c:pt idx="75">
                  <c:v>8.6812000000000005</c:v>
                </c:pt>
                <c:pt idx="76">
                  <c:v>8.6449999999999996</c:v>
                </c:pt>
                <c:pt idx="77">
                  <c:v>8.6092999999999993</c:v>
                </c:pt>
                <c:pt idx="78">
                  <c:v>8.5739999999999998</c:v>
                </c:pt>
                <c:pt idx="79">
                  <c:v>8.5390999999999995</c:v>
                </c:pt>
                <c:pt idx="80">
                  <c:v>8.5046999999999997</c:v>
                </c:pt>
                <c:pt idx="81">
                  <c:v>8.4707000000000008</c:v>
                </c:pt>
                <c:pt idx="82">
                  <c:v>8.4372000000000007</c:v>
                </c:pt>
                <c:pt idx="83">
                  <c:v>8.4040999999999997</c:v>
                </c:pt>
                <c:pt idx="84">
                  <c:v>8.3712999999999997</c:v>
                </c:pt>
                <c:pt idx="85">
                  <c:v>8.3390000000000004</c:v>
                </c:pt>
                <c:pt idx="86">
                  <c:v>8.3070000000000004</c:v>
                </c:pt>
                <c:pt idx="87">
                  <c:v>8.2754999999999992</c:v>
                </c:pt>
                <c:pt idx="88">
                  <c:v>8.2443000000000008</c:v>
                </c:pt>
                <c:pt idx="89">
                  <c:v>8.2134999999999998</c:v>
                </c:pt>
                <c:pt idx="90">
                  <c:v>8.1829999999999998</c:v>
                </c:pt>
                <c:pt idx="91">
                  <c:v>8.1529000000000007</c:v>
                </c:pt>
                <c:pt idx="92">
                  <c:v>8.1232000000000006</c:v>
                </c:pt>
                <c:pt idx="93">
                  <c:v>8.0937999999999999</c:v>
                </c:pt>
                <c:pt idx="94">
                  <c:v>8.0647000000000002</c:v>
                </c:pt>
                <c:pt idx="95">
                  <c:v>8.0359999999999996</c:v>
                </c:pt>
                <c:pt idx="96">
                  <c:v>8.0075000000000003</c:v>
                </c:pt>
                <c:pt idx="97">
                  <c:v>7.9794</c:v>
                </c:pt>
                <c:pt idx="98">
                  <c:v>7.9516</c:v>
                </c:pt>
                <c:pt idx="99">
                  <c:v>7.9241999999999999</c:v>
                </c:pt>
                <c:pt idx="100">
                  <c:v>7.8970000000000002</c:v>
                </c:pt>
                <c:pt idx="101">
                  <c:v>7.8700999999999999</c:v>
                </c:pt>
                <c:pt idx="102">
                  <c:v>7.8434999999999997</c:v>
                </c:pt>
                <c:pt idx="103">
                  <c:v>7.8171999999999997</c:v>
                </c:pt>
                <c:pt idx="104">
                  <c:v>7.7911000000000001</c:v>
                </c:pt>
                <c:pt idx="105">
                  <c:v>7.7653999999999996</c:v>
                </c:pt>
                <c:pt idx="106">
                  <c:v>7.7398999999999996</c:v>
                </c:pt>
                <c:pt idx="107">
                  <c:v>7.7146999999999997</c:v>
                </c:pt>
                <c:pt idx="108">
                  <c:v>7.6897000000000002</c:v>
                </c:pt>
                <c:pt idx="109">
                  <c:v>7.665</c:v>
                </c:pt>
                <c:pt idx="110">
                  <c:v>7.6406000000000001</c:v>
                </c:pt>
                <c:pt idx="111">
                  <c:v>7.6163999999999996</c:v>
                </c:pt>
                <c:pt idx="112">
                  <c:v>7.5923999999999996</c:v>
                </c:pt>
                <c:pt idx="113">
                  <c:v>7.5686999999999998</c:v>
                </c:pt>
                <c:pt idx="114">
                  <c:v>7.5453000000000001</c:v>
                </c:pt>
                <c:pt idx="115">
                  <c:v>7.5220000000000002</c:v>
                </c:pt>
                <c:pt idx="116">
                  <c:v>7.4989999999999997</c:v>
                </c:pt>
                <c:pt idx="117">
                  <c:v>7.4763000000000002</c:v>
                </c:pt>
                <c:pt idx="118">
                  <c:v>7.4537000000000004</c:v>
                </c:pt>
                <c:pt idx="119">
                  <c:v>7.4314</c:v>
                </c:pt>
                <c:pt idx="120">
                  <c:v>7.4092000000000002</c:v>
                </c:pt>
                <c:pt idx="121">
                  <c:v>7.3872999999999998</c:v>
                </c:pt>
                <c:pt idx="122">
                  <c:v>7.3657000000000004</c:v>
                </c:pt>
                <c:pt idx="123">
                  <c:v>7.3441999999999998</c:v>
                </c:pt>
                <c:pt idx="124">
                  <c:v>7.3228999999999997</c:v>
                </c:pt>
                <c:pt idx="125">
                  <c:v>7.3018000000000001</c:v>
                </c:pt>
                <c:pt idx="126">
                  <c:v>7.2808999999999999</c:v>
                </c:pt>
                <c:pt idx="127">
                  <c:v>7.2602000000000002</c:v>
                </c:pt>
                <c:pt idx="128">
                  <c:v>7.2397</c:v>
                </c:pt>
                <c:pt idx="129">
                  <c:v>7.2194000000000003</c:v>
                </c:pt>
                <c:pt idx="130">
                  <c:v>7.1993</c:v>
                </c:pt>
                <c:pt idx="131">
                  <c:v>7.1792999999999996</c:v>
                </c:pt>
                <c:pt idx="132">
                  <c:v>7.1596000000000002</c:v>
                </c:pt>
                <c:pt idx="133">
                  <c:v>7.14</c:v>
                </c:pt>
                <c:pt idx="134">
                  <c:v>7.1205999999999996</c:v>
                </c:pt>
                <c:pt idx="135">
                  <c:v>7.1013999999999999</c:v>
                </c:pt>
                <c:pt idx="136">
                  <c:v>7.0823</c:v>
                </c:pt>
                <c:pt idx="137">
                  <c:v>7.0633999999999997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0.3993876940543411</c:v>
                </c:pt>
                <c:pt idx="1">
                  <c:v>0.38789789028815658</c:v>
                </c:pt>
                <c:pt idx="2">
                  <c:v>0.37703898991316148</c:v>
                </c:pt>
                <c:pt idx="3">
                  <c:v>0.3666880396397631</c:v>
                </c:pt>
                <c:pt idx="4">
                  <c:v>0.35686603024395719</c:v>
                </c:pt>
                <c:pt idx="5">
                  <c:v>0.34747925026828141</c:v>
                </c:pt>
                <c:pt idx="6">
                  <c:v>0.33856197567665114</c:v>
                </c:pt>
                <c:pt idx="7">
                  <c:v>0.33003535609081602</c:v>
                </c:pt>
                <c:pt idx="8">
                  <c:v>0.32192253161505557</c:v>
                </c:pt>
                <c:pt idx="9">
                  <c:v>0.31414709585255829</c:v>
                </c:pt>
                <c:pt idx="10">
                  <c:v>0.30672950756090051</c:v>
                </c:pt>
                <c:pt idx="11">
                  <c:v>0.29961350439750312</c:v>
                </c:pt>
                <c:pt idx="12">
                  <c:v>0.29281410321213891</c:v>
                </c:pt>
                <c:pt idx="13">
                  <c:v>0.28628053058912156</c:v>
                </c:pt>
                <c:pt idx="14">
                  <c:v>0.28002261695434721</c:v>
                </c:pt>
                <c:pt idx="15">
                  <c:v>0.27400068425877339</c:v>
                </c:pt>
                <c:pt idx="16">
                  <c:v>0.26822523579135238</c:v>
                </c:pt>
                <c:pt idx="17">
                  <c:v>0.26266055801136201</c:v>
                </c:pt>
                <c:pt idx="18">
                  <c:v>0.25732421804367173</c:v>
                </c:pt>
                <c:pt idx="19">
                  <c:v>0.25218155567959494</c:v>
                </c:pt>
                <c:pt idx="20">
                  <c:v>0.24724313336890746</c:v>
                </c:pt>
                <c:pt idx="21">
                  <c:v>0.2424730760796199</c:v>
                </c:pt>
                <c:pt idx="22">
                  <c:v>0.23788070814547499</c:v>
                </c:pt>
                <c:pt idx="23">
                  <c:v>0.23343431242089682</c:v>
                </c:pt>
                <c:pt idx="24">
                  <c:v>0.22916804901418886</c:v>
                </c:pt>
                <c:pt idx="25">
                  <c:v>0.22504519433017858</c:v>
                </c:pt>
                <c:pt idx="26">
                  <c:v>0.22108555683692177</c:v>
                </c:pt>
                <c:pt idx="27">
                  <c:v>0.21726049503038339</c:v>
                </c:pt>
                <c:pt idx="28">
                  <c:v>0.21359379418556571</c:v>
                </c:pt>
                <c:pt idx="29">
                  <c:v>0.2100496103744427</c:v>
                </c:pt>
                <c:pt idx="30">
                  <c:v>0.20664977599433537</c:v>
                </c:pt>
                <c:pt idx="31">
                  <c:v>0.20335647071996596</c:v>
                </c:pt>
                <c:pt idx="32">
                  <c:v>0.2001971277353177</c:v>
                </c:pt>
                <c:pt idx="33">
                  <c:v>0.19713532241364456</c:v>
                </c:pt>
                <c:pt idx="34">
                  <c:v>0.19420107488986416</c:v>
                </c:pt>
                <c:pt idx="35">
                  <c:v>0.19135802255005979</c:v>
                </c:pt>
                <c:pt idx="36">
                  <c:v>0.18863102834091094</c:v>
                </c:pt>
                <c:pt idx="37">
                  <c:v>0.1859853060246246</c:v>
                </c:pt>
                <c:pt idx="38">
                  <c:v>0.18345061779164273</c:v>
                </c:pt>
                <c:pt idx="39">
                  <c:v>0.18099830776441783</c:v>
                </c:pt>
                <c:pt idx="40">
                  <c:v>0.17863914538165554</c:v>
                </c:pt>
                <c:pt idx="41">
                  <c:v>0.17635312781194096</c:v>
                </c:pt>
                <c:pt idx="42">
                  <c:v>0.17415674130920059</c:v>
                </c:pt>
                <c:pt idx="43">
                  <c:v>0.17202679969509654</c:v>
                </c:pt>
                <c:pt idx="44">
                  <c:v>0.1699857269658194</c:v>
                </c:pt>
                <c:pt idx="45">
                  <c:v>0.16800646518219245</c:v>
                </c:pt>
                <c:pt idx="46">
                  <c:v>0.16611029507801833</c:v>
                </c:pt>
                <c:pt idx="47">
                  <c:v>0.16426475925143549</c:v>
                </c:pt>
                <c:pt idx="48">
                  <c:v>0.16241593638198762</c:v>
                </c:pt>
                <c:pt idx="49">
                  <c:v>0.16059688224634647</c:v>
                </c:pt>
                <c:pt idx="50">
                  <c:v>0.15885147081441822</c:v>
                </c:pt>
                <c:pt idx="51">
                  <c:v>0.15715402495095299</c:v>
                </c:pt>
                <c:pt idx="52">
                  <c:v>0.15553027641981876</c:v>
                </c:pt>
                <c:pt idx="53">
                  <c:v>0.15395680818457635</c:v>
                </c:pt>
                <c:pt idx="54">
                  <c:v>0.15244602267576191</c:v>
                </c:pt>
                <c:pt idx="55">
                  <c:v>0.15097548434936131</c:v>
                </c:pt>
                <c:pt idx="56">
                  <c:v>0.14957214256867507</c:v>
                </c:pt>
                <c:pt idx="57">
                  <c:v>0.14690024770420432</c:v>
                </c:pt>
                <c:pt idx="58">
                  <c:v>0.14563407472029813</c:v>
                </c:pt>
                <c:pt idx="59">
                  <c:v>0.14442240469828338</c:v>
                </c:pt>
                <c:pt idx="60">
                  <c:v>0.14324517226720818</c:v>
                </c:pt>
                <c:pt idx="61">
                  <c:v>0.14212645910168975</c:v>
                </c:pt>
                <c:pt idx="62">
                  <c:v>0.14103844808448263</c:v>
                </c:pt>
                <c:pt idx="63">
                  <c:v>0.14000521946527109</c:v>
                </c:pt>
                <c:pt idx="64">
                  <c:v>0.13899700417534083</c:v>
                </c:pt>
                <c:pt idx="65">
                  <c:v>0.13803647946857822</c:v>
                </c:pt>
                <c:pt idx="66">
                  <c:v>0.13710269586960755</c:v>
                </c:pt>
                <c:pt idx="67">
                  <c:v>0.13622390737247803</c:v>
                </c:pt>
                <c:pt idx="68">
                  <c:v>0.13536497052339097</c:v>
                </c:pt>
                <c:pt idx="69">
                  <c:v>0.13455458440218585</c:v>
                </c:pt>
                <c:pt idx="70">
                  <c:v>0.13376519423252212</c:v>
                </c:pt>
                <c:pt idx="71">
                  <c:v>0.13301232945658445</c:v>
                </c:pt>
                <c:pt idx="72">
                  <c:v>0.1322785173246544</c:v>
                </c:pt>
                <c:pt idx="73">
                  <c:v>0.13157322353966622</c:v>
                </c:pt>
                <c:pt idx="74">
                  <c:v>0.13088208858339256</c:v>
                </c:pt>
                <c:pt idx="75">
                  <c:v>0.13022462373466889</c:v>
                </c:pt>
                <c:pt idx="76">
                  <c:v>0.1295810642125082</c:v>
                </c:pt>
                <c:pt idx="77">
                  <c:v>0.12897551370362684</c:v>
                </c:pt>
                <c:pt idx="78">
                  <c:v>0.12838089758758897</c:v>
                </c:pt>
                <c:pt idx="79">
                  <c:v>0.1278157115015108</c:v>
                </c:pt>
                <c:pt idx="80">
                  <c:v>0.12726343798113501</c:v>
                </c:pt>
                <c:pt idx="81">
                  <c:v>0.12674017274230129</c:v>
                </c:pt>
                <c:pt idx="82">
                  <c:v>0.12622895294029673</c:v>
                </c:pt>
                <c:pt idx="83">
                  <c:v>0.12575157846443147</c:v>
                </c:pt>
                <c:pt idx="84">
                  <c:v>0.12527991219712445</c:v>
                </c:pt>
                <c:pt idx="85">
                  <c:v>0.12484498895154228</c:v>
                </c:pt>
                <c:pt idx="86">
                  <c:v>0.12441508259330797</c:v>
                </c:pt>
                <c:pt idx="87">
                  <c:v>0.12402668966093471</c:v>
                </c:pt>
                <c:pt idx="88">
                  <c:v>0.12364273605460264</c:v>
                </c:pt>
                <c:pt idx="89">
                  <c:v>0.12329622417445972</c:v>
                </c:pt>
                <c:pt idx="90">
                  <c:v>0.12295389335969241</c:v>
                </c:pt>
                <c:pt idx="91">
                  <c:v>0.12264319791458367</c:v>
                </c:pt>
                <c:pt idx="92">
                  <c:v>0.12234036513974202</c:v>
                </c:pt>
                <c:pt idx="93">
                  <c:v>0.12207475932944307</c:v>
                </c:pt>
                <c:pt idx="94">
                  <c:v>0.12181373812486555</c:v>
                </c:pt>
                <c:pt idx="95">
                  <c:v>0.12158675088801621</c:v>
                </c:pt>
                <c:pt idx="96">
                  <c:v>0.12136179440142671</c:v>
                </c:pt>
                <c:pt idx="97">
                  <c:v>0.1211747358396655</c:v>
                </c:pt>
                <c:pt idx="98">
                  <c:v>0.12099182107147266</c:v>
                </c:pt>
                <c:pt idx="99">
                  <c:v>0.12083681257995174</c:v>
                </c:pt>
                <c:pt idx="100">
                  <c:v>0.12068253808826006</c:v>
                </c:pt>
                <c:pt idx="101">
                  <c:v>0.12053943598201002</c:v>
                </c:pt>
                <c:pt idx="102">
                  <c:v>0.12040099356080805</c:v>
                </c:pt>
                <c:pt idx="103">
                  <c:v>0.12028619676026142</c:v>
                </c:pt>
                <c:pt idx="104">
                  <c:v>0.12017307190681237</c:v>
                </c:pt>
                <c:pt idx="105">
                  <c:v>0.12008170698352844</c:v>
                </c:pt>
                <c:pt idx="106">
                  <c:v>0.1199924871320112</c:v>
                </c:pt>
                <c:pt idx="107">
                  <c:v>0.11992601376147397</c:v>
                </c:pt>
                <c:pt idx="108">
                  <c:v>0.11986105090251455</c:v>
                </c:pt>
                <c:pt idx="109">
                  <c:v>0.11981833676316252</c:v>
                </c:pt>
                <c:pt idx="110">
                  <c:v>0.11978058399009736</c:v>
                </c:pt>
                <c:pt idx="111">
                  <c:v>0.11976140730258417</c:v>
                </c:pt>
                <c:pt idx="112">
                  <c:v>0.11974536811153461</c:v>
                </c:pt>
                <c:pt idx="113">
                  <c:v>0.11975780585401216</c:v>
                </c:pt>
                <c:pt idx="114">
                  <c:v>0.11977563252927188</c:v>
                </c:pt>
                <c:pt idx="115">
                  <c:v>0.11980787888282293</c:v>
                </c:pt>
                <c:pt idx="116">
                  <c:v>0.11984713871233235</c:v>
                </c:pt>
                <c:pt idx="117">
                  <c:v>0.11991724875805966</c:v>
                </c:pt>
                <c:pt idx="118">
                  <c:v>0.11998995616094879</c:v>
                </c:pt>
                <c:pt idx="119">
                  <c:v>0.12010377577998713</c:v>
                </c:pt>
                <c:pt idx="120">
                  <c:v>0.12021819946718806</c:v>
                </c:pt>
                <c:pt idx="121">
                  <c:v>0.12036153650859713</c:v>
                </c:pt>
                <c:pt idx="122">
                  <c:v>0.12051235510937867</c:v>
                </c:pt>
                <c:pt idx="123">
                  <c:v>0.12068906940264472</c:v>
                </c:pt>
                <c:pt idx="124">
                  <c:v>0.12086787674113909</c:v>
                </c:pt>
                <c:pt idx="125">
                  <c:v>0.12106549453712977</c:v>
                </c:pt>
                <c:pt idx="126">
                  <c:v>0.12126594571211904</c:v>
                </c:pt>
                <c:pt idx="127">
                  <c:v>0.12149127179130698</c:v>
                </c:pt>
                <c:pt idx="128">
                  <c:v>0.12172159119558272</c:v>
                </c:pt>
                <c:pt idx="129">
                  <c:v>0.12198925891427491</c:v>
                </c:pt>
                <c:pt idx="130">
                  <c:v>0.12226398201257456</c:v>
                </c:pt>
                <c:pt idx="131">
                  <c:v>0.12258514142908339</c:v>
                </c:pt>
                <c:pt idx="132">
                  <c:v>0.12291291697315124</c:v>
                </c:pt>
                <c:pt idx="133">
                  <c:v>0.12326973133174697</c:v>
                </c:pt>
                <c:pt idx="134">
                  <c:v>0.12362904695547504</c:v>
                </c:pt>
                <c:pt idx="135">
                  <c:v>0.12401752645652754</c:v>
                </c:pt>
                <c:pt idx="136">
                  <c:v>0.12440358965109684</c:v>
                </c:pt>
                <c:pt idx="137">
                  <c:v>0.12481176663464388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824-044F-B5A1-65FB90F8BA5F}"/>
            </c:ext>
          </c:extLst>
        </c:ser>
        <c:ser>
          <c:idx val="7"/>
          <c:order val="3"/>
          <c:tx>
            <c:strRef>
              <c:f>Totals!$G$1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14.638</c:v>
                </c:pt>
                <c:pt idx="1">
                  <c:v>14.4619</c:v>
                </c:pt>
                <c:pt idx="2">
                  <c:v>14.292</c:v>
                </c:pt>
                <c:pt idx="3">
                  <c:v>14.128</c:v>
                </c:pt>
                <c:pt idx="4">
                  <c:v>13.9696</c:v>
                </c:pt>
                <c:pt idx="5">
                  <c:v>13.8164</c:v>
                </c:pt>
                <c:pt idx="6">
                  <c:v>13.668100000000001</c:v>
                </c:pt>
                <c:pt idx="7">
                  <c:v>13.5246</c:v>
                </c:pt>
                <c:pt idx="8">
                  <c:v>13.3855</c:v>
                </c:pt>
                <c:pt idx="9">
                  <c:v>13.2506</c:v>
                </c:pt>
                <c:pt idx="10">
                  <c:v>13.1197</c:v>
                </c:pt>
                <c:pt idx="11">
                  <c:v>12.992699999999999</c:v>
                </c:pt>
                <c:pt idx="12">
                  <c:v>12.869300000000001</c:v>
                </c:pt>
                <c:pt idx="13">
                  <c:v>12.7494</c:v>
                </c:pt>
                <c:pt idx="14">
                  <c:v>12.6328</c:v>
                </c:pt>
                <c:pt idx="15">
                  <c:v>12.519399999999999</c:v>
                </c:pt>
                <c:pt idx="16">
                  <c:v>12.409000000000001</c:v>
                </c:pt>
                <c:pt idx="17">
                  <c:v>12.301500000000001</c:v>
                </c:pt>
                <c:pt idx="18">
                  <c:v>12.1967</c:v>
                </c:pt>
                <c:pt idx="19">
                  <c:v>12.0946</c:v>
                </c:pt>
                <c:pt idx="20">
                  <c:v>11.995100000000001</c:v>
                </c:pt>
                <c:pt idx="21">
                  <c:v>11.898</c:v>
                </c:pt>
                <c:pt idx="22">
                  <c:v>11.8033</c:v>
                </c:pt>
                <c:pt idx="23">
                  <c:v>11.710699999999999</c:v>
                </c:pt>
                <c:pt idx="24">
                  <c:v>11.6204</c:v>
                </c:pt>
                <c:pt idx="25">
                  <c:v>11.5322</c:v>
                </c:pt>
                <c:pt idx="26">
                  <c:v>11.4459</c:v>
                </c:pt>
                <c:pt idx="27">
                  <c:v>11.361599999999999</c:v>
                </c:pt>
                <c:pt idx="28">
                  <c:v>11.2791</c:v>
                </c:pt>
                <c:pt idx="29">
                  <c:v>11.198399999999999</c:v>
                </c:pt>
                <c:pt idx="30">
                  <c:v>11.1195</c:v>
                </c:pt>
                <c:pt idx="31">
                  <c:v>11.042199999999999</c:v>
                </c:pt>
                <c:pt idx="32">
                  <c:v>10.9666</c:v>
                </c:pt>
                <c:pt idx="33">
                  <c:v>10.8925</c:v>
                </c:pt>
                <c:pt idx="34">
                  <c:v>10.819900000000001</c:v>
                </c:pt>
                <c:pt idx="35">
                  <c:v>10.748699999999999</c:v>
                </c:pt>
                <c:pt idx="36">
                  <c:v>10.679</c:v>
                </c:pt>
                <c:pt idx="37">
                  <c:v>10.6106</c:v>
                </c:pt>
                <c:pt idx="38">
                  <c:v>10.5435</c:v>
                </c:pt>
                <c:pt idx="39">
                  <c:v>10.4778</c:v>
                </c:pt>
                <c:pt idx="40">
                  <c:v>10.4132</c:v>
                </c:pt>
                <c:pt idx="41">
                  <c:v>10.3499</c:v>
                </c:pt>
                <c:pt idx="42">
                  <c:v>10.287699999999999</c:v>
                </c:pt>
                <c:pt idx="43">
                  <c:v>10.226699999999999</c:v>
                </c:pt>
                <c:pt idx="44">
                  <c:v>10.166700000000001</c:v>
                </c:pt>
                <c:pt idx="45">
                  <c:v>10.107799999999999</c:v>
                </c:pt>
                <c:pt idx="46">
                  <c:v>10.050000000000001</c:v>
                </c:pt>
                <c:pt idx="47">
                  <c:v>9.9931000000000001</c:v>
                </c:pt>
                <c:pt idx="48">
                  <c:v>9.9372000000000007</c:v>
                </c:pt>
                <c:pt idx="49">
                  <c:v>9.8823000000000008</c:v>
                </c:pt>
                <c:pt idx="50">
                  <c:v>9.8283000000000005</c:v>
                </c:pt>
                <c:pt idx="51">
                  <c:v>9.7751999999999999</c:v>
                </c:pt>
                <c:pt idx="52">
                  <c:v>9.7228999999999992</c:v>
                </c:pt>
                <c:pt idx="53">
                  <c:v>9.6715999999999998</c:v>
                </c:pt>
                <c:pt idx="54">
                  <c:v>9.6210000000000004</c:v>
                </c:pt>
                <c:pt idx="55">
                  <c:v>9.5711999999999993</c:v>
                </c:pt>
                <c:pt idx="56">
                  <c:v>9.5222999999999995</c:v>
                </c:pt>
                <c:pt idx="57">
                  <c:v>9.4266000000000005</c:v>
                </c:pt>
                <c:pt idx="58">
                  <c:v>9.3798999999999992</c:v>
                </c:pt>
                <c:pt idx="59">
                  <c:v>9.3338000000000001</c:v>
                </c:pt>
                <c:pt idx="60">
                  <c:v>9.2885000000000009</c:v>
                </c:pt>
                <c:pt idx="61">
                  <c:v>9.2438000000000002</c:v>
                </c:pt>
                <c:pt idx="62">
                  <c:v>9.1997999999999998</c:v>
                </c:pt>
                <c:pt idx="63">
                  <c:v>9.1564999999999994</c:v>
                </c:pt>
                <c:pt idx="64">
                  <c:v>9.1137999999999995</c:v>
                </c:pt>
                <c:pt idx="65">
                  <c:v>9.0716000000000001</c:v>
                </c:pt>
                <c:pt idx="66">
                  <c:v>9.0300999999999991</c:v>
                </c:pt>
                <c:pt idx="67">
                  <c:v>8.9892000000000003</c:v>
                </c:pt>
                <c:pt idx="68">
                  <c:v>8.9488000000000003</c:v>
                </c:pt>
                <c:pt idx="69">
                  <c:v>8.9090000000000007</c:v>
                </c:pt>
                <c:pt idx="70">
                  <c:v>8.8697999999999997</c:v>
                </c:pt>
                <c:pt idx="71">
                  <c:v>8.8309999999999995</c:v>
                </c:pt>
                <c:pt idx="72">
                  <c:v>8.7927999999999997</c:v>
                </c:pt>
                <c:pt idx="73">
                  <c:v>8.7551000000000005</c:v>
                </c:pt>
                <c:pt idx="74">
                  <c:v>8.7179000000000002</c:v>
                </c:pt>
                <c:pt idx="75">
                  <c:v>8.6812000000000005</c:v>
                </c:pt>
                <c:pt idx="76">
                  <c:v>8.6449999999999996</c:v>
                </c:pt>
                <c:pt idx="77">
                  <c:v>8.6092999999999993</c:v>
                </c:pt>
                <c:pt idx="78">
                  <c:v>8.5739999999999998</c:v>
                </c:pt>
                <c:pt idx="79">
                  <c:v>8.5390999999999995</c:v>
                </c:pt>
                <c:pt idx="80">
                  <c:v>8.5046999999999997</c:v>
                </c:pt>
                <c:pt idx="81">
                  <c:v>8.4707000000000008</c:v>
                </c:pt>
                <c:pt idx="82">
                  <c:v>8.4372000000000007</c:v>
                </c:pt>
                <c:pt idx="83">
                  <c:v>8.4040999999999997</c:v>
                </c:pt>
                <c:pt idx="84">
                  <c:v>8.3712999999999997</c:v>
                </c:pt>
                <c:pt idx="85">
                  <c:v>8.3390000000000004</c:v>
                </c:pt>
                <c:pt idx="86">
                  <c:v>8.3070000000000004</c:v>
                </c:pt>
                <c:pt idx="87">
                  <c:v>8.2754999999999992</c:v>
                </c:pt>
                <c:pt idx="88">
                  <c:v>8.2443000000000008</c:v>
                </c:pt>
                <c:pt idx="89">
                  <c:v>8.2134999999999998</c:v>
                </c:pt>
                <c:pt idx="90">
                  <c:v>8.1829999999999998</c:v>
                </c:pt>
                <c:pt idx="91">
                  <c:v>8.1529000000000007</c:v>
                </c:pt>
                <c:pt idx="92">
                  <c:v>8.1232000000000006</c:v>
                </c:pt>
                <c:pt idx="93">
                  <c:v>8.0937999999999999</c:v>
                </c:pt>
                <c:pt idx="94">
                  <c:v>8.0647000000000002</c:v>
                </c:pt>
                <c:pt idx="95">
                  <c:v>8.0359999999999996</c:v>
                </c:pt>
                <c:pt idx="96">
                  <c:v>8.0075000000000003</c:v>
                </c:pt>
                <c:pt idx="97">
                  <c:v>7.9794</c:v>
                </c:pt>
                <c:pt idx="98">
                  <c:v>7.9516</c:v>
                </c:pt>
                <c:pt idx="99">
                  <c:v>7.9241999999999999</c:v>
                </c:pt>
                <c:pt idx="100">
                  <c:v>7.8970000000000002</c:v>
                </c:pt>
                <c:pt idx="101">
                  <c:v>7.8700999999999999</c:v>
                </c:pt>
                <c:pt idx="102">
                  <c:v>7.8434999999999997</c:v>
                </c:pt>
                <c:pt idx="103">
                  <c:v>7.8171999999999997</c:v>
                </c:pt>
                <c:pt idx="104">
                  <c:v>7.7911000000000001</c:v>
                </c:pt>
                <c:pt idx="105">
                  <c:v>7.7653999999999996</c:v>
                </c:pt>
                <c:pt idx="106">
                  <c:v>7.7398999999999996</c:v>
                </c:pt>
                <c:pt idx="107">
                  <c:v>7.7146999999999997</c:v>
                </c:pt>
                <c:pt idx="108">
                  <c:v>7.6897000000000002</c:v>
                </c:pt>
                <c:pt idx="109">
                  <c:v>7.665</c:v>
                </c:pt>
                <c:pt idx="110">
                  <c:v>7.6406000000000001</c:v>
                </c:pt>
                <c:pt idx="111">
                  <c:v>7.6163999999999996</c:v>
                </c:pt>
                <c:pt idx="112">
                  <c:v>7.5923999999999996</c:v>
                </c:pt>
                <c:pt idx="113">
                  <c:v>7.5686999999999998</c:v>
                </c:pt>
                <c:pt idx="114">
                  <c:v>7.5453000000000001</c:v>
                </c:pt>
                <c:pt idx="115">
                  <c:v>7.5220000000000002</c:v>
                </c:pt>
                <c:pt idx="116">
                  <c:v>7.4989999999999997</c:v>
                </c:pt>
                <c:pt idx="117">
                  <c:v>7.4763000000000002</c:v>
                </c:pt>
                <c:pt idx="118">
                  <c:v>7.4537000000000004</c:v>
                </c:pt>
                <c:pt idx="119">
                  <c:v>7.4314</c:v>
                </c:pt>
                <c:pt idx="120">
                  <c:v>7.4092000000000002</c:v>
                </c:pt>
                <c:pt idx="121">
                  <c:v>7.3872999999999998</c:v>
                </c:pt>
                <c:pt idx="122">
                  <c:v>7.3657000000000004</c:v>
                </c:pt>
                <c:pt idx="123">
                  <c:v>7.3441999999999998</c:v>
                </c:pt>
                <c:pt idx="124">
                  <c:v>7.3228999999999997</c:v>
                </c:pt>
                <c:pt idx="125">
                  <c:v>7.3018000000000001</c:v>
                </c:pt>
                <c:pt idx="126">
                  <c:v>7.2808999999999999</c:v>
                </c:pt>
                <c:pt idx="127">
                  <c:v>7.2602000000000002</c:v>
                </c:pt>
                <c:pt idx="128">
                  <c:v>7.2397</c:v>
                </c:pt>
                <c:pt idx="129">
                  <c:v>7.2194000000000003</c:v>
                </c:pt>
                <c:pt idx="130">
                  <c:v>7.1993</c:v>
                </c:pt>
                <c:pt idx="131">
                  <c:v>7.1792999999999996</c:v>
                </c:pt>
                <c:pt idx="132">
                  <c:v>7.1596000000000002</c:v>
                </c:pt>
                <c:pt idx="133">
                  <c:v>7.14</c:v>
                </c:pt>
                <c:pt idx="134">
                  <c:v>7.1205999999999996</c:v>
                </c:pt>
                <c:pt idx="135">
                  <c:v>7.1013999999999999</c:v>
                </c:pt>
                <c:pt idx="136">
                  <c:v>7.0823</c:v>
                </c:pt>
                <c:pt idx="137">
                  <c:v>7.0633999999999997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0.11769132446248841</c:v>
                </c:pt>
                <c:pt idx="1">
                  <c:v>0.11557392626594297</c:v>
                </c:pt>
                <c:pt idx="2">
                  <c:v>0.11354325687125703</c:v>
                </c:pt>
                <c:pt idx="3">
                  <c:v>0.11159451920485398</c:v>
                </c:pt>
                <c:pt idx="4">
                  <c:v>0.10972303006095496</c:v>
                </c:pt>
                <c:pt idx="5">
                  <c:v>0.10792304322818767</c:v>
                </c:pt>
                <c:pt idx="6">
                  <c:v>0.10619010675752628</c:v>
                </c:pt>
                <c:pt idx="7">
                  <c:v>0.10452218505310878</c:v>
                </c:pt>
                <c:pt idx="8">
                  <c:v>0.10291382825299412</c:v>
                </c:pt>
                <c:pt idx="9">
                  <c:v>0.101361995545363</c:v>
                </c:pt>
                <c:pt idx="10">
                  <c:v>9.9863709159878841E-2</c:v>
                </c:pt>
                <c:pt idx="11">
                  <c:v>9.8417188019432833E-2</c:v>
                </c:pt>
                <c:pt idx="12">
                  <c:v>9.7018425783308451E-2</c:v>
                </c:pt>
                <c:pt idx="13">
                  <c:v>9.5665744664485408E-2</c:v>
                </c:pt>
                <c:pt idx="14">
                  <c:v>9.4356379155181483E-2</c:v>
                </c:pt>
                <c:pt idx="15">
                  <c:v>9.3088730871178596E-2</c:v>
                </c:pt>
                <c:pt idx="16">
                  <c:v>9.1860120949594934E-2</c:v>
                </c:pt>
                <c:pt idx="17">
                  <c:v>9.0669024347712457E-2</c:v>
                </c:pt>
                <c:pt idx="18">
                  <c:v>8.9512842526303829E-2</c:v>
                </c:pt>
                <c:pt idx="19">
                  <c:v>8.8391214381341024E-2</c:v>
                </c:pt>
                <c:pt idx="20">
                  <c:v>8.730269400009702E-2</c:v>
                </c:pt>
                <c:pt idx="21">
                  <c:v>8.624477290110158E-2</c:v>
                </c:pt>
                <c:pt idx="22">
                  <c:v>8.5217149770639891E-2</c:v>
                </c:pt>
                <c:pt idx="23">
                  <c:v>8.4216292703153423E-2</c:v>
                </c:pt>
                <c:pt idx="24">
                  <c:v>8.3244098148800433E-2</c:v>
                </c:pt>
                <c:pt idx="25">
                  <c:v>8.2298152238013039E-2</c:v>
                </c:pt>
                <c:pt idx="26">
                  <c:v>8.1376078409862773E-2</c:v>
                </c:pt>
                <c:pt idx="27">
                  <c:v>8.0478723452324083E-2</c:v>
                </c:pt>
                <c:pt idx="28">
                  <c:v>7.9603746263942593E-2</c:v>
                </c:pt>
                <c:pt idx="29">
                  <c:v>7.8750949778384136E-2</c:v>
                </c:pt>
                <c:pt idx="30">
                  <c:v>7.7920140117509487E-2</c:v>
                </c:pt>
                <c:pt idx="31">
                  <c:v>7.7109031702975173E-2</c:v>
                </c:pt>
                <c:pt idx="32">
                  <c:v>7.631850260310491E-2</c:v>
                </c:pt>
                <c:pt idx="33">
                  <c:v>7.5546298267360354E-2</c:v>
                </c:pt>
                <c:pt idx="34">
                  <c:v>7.479226860393566E-2</c:v>
                </c:pt>
                <c:pt idx="35">
                  <c:v>7.4055232314228836E-2</c:v>
                </c:pt>
                <c:pt idx="36">
                  <c:v>7.3336084006864227E-2</c:v>
                </c:pt>
                <c:pt idx="37">
                  <c:v>7.2632626670756997E-2</c:v>
                </c:pt>
                <c:pt idx="38">
                  <c:v>7.1944738704775663E-2</c:v>
                </c:pt>
                <c:pt idx="39">
                  <c:v>7.1273320557698666E-2</c:v>
                </c:pt>
                <c:pt idx="40">
                  <c:v>7.0615193029636467E-2</c:v>
                </c:pt>
                <c:pt idx="41">
                  <c:v>6.9972286647645182E-2</c:v>
                </c:pt>
                <c:pt idx="42">
                  <c:v>6.9342464522577141E-2</c:v>
                </c:pt>
                <c:pt idx="43">
                  <c:v>6.8726639711945411E-2</c:v>
                </c:pt>
                <c:pt idx="44">
                  <c:v>6.8122699412661192E-2</c:v>
                </c:pt>
                <c:pt idx="45">
                  <c:v>6.7531562177938903E-2</c:v>
                </c:pt>
                <c:pt idx="46">
                  <c:v>6.6953136781516057E-2</c:v>
                </c:pt>
                <c:pt idx="47">
                  <c:v>6.6385340342498877E-2</c:v>
                </c:pt>
                <c:pt idx="48">
                  <c:v>6.5829094624491755E-2</c:v>
                </c:pt>
                <c:pt idx="49">
                  <c:v>6.5284320276092628E-2</c:v>
                </c:pt>
                <c:pt idx="50">
                  <c:v>6.4749950798884279E-2</c:v>
                </c:pt>
                <c:pt idx="51">
                  <c:v>6.4225917005670458E-2</c:v>
                </c:pt>
                <c:pt idx="52">
                  <c:v>6.3711167660663107E-2</c:v>
                </c:pt>
                <c:pt idx="53">
                  <c:v>6.3207603712823496E-2</c:v>
                </c:pt>
                <c:pt idx="54">
                  <c:v>6.271221755228569E-2</c:v>
                </c:pt>
                <c:pt idx="55">
                  <c:v>6.2225933867846861E-2</c:v>
                </c:pt>
                <c:pt idx="56">
                  <c:v>6.1749667833215824E-2</c:v>
                </c:pt>
                <c:pt idx="57">
                  <c:v>6.0821125784433772E-2</c:v>
                </c:pt>
                <c:pt idx="58">
                  <c:v>6.0369718196130254E-2</c:v>
                </c:pt>
                <c:pt idx="59">
                  <c:v>5.9925211053013017E-2</c:v>
                </c:pt>
                <c:pt idx="60">
                  <c:v>5.9489485678773171E-2</c:v>
                </c:pt>
                <c:pt idx="61">
                  <c:v>5.9060571724191158E-2</c:v>
                </c:pt>
                <c:pt idx="62">
                  <c:v>5.8639386120709146E-2</c:v>
                </c:pt>
                <c:pt idx="63">
                  <c:v>5.8225883309592129E-2</c:v>
                </c:pt>
                <c:pt idx="64">
                  <c:v>5.7819066665644937E-2</c:v>
                </c:pt>
                <c:pt idx="65">
                  <c:v>5.7417948916265456E-2</c:v>
                </c:pt>
                <c:pt idx="66">
                  <c:v>5.7024393602669816E-2</c:v>
                </c:pt>
                <c:pt idx="67">
                  <c:v>5.6637412043587985E-2</c:v>
                </c:pt>
                <c:pt idx="68">
                  <c:v>5.6256024608982616E-2</c:v>
                </c:pt>
                <c:pt idx="69">
                  <c:v>5.5881142204472455E-2</c:v>
                </c:pt>
                <c:pt idx="70">
                  <c:v>5.5512728905845035E-2</c:v>
                </c:pt>
                <c:pt idx="71">
                  <c:v>5.5148875718689372E-2</c:v>
                </c:pt>
                <c:pt idx="72">
                  <c:v>5.4791429133039277E-2</c:v>
                </c:pt>
                <c:pt idx="73">
                  <c:v>5.4439421614744875E-2</c:v>
                </c:pt>
                <c:pt idx="74">
                  <c:v>5.4092824699115763E-2</c:v>
                </c:pt>
                <c:pt idx="75">
                  <c:v>5.3751610203218315E-2</c:v>
                </c:pt>
                <c:pt idx="76">
                  <c:v>5.3415750228891015E-2</c:v>
                </c:pt>
                <c:pt idx="77">
                  <c:v>5.3085217165763213E-2</c:v>
                </c:pt>
                <c:pt idx="78">
                  <c:v>5.2759060684926182E-2</c:v>
                </c:pt>
                <c:pt idx="79">
                  <c:v>5.2437259385781428E-2</c:v>
                </c:pt>
                <c:pt idx="80">
                  <c:v>5.2120711307873525E-2</c:v>
                </c:pt>
                <c:pt idx="81">
                  <c:v>5.180847244975844E-2</c:v>
                </c:pt>
                <c:pt idx="82">
                  <c:v>5.1501437602805539E-2</c:v>
                </c:pt>
                <c:pt idx="83">
                  <c:v>5.1198666915130635E-2</c:v>
                </c:pt>
                <c:pt idx="84">
                  <c:v>5.0899227949393749E-2</c:v>
                </c:pt>
                <c:pt idx="85">
                  <c:v>5.0604926313992084E-2</c:v>
                </c:pt>
                <c:pt idx="86">
                  <c:v>5.0313919636915304E-2</c:v>
                </c:pt>
                <c:pt idx="87">
                  <c:v>5.002800684344199E-2</c:v>
                </c:pt>
                <c:pt idx="88">
                  <c:v>4.9745352919237651E-2</c:v>
                </c:pt>
                <c:pt idx="89">
                  <c:v>4.9466846864895643E-2</c:v>
                </c:pt>
                <c:pt idx="90">
                  <c:v>4.9191567631172349E-2</c:v>
                </c:pt>
                <c:pt idx="91">
                  <c:v>4.8920401113107838E-2</c:v>
                </c:pt>
                <c:pt idx="92">
                  <c:v>4.8653328312190484E-2</c:v>
                </c:pt>
                <c:pt idx="93">
                  <c:v>4.8389433637382913E-2</c:v>
                </c:pt>
                <c:pt idx="94">
                  <c:v>4.8128703310653068E-2</c:v>
                </c:pt>
                <c:pt idx="95">
                  <c:v>4.7872017231922984E-2</c:v>
                </c:pt>
                <c:pt idx="96">
                  <c:v>4.7617573088270485E-2</c:v>
                </c:pt>
                <c:pt idx="97">
                  <c:v>4.7367143009283512E-2</c:v>
                </c:pt>
                <c:pt idx="98">
                  <c:v>4.7119820094073048E-2</c:v>
                </c:pt>
                <c:pt idx="99">
                  <c:v>4.6876478462415563E-2</c:v>
                </c:pt>
                <c:pt idx="100">
                  <c:v>4.6635328800085862E-2</c:v>
                </c:pt>
                <c:pt idx="101">
                  <c:v>4.6397246979078724E-2</c:v>
                </c:pt>
                <c:pt idx="102">
                  <c:v>4.6162220102550777E-2</c:v>
                </c:pt>
                <c:pt idx="103">
                  <c:v>4.5930235382858897E-2</c:v>
                </c:pt>
                <c:pt idx="104">
                  <c:v>4.5700400281873312E-2</c:v>
                </c:pt>
                <c:pt idx="105">
                  <c:v>4.547446340672591E-2</c:v>
                </c:pt>
                <c:pt idx="106">
                  <c:v>4.5250654010558479E-2</c:v>
                </c:pt>
                <c:pt idx="107">
                  <c:v>4.5029839568470266E-2</c:v>
                </c:pt>
                <c:pt idx="108">
                  <c:v>4.4811133692228597E-2</c:v>
                </c:pt>
                <c:pt idx="109">
                  <c:v>4.4595401144919763E-2</c:v>
                </c:pt>
                <c:pt idx="110">
                  <c:v>4.4382629839937425E-2</c:v>
                </c:pt>
                <c:pt idx="111">
                  <c:v>4.4171937866548848E-2</c:v>
                </c:pt>
                <c:pt idx="112">
                  <c:v>4.3963317469148402E-2</c:v>
                </c:pt>
                <c:pt idx="113">
                  <c:v>4.3757628143087132E-2</c:v>
                </c:pt>
                <c:pt idx="114">
                  <c:v>4.3554858180859975E-2</c:v>
                </c:pt>
                <c:pt idx="115">
                  <c:v>4.3353266923903705E-2</c:v>
                </c:pt>
                <c:pt idx="116">
                  <c:v>4.3154577242246112E-2</c:v>
                </c:pt>
                <c:pt idx="117">
                  <c:v>4.2958777697097592E-2</c:v>
                </c:pt>
                <c:pt idx="118">
                  <c:v>4.2764135768631188E-2</c:v>
                </c:pt>
                <c:pt idx="119">
                  <c:v>4.2572366594452203E-2</c:v>
                </c:pt>
                <c:pt idx="120">
                  <c:v>4.2381742953206625E-2</c:v>
                </c:pt>
                <c:pt idx="121">
                  <c:v>4.2193974913738878E-2</c:v>
                </c:pt>
                <c:pt idx="122">
                  <c:v>4.2009051466441079E-2</c:v>
                </c:pt>
                <c:pt idx="123">
                  <c:v>4.1825253213606764E-2</c:v>
                </c:pt>
                <c:pt idx="124">
                  <c:v>4.1643429807542376E-2</c:v>
                </c:pt>
                <c:pt idx="125">
                  <c:v>4.146357419373177E-2</c:v>
                </c:pt>
                <c:pt idx="126">
                  <c:v>4.1285679367747741E-2</c:v>
                </c:pt>
                <c:pt idx="127">
                  <c:v>4.1109738375614768E-2</c:v>
                </c:pt>
                <c:pt idx="128">
                  <c:v>4.0935744314171754E-2</c:v>
                </c:pt>
                <c:pt idx="129">
                  <c:v>4.0763690331434989E-2</c:v>
                </c:pt>
                <c:pt idx="130">
                  <c:v>4.0593569626961243E-2</c:v>
                </c:pt>
                <c:pt idx="131">
                  <c:v>4.0424530843301616E-2</c:v>
                </c:pt>
                <c:pt idx="132">
                  <c:v>4.0258257661592724E-2</c:v>
                </c:pt>
                <c:pt idx="133">
                  <c:v>4.0093055365461656E-2</c:v>
                </c:pt>
                <c:pt idx="134">
                  <c:v>3.9929761942463719E-2</c:v>
                </c:pt>
                <c:pt idx="135">
                  <c:v>3.976837082443286E-2</c:v>
                </c:pt>
                <c:pt idx="136">
                  <c:v>3.9608036612992344E-2</c:v>
                </c:pt>
                <c:pt idx="137">
                  <c:v>3.9449593965417182E-2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824-044F-B5A1-65FB90F8BA5F}"/>
            </c:ext>
          </c:extLst>
        </c:ser>
        <c:ser>
          <c:idx val="2"/>
          <c:order val="4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14.638</c:v>
                </c:pt>
                <c:pt idx="1">
                  <c:v>14.4619</c:v>
                </c:pt>
                <c:pt idx="2">
                  <c:v>14.292</c:v>
                </c:pt>
                <c:pt idx="3">
                  <c:v>14.128</c:v>
                </c:pt>
                <c:pt idx="4">
                  <c:v>13.9696</c:v>
                </c:pt>
                <c:pt idx="5">
                  <c:v>13.8164</c:v>
                </c:pt>
                <c:pt idx="6">
                  <c:v>13.668100000000001</c:v>
                </c:pt>
                <c:pt idx="7">
                  <c:v>13.5246</c:v>
                </c:pt>
                <c:pt idx="8">
                  <c:v>13.3855</c:v>
                </c:pt>
                <c:pt idx="9">
                  <c:v>13.2506</c:v>
                </c:pt>
                <c:pt idx="10">
                  <c:v>13.1197</c:v>
                </c:pt>
                <c:pt idx="11">
                  <c:v>12.992699999999999</c:v>
                </c:pt>
                <c:pt idx="12">
                  <c:v>12.869300000000001</c:v>
                </c:pt>
                <c:pt idx="13">
                  <c:v>12.7494</c:v>
                </c:pt>
                <c:pt idx="14">
                  <c:v>12.6328</c:v>
                </c:pt>
                <c:pt idx="15">
                  <c:v>12.519399999999999</c:v>
                </c:pt>
                <c:pt idx="16">
                  <c:v>12.409000000000001</c:v>
                </c:pt>
                <c:pt idx="17">
                  <c:v>12.301500000000001</c:v>
                </c:pt>
                <c:pt idx="18">
                  <c:v>12.1967</c:v>
                </c:pt>
                <c:pt idx="19">
                  <c:v>12.0946</c:v>
                </c:pt>
                <c:pt idx="20">
                  <c:v>11.995100000000001</c:v>
                </c:pt>
                <c:pt idx="21">
                  <c:v>11.898</c:v>
                </c:pt>
                <c:pt idx="22">
                  <c:v>11.8033</c:v>
                </c:pt>
                <c:pt idx="23">
                  <c:v>11.710699999999999</c:v>
                </c:pt>
                <c:pt idx="24">
                  <c:v>11.6204</c:v>
                </c:pt>
                <c:pt idx="25">
                  <c:v>11.5322</c:v>
                </c:pt>
                <c:pt idx="26">
                  <c:v>11.4459</c:v>
                </c:pt>
                <c:pt idx="27">
                  <c:v>11.361599999999999</c:v>
                </c:pt>
                <c:pt idx="28">
                  <c:v>11.2791</c:v>
                </c:pt>
                <c:pt idx="29">
                  <c:v>11.198399999999999</c:v>
                </c:pt>
                <c:pt idx="30">
                  <c:v>11.1195</c:v>
                </c:pt>
                <c:pt idx="31">
                  <c:v>11.042199999999999</c:v>
                </c:pt>
                <c:pt idx="32">
                  <c:v>10.9666</c:v>
                </c:pt>
                <c:pt idx="33">
                  <c:v>10.8925</c:v>
                </c:pt>
                <c:pt idx="34">
                  <c:v>10.819900000000001</c:v>
                </c:pt>
                <c:pt idx="35">
                  <c:v>10.748699999999999</c:v>
                </c:pt>
                <c:pt idx="36">
                  <c:v>10.679</c:v>
                </c:pt>
                <c:pt idx="37">
                  <c:v>10.6106</c:v>
                </c:pt>
                <c:pt idx="38">
                  <c:v>10.5435</c:v>
                </c:pt>
                <c:pt idx="39">
                  <c:v>10.4778</c:v>
                </c:pt>
                <c:pt idx="40">
                  <c:v>10.4132</c:v>
                </c:pt>
                <c:pt idx="41">
                  <c:v>10.3499</c:v>
                </c:pt>
                <c:pt idx="42">
                  <c:v>10.287699999999999</c:v>
                </c:pt>
                <c:pt idx="43">
                  <c:v>10.226699999999999</c:v>
                </c:pt>
                <c:pt idx="44">
                  <c:v>10.166700000000001</c:v>
                </c:pt>
                <c:pt idx="45">
                  <c:v>10.107799999999999</c:v>
                </c:pt>
                <c:pt idx="46">
                  <c:v>10.050000000000001</c:v>
                </c:pt>
                <c:pt idx="47">
                  <c:v>9.9931000000000001</c:v>
                </c:pt>
                <c:pt idx="48">
                  <c:v>9.9372000000000007</c:v>
                </c:pt>
                <c:pt idx="49">
                  <c:v>9.8823000000000008</c:v>
                </c:pt>
                <c:pt idx="50">
                  <c:v>9.8283000000000005</c:v>
                </c:pt>
                <c:pt idx="51">
                  <c:v>9.7751999999999999</c:v>
                </c:pt>
                <c:pt idx="52">
                  <c:v>9.7228999999999992</c:v>
                </c:pt>
                <c:pt idx="53">
                  <c:v>9.6715999999999998</c:v>
                </c:pt>
                <c:pt idx="54">
                  <c:v>9.6210000000000004</c:v>
                </c:pt>
                <c:pt idx="55">
                  <c:v>9.5711999999999993</c:v>
                </c:pt>
                <c:pt idx="56">
                  <c:v>9.5222999999999995</c:v>
                </c:pt>
                <c:pt idx="57">
                  <c:v>9.4266000000000005</c:v>
                </c:pt>
                <c:pt idx="58">
                  <c:v>9.3798999999999992</c:v>
                </c:pt>
                <c:pt idx="59">
                  <c:v>9.3338000000000001</c:v>
                </c:pt>
                <c:pt idx="60">
                  <c:v>9.2885000000000009</c:v>
                </c:pt>
                <c:pt idx="61">
                  <c:v>9.2438000000000002</c:v>
                </c:pt>
                <c:pt idx="62">
                  <c:v>9.1997999999999998</c:v>
                </c:pt>
                <c:pt idx="63">
                  <c:v>9.1564999999999994</c:v>
                </c:pt>
                <c:pt idx="64">
                  <c:v>9.1137999999999995</c:v>
                </c:pt>
                <c:pt idx="65">
                  <c:v>9.0716000000000001</c:v>
                </c:pt>
                <c:pt idx="66">
                  <c:v>9.0300999999999991</c:v>
                </c:pt>
                <c:pt idx="67">
                  <c:v>8.9892000000000003</c:v>
                </c:pt>
                <c:pt idx="68">
                  <c:v>8.9488000000000003</c:v>
                </c:pt>
                <c:pt idx="69">
                  <c:v>8.9090000000000007</c:v>
                </c:pt>
                <c:pt idx="70">
                  <c:v>8.8697999999999997</c:v>
                </c:pt>
                <c:pt idx="71">
                  <c:v>8.8309999999999995</c:v>
                </c:pt>
                <c:pt idx="72">
                  <c:v>8.7927999999999997</c:v>
                </c:pt>
                <c:pt idx="73">
                  <c:v>8.7551000000000005</c:v>
                </c:pt>
                <c:pt idx="74">
                  <c:v>8.7179000000000002</c:v>
                </c:pt>
                <c:pt idx="75">
                  <c:v>8.6812000000000005</c:v>
                </c:pt>
                <c:pt idx="76">
                  <c:v>8.6449999999999996</c:v>
                </c:pt>
                <c:pt idx="77">
                  <c:v>8.6092999999999993</c:v>
                </c:pt>
                <c:pt idx="78">
                  <c:v>8.5739999999999998</c:v>
                </c:pt>
                <c:pt idx="79">
                  <c:v>8.5390999999999995</c:v>
                </c:pt>
                <c:pt idx="80">
                  <c:v>8.5046999999999997</c:v>
                </c:pt>
                <c:pt idx="81">
                  <c:v>8.4707000000000008</c:v>
                </c:pt>
                <c:pt idx="82">
                  <c:v>8.4372000000000007</c:v>
                </c:pt>
                <c:pt idx="83">
                  <c:v>8.4040999999999997</c:v>
                </c:pt>
                <c:pt idx="84">
                  <c:v>8.3712999999999997</c:v>
                </c:pt>
                <c:pt idx="85">
                  <c:v>8.3390000000000004</c:v>
                </c:pt>
                <c:pt idx="86">
                  <c:v>8.3070000000000004</c:v>
                </c:pt>
                <c:pt idx="87">
                  <c:v>8.2754999999999992</c:v>
                </c:pt>
                <c:pt idx="88">
                  <c:v>8.2443000000000008</c:v>
                </c:pt>
                <c:pt idx="89">
                  <c:v>8.2134999999999998</c:v>
                </c:pt>
                <c:pt idx="90">
                  <c:v>8.1829999999999998</c:v>
                </c:pt>
                <c:pt idx="91">
                  <c:v>8.1529000000000007</c:v>
                </c:pt>
                <c:pt idx="92">
                  <c:v>8.1232000000000006</c:v>
                </c:pt>
                <c:pt idx="93">
                  <c:v>8.0937999999999999</c:v>
                </c:pt>
                <c:pt idx="94">
                  <c:v>8.0647000000000002</c:v>
                </c:pt>
                <c:pt idx="95">
                  <c:v>8.0359999999999996</c:v>
                </c:pt>
                <c:pt idx="96">
                  <c:v>8.0075000000000003</c:v>
                </c:pt>
                <c:pt idx="97">
                  <c:v>7.9794</c:v>
                </c:pt>
                <c:pt idx="98">
                  <c:v>7.9516</c:v>
                </c:pt>
                <c:pt idx="99">
                  <c:v>7.9241999999999999</c:v>
                </c:pt>
                <c:pt idx="100">
                  <c:v>7.8970000000000002</c:v>
                </c:pt>
                <c:pt idx="101">
                  <c:v>7.8700999999999999</c:v>
                </c:pt>
                <c:pt idx="102">
                  <c:v>7.8434999999999997</c:v>
                </c:pt>
                <c:pt idx="103">
                  <c:v>7.8171999999999997</c:v>
                </c:pt>
                <c:pt idx="104">
                  <c:v>7.7911000000000001</c:v>
                </c:pt>
                <c:pt idx="105">
                  <c:v>7.7653999999999996</c:v>
                </c:pt>
                <c:pt idx="106">
                  <c:v>7.7398999999999996</c:v>
                </c:pt>
                <c:pt idx="107">
                  <c:v>7.7146999999999997</c:v>
                </c:pt>
                <c:pt idx="108">
                  <c:v>7.6897000000000002</c:v>
                </c:pt>
                <c:pt idx="109">
                  <c:v>7.665</c:v>
                </c:pt>
                <c:pt idx="110">
                  <c:v>7.6406000000000001</c:v>
                </c:pt>
                <c:pt idx="111">
                  <c:v>7.6163999999999996</c:v>
                </c:pt>
                <c:pt idx="112">
                  <c:v>7.5923999999999996</c:v>
                </c:pt>
                <c:pt idx="113">
                  <c:v>7.5686999999999998</c:v>
                </c:pt>
                <c:pt idx="114">
                  <c:v>7.5453000000000001</c:v>
                </c:pt>
                <c:pt idx="115">
                  <c:v>7.5220000000000002</c:v>
                </c:pt>
                <c:pt idx="116">
                  <c:v>7.4989999999999997</c:v>
                </c:pt>
                <c:pt idx="117">
                  <c:v>7.4763000000000002</c:v>
                </c:pt>
                <c:pt idx="118">
                  <c:v>7.4537000000000004</c:v>
                </c:pt>
                <c:pt idx="119">
                  <c:v>7.4314</c:v>
                </c:pt>
                <c:pt idx="120">
                  <c:v>7.4092000000000002</c:v>
                </c:pt>
                <c:pt idx="121">
                  <c:v>7.3872999999999998</c:v>
                </c:pt>
                <c:pt idx="122">
                  <c:v>7.3657000000000004</c:v>
                </c:pt>
                <c:pt idx="123">
                  <c:v>7.3441999999999998</c:v>
                </c:pt>
                <c:pt idx="124">
                  <c:v>7.3228999999999997</c:v>
                </c:pt>
                <c:pt idx="125">
                  <c:v>7.3018000000000001</c:v>
                </c:pt>
                <c:pt idx="126">
                  <c:v>7.2808999999999999</c:v>
                </c:pt>
                <c:pt idx="127">
                  <c:v>7.2602000000000002</c:v>
                </c:pt>
                <c:pt idx="128">
                  <c:v>7.2397</c:v>
                </c:pt>
                <c:pt idx="129">
                  <c:v>7.2194000000000003</c:v>
                </c:pt>
                <c:pt idx="130">
                  <c:v>7.1993</c:v>
                </c:pt>
                <c:pt idx="131">
                  <c:v>7.1792999999999996</c:v>
                </c:pt>
                <c:pt idx="132">
                  <c:v>7.1596000000000002</c:v>
                </c:pt>
                <c:pt idx="133">
                  <c:v>7.14</c:v>
                </c:pt>
                <c:pt idx="134">
                  <c:v>7.1205999999999996</c:v>
                </c:pt>
                <c:pt idx="135">
                  <c:v>7.1013999999999999</c:v>
                </c:pt>
                <c:pt idx="136">
                  <c:v>7.0823</c:v>
                </c:pt>
                <c:pt idx="137">
                  <c:v>7.0633999999999997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0.22043653534850233</c:v>
                </c:pt>
                <c:pt idx="1">
                  <c:v>0.21553693286609588</c:v>
                </c:pt>
                <c:pt idx="2">
                  <c:v>0.21085914520774754</c:v>
                </c:pt>
                <c:pt idx="3">
                  <c:v>0.2063879935221499</c:v>
                </c:pt>
                <c:pt idx="4">
                  <c:v>0.20210993462226109</c:v>
                </c:pt>
                <c:pt idx="5">
                  <c:v>0.19801271230706269</c:v>
                </c:pt>
                <c:pt idx="6">
                  <c:v>0.1940847662329836</c:v>
                </c:pt>
                <c:pt idx="7">
                  <c:v>0.1903162421470655</c:v>
                </c:pt>
                <c:pt idx="8">
                  <c:v>0.18669684074019863</c:v>
                </c:pt>
                <c:pt idx="9">
                  <c:v>0.18321840237306194</c:v>
                </c:pt>
                <c:pt idx="10">
                  <c:v>0.17987252154656061</c:v>
                </c:pt>
                <c:pt idx="11">
                  <c:v>0.17665156542932056</c:v>
                </c:pt>
                <c:pt idx="12">
                  <c:v>0.17354889052214284</c:v>
                </c:pt>
                <c:pt idx="13">
                  <c:v>0.1705578074289856</c:v>
                </c:pt>
                <c:pt idx="14">
                  <c:v>0.16767256728531341</c:v>
                </c:pt>
                <c:pt idx="15">
                  <c:v>0.16488734551318887</c:v>
                </c:pt>
                <c:pt idx="16">
                  <c:v>0.16219697182431175</c:v>
                </c:pt>
                <c:pt idx="17">
                  <c:v>0.15959690455503628</c:v>
                </c:pt>
                <c:pt idx="18">
                  <c:v>0.15708248914079528</c:v>
                </c:pt>
                <c:pt idx="19">
                  <c:v>0.15464967384302356</c:v>
                </c:pt>
                <c:pt idx="20">
                  <c:v>0.15229428016148072</c:v>
                </c:pt>
                <c:pt idx="21">
                  <c:v>0.15001270904243541</c:v>
                </c:pt>
                <c:pt idx="22">
                  <c:v>0.14780145514165988</c:v>
                </c:pt>
                <c:pt idx="23">
                  <c:v>0.14565756509425576</c:v>
                </c:pt>
                <c:pt idx="24">
                  <c:v>0.14357770081710669</c:v>
                </c:pt>
                <c:pt idx="25">
                  <c:v>0.1415590635712323</c:v>
                </c:pt>
                <c:pt idx="26">
                  <c:v>0.1395991495251194</c:v>
                </c:pt>
                <c:pt idx="27">
                  <c:v>0.13769528990593574</c:v>
                </c:pt>
                <c:pt idx="28">
                  <c:v>0.13584487952490562</c:v>
                </c:pt>
                <c:pt idx="29">
                  <c:v>0.13404604130879572</c:v>
                </c:pt>
                <c:pt idx="30">
                  <c:v>0.13229649907402347</c:v>
                </c:pt>
                <c:pt idx="31">
                  <c:v>0.13059424823785951</c:v>
                </c:pt>
                <c:pt idx="32">
                  <c:v>0.12893711079682579</c:v>
                </c:pt>
                <c:pt idx="33">
                  <c:v>0.12732382553072552</c:v>
                </c:pt>
                <c:pt idx="34">
                  <c:v>0.12575229469810351</c:v>
                </c:pt>
                <c:pt idx="35">
                  <c:v>0.12422089541600437</c:v>
                </c:pt>
                <c:pt idx="36">
                  <c:v>0.12272846608385991</c:v>
                </c:pt>
                <c:pt idx="37">
                  <c:v>0.12127301997633044</c:v>
                </c:pt>
                <c:pt idx="38">
                  <c:v>0.11985345647583098</c:v>
                </c:pt>
                <c:pt idx="39">
                  <c:v>0.11846848709585667</c:v>
                </c:pt>
                <c:pt idx="40">
                  <c:v>0.11711684928764901</c:v>
                </c:pt>
                <c:pt idx="41">
                  <c:v>0.11579730564335382</c:v>
                </c:pt>
                <c:pt idx="42">
                  <c:v>0.11450864312260425</c:v>
                </c:pt>
                <c:pt idx="43">
                  <c:v>0.11324987796256909</c:v>
                </c:pt>
                <c:pt idx="44">
                  <c:v>0.11202004515588883</c:v>
                </c:pt>
                <c:pt idx="45">
                  <c:v>0.11081799431238153</c:v>
                </c:pt>
                <c:pt idx="46">
                  <c:v>0.10964279936088546</c:v>
                </c:pt>
                <c:pt idx="47">
                  <c:v>0.10849379329275587</c:v>
                </c:pt>
                <c:pt idx="48">
                  <c:v>0.10736985956410842</c:v>
                </c:pt>
                <c:pt idx="49">
                  <c:v>0.10627024158840356</c:v>
                </c:pt>
                <c:pt idx="50">
                  <c:v>0.10519419623524169</c:v>
                </c:pt>
                <c:pt idx="51">
                  <c:v>0.10414095390317084</c:v>
                </c:pt>
                <c:pt idx="52">
                  <c:v>0.10310977816185378</c:v>
                </c:pt>
                <c:pt idx="53">
                  <c:v>0.10210000414854956</c:v>
                </c:pt>
                <c:pt idx="54">
                  <c:v>0.10111095883562937</c:v>
                </c:pt>
                <c:pt idx="55">
                  <c:v>0.10014201946108453</c:v>
                </c:pt>
                <c:pt idx="56">
                  <c:v>9.9192554338096803E-2</c:v>
                </c:pt>
                <c:pt idx="57">
                  <c:v>9.7349802419064185E-2</c:v>
                </c:pt>
                <c:pt idx="58">
                  <c:v>9.6455397138272059E-2</c:v>
                </c:pt>
                <c:pt idx="59">
                  <c:v>9.5578267040160661E-2</c:v>
                </c:pt>
                <c:pt idx="60">
                  <c:v>9.4717941053565902E-2</c:v>
                </c:pt>
                <c:pt idx="61">
                  <c:v>9.3873936644907341E-2</c:v>
                </c:pt>
                <c:pt idx="62">
                  <c:v>9.304576002725895E-2</c:v>
                </c:pt>
                <c:pt idx="63">
                  <c:v>9.2232999891840417E-2</c:v>
                </c:pt>
                <c:pt idx="64">
                  <c:v>9.1435232561544608E-2</c:v>
                </c:pt>
                <c:pt idx="65">
                  <c:v>9.0652022216910239E-2</c:v>
                </c:pt>
                <c:pt idx="66">
                  <c:v>8.9882995051670925E-2</c:v>
                </c:pt>
                <c:pt idx="67">
                  <c:v>8.9127764383933814E-2</c:v>
                </c:pt>
                <c:pt idx="68">
                  <c:v>8.8385949229096997E-2</c:v>
                </c:pt>
                <c:pt idx="69">
                  <c:v>8.7657192441484441E-2</c:v>
                </c:pt>
                <c:pt idx="70">
                  <c:v>8.6941178444666228E-2</c:v>
                </c:pt>
                <c:pt idx="71">
                  <c:v>8.6237559891557555E-2</c:v>
                </c:pt>
                <c:pt idx="72">
                  <c:v>8.5546012445714512E-2</c:v>
                </c:pt>
                <c:pt idx="73">
                  <c:v>8.4866252339557316E-2</c:v>
                </c:pt>
                <c:pt idx="74">
                  <c:v>8.4197945936512086E-2</c:v>
                </c:pt>
                <c:pt idx="75">
                  <c:v>8.3540817849473897E-2</c:v>
                </c:pt>
                <c:pt idx="76">
                  <c:v>8.2894614261732946E-2</c:v>
                </c:pt>
                <c:pt idx="77">
                  <c:v>8.2259031554755557E-2</c:v>
                </c:pt>
                <c:pt idx="78">
                  <c:v>8.1633840949132841E-2</c:v>
                </c:pt>
                <c:pt idx="79">
                  <c:v>8.101876383795821E-2</c:v>
                </c:pt>
                <c:pt idx="80">
                  <c:v>8.0413577998517768E-2</c:v>
                </c:pt>
                <c:pt idx="81">
                  <c:v>7.9818029112764366E-2</c:v>
                </c:pt>
                <c:pt idx="82">
                  <c:v>7.9231901064986163E-2</c:v>
                </c:pt>
                <c:pt idx="83">
                  <c:v>7.8654980522030099E-2</c:v>
                </c:pt>
                <c:pt idx="84">
                  <c:v>7.8087022232105896E-2</c:v>
                </c:pt>
                <c:pt idx="85">
                  <c:v>7.7527853140266043E-2</c:v>
                </c:pt>
                <c:pt idx="86">
                  <c:v>7.6977250723897508E-2</c:v>
                </c:pt>
                <c:pt idx="87">
                  <c:v>7.643504671398467E-2</c:v>
                </c:pt>
                <c:pt idx="88">
                  <c:v>7.5901006522502965E-2</c:v>
                </c:pt>
                <c:pt idx="89">
                  <c:v>7.5374983687642227E-2</c:v>
                </c:pt>
                <c:pt idx="90">
                  <c:v>7.4856799536709415E-2</c:v>
                </c:pt>
                <c:pt idx="91">
                  <c:v>7.4346260627399616E-2</c:v>
                </c:pt>
                <c:pt idx="92">
                  <c:v>7.3843209618141753E-2</c:v>
                </c:pt>
                <c:pt idx="93">
                  <c:v>7.3347491038164625E-2</c:v>
                </c:pt>
                <c:pt idx="94">
                  <c:v>7.2858934475599713E-2</c:v>
                </c:pt>
                <c:pt idx="95">
                  <c:v>7.2377388253877017E-2</c:v>
                </c:pt>
                <c:pt idx="96">
                  <c:v>7.1902719139778928E-2</c:v>
                </c:pt>
                <c:pt idx="97">
                  <c:v>7.1434762182920372E-2</c:v>
                </c:pt>
                <c:pt idx="98">
                  <c:v>7.0973387490544132E-2</c:v>
                </c:pt>
                <c:pt idx="99">
                  <c:v>7.0518450118739778E-2</c:v>
                </c:pt>
                <c:pt idx="100">
                  <c:v>7.0069839725367331E-2</c:v>
                </c:pt>
                <c:pt idx="101">
                  <c:v>6.9627397907289446E-2</c:v>
                </c:pt>
                <c:pt idx="102">
                  <c:v>6.9191017191177248E-2</c:v>
                </c:pt>
                <c:pt idx="103">
                  <c:v>6.8760558614670897E-2</c:v>
                </c:pt>
                <c:pt idx="104">
                  <c:v>6.8335917329666165E-2</c:v>
                </c:pt>
                <c:pt idx="105">
                  <c:v>6.7916973384101242E-2</c:v>
                </c:pt>
                <c:pt idx="106">
                  <c:v>6.7503608129219447E-2</c:v>
                </c:pt>
                <c:pt idx="107">
                  <c:v>6.7095736500581926E-2</c:v>
                </c:pt>
                <c:pt idx="108">
                  <c:v>6.6693209905511322E-2</c:v>
                </c:pt>
                <c:pt idx="109">
                  <c:v>6.6295961661369057E-2</c:v>
                </c:pt>
                <c:pt idx="110">
                  <c:v>6.5903861698198382E-2</c:v>
                </c:pt>
                <c:pt idx="111">
                  <c:v>6.5516845222554868E-2</c:v>
                </c:pt>
                <c:pt idx="112">
                  <c:v>6.5134784373132124E-2</c:v>
                </c:pt>
                <c:pt idx="113">
                  <c:v>6.4757584403172683E-2</c:v>
                </c:pt>
                <c:pt idx="114">
                  <c:v>6.4385183233610727E-2</c:v>
                </c:pt>
                <c:pt idx="115">
                  <c:v>6.4017471991258845E-2</c:v>
                </c:pt>
                <c:pt idx="116">
                  <c:v>6.3654358678958342E-2</c:v>
                </c:pt>
                <c:pt idx="117">
                  <c:v>6.3295767950890675E-2</c:v>
                </c:pt>
                <c:pt idx="118">
                  <c:v>6.2941609529316225E-2</c:v>
                </c:pt>
                <c:pt idx="119">
                  <c:v>6.2591809678945787E-2</c:v>
                </c:pt>
                <c:pt idx="120">
                  <c:v>6.2246295390425505E-2</c:v>
                </c:pt>
                <c:pt idx="121">
                  <c:v>6.1904963244238678E-2</c:v>
                </c:pt>
                <c:pt idx="122">
                  <c:v>6.1567772932362007E-2</c:v>
                </c:pt>
                <c:pt idx="123">
                  <c:v>6.1234638071788028E-2</c:v>
                </c:pt>
                <c:pt idx="124">
                  <c:v>6.09054731166861E-2</c:v>
                </c:pt>
                <c:pt idx="125">
                  <c:v>6.0580224160618666E-2</c:v>
                </c:pt>
                <c:pt idx="126">
                  <c:v>6.0258807064247785E-2</c:v>
                </c:pt>
                <c:pt idx="127">
                  <c:v>5.9941184487104643E-2</c:v>
                </c:pt>
                <c:pt idx="128">
                  <c:v>5.962725824804628E-2</c:v>
                </c:pt>
                <c:pt idx="129">
                  <c:v>5.931699212887627E-2</c:v>
                </c:pt>
                <c:pt idx="130">
                  <c:v>5.9010304572086419E-2</c:v>
                </c:pt>
                <c:pt idx="131">
                  <c:v>5.8707145151345792E-2</c:v>
                </c:pt>
                <c:pt idx="132">
                  <c:v>5.8407433598942862E-2</c:v>
                </c:pt>
                <c:pt idx="133">
                  <c:v>5.8111150844437062E-2</c:v>
                </c:pt>
                <c:pt idx="134">
                  <c:v>5.781821766059423E-2</c:v>
                </c:pt>
                <c:pt idx="135">
                  <c:v>5.7528570585757374E-2</c:v>
                </c:pt>
                <c:pt idx="136">
                  <c:v>5.7242161738914617E-2</c:v>
                </c:pt>
                <c:pt idx="137">
                  <c:v>5.6958943663529257E-2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824-044F-B5A1-65FB90F8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1.5547192991136841E-2"/>
          <c:w val="0.81154137678487059"/>
          <c:h val="0.90319796766504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2.0932658026001263E-2</c:v>
                </c:pt>
                <c:pt idx="1">
                  <c:v>2.1111029374894372E-2</c:v>
                </c:pt>
                <c:pt idx="2">
                  <c:v>2.1296430206020536E-2</c:v>
                </c:pt>
                <c:pt idx="3">
                  <c:v>2.1486721186331031E-2</c:v>
                </c:pt>
                <c:pt idx="4">
                  <c:v>2.1677233665826651E-2</c:v>
                </c:pt>
                <c:pt idx="5">
                  <c:v>2.1870385209330438E-2</c:v>
                </c:pt>
                <c:pt idx="6">
                  <c:v>2.2069324983676007E-2</c:v>
                </c:pt>
                <c:pt idx="7">
                  <c:v>2.2271150407519539E-2</c:v>
                </c:pt>
                <c:pt idx="8">
                  <c:v>2.2474886303649917E-2</c:v>
                </c:pt>
                <c:pt idx="9">
                  <c:v>2.2682841821094837E-2</c:v>
                </c:pt>
                <c:pt idx="10">
                  <c:v>2.2897802824746346E-2</c:v>
                </c:pt>
                <c:pt idx="11">
                  <c:v>2.3118128947638358E-2</c:v>
                </c:pt>
                <c:pt idx="12">
                  <c:v>2.3338754476731831E-2</c:v>
                </c:pt>
                <c:pt idx="13">
                  <c:v>2.3558874253751794E-2</c:v>
                </c:pt>
                <c:pt idx="14">
                  <c:v>2.3783153686380058E-2</c:v>
                </c:pt>
                <c:pt idx="15">
                  <c:v>2.4012587936963606E-2</c:v>
                </c:pt>
                <c:pt idx="16">
                  <c:v>2.4244663457506081E-2</c:v>
                </c:pt>
                <c:pt idx="17">
                  <c:v>2.4477822150670972E-2</c:v>
                </c:pt>
                <c:pt idx="18">
                  <c:v>2.4714060016065954E-2</c:v>
                </c:pt>
                <c:pt idx="19">
                  <c:v>2.4955813307971506E-2</c:v>
                </c:pt>
                <c:pt idx="20">
                  <c:v>2.5197671108147301E-2</c:v>
                </c:pt>
                <c:pt idx="21">
                  <c:v>2.544332204269395E-2</c:v>
                </c:pt>
                <c:pt idx="22">
                  <c:v>2.5693627093387929E-2</c:v>
                </c:pt>
                <c:pt idx="23">
                  <c:v>2.5947750795442485E-2</c:v>
                </c:pt>
                <c:pt idx="24">
                  <c:v>2.6204861115236198E-2</c:v>
                </c:pt>
                <c:pt idx="25">
                  <c:v>2.6463974038162429E-2</c:v>
                </c:pt>
                <c:pt idx="26">
                  <c:v>2.6725953040245738E-2</c:v>
                </c:pt>
                <c:pt idx="27">
                  <c:v>2.6988498772101889E-2</c:v>
                </c:pt>
                <c:pt idx="28">
                  <c:v>2.7253383710064548E-2</c:v>
                </c:pt>
                <c:pt idx="29">
                  <c:v>2.7520449608717967E-2</c:v>
                </c:pt>
                <c:pt idx="30">
                  <c:v>2.7787685676436753E-2</c:v>
                </c:pt>
                <c:pt idx="31">
                  <c:v>2.8054632806827379E-2</c:v>
                </c:pt>
                <c:pt idx="32">
                  <c:v>2.8320627864657982E-2</c:v>
                </c:pt>
                <c:pt idx="33">
                  <c:v>2.8577153488419695E-2</c:v>
                </c:pt>
                <c:pt idx="34">
                  <c:v>2.881477574010988E-2</c:v>
                </c:pt>
                <c:pt idx="35">
                  <c:v>2.9038114291042163E-2</c:v>
                </c:pt>
                <c:pt idx="36">
                  <c:v>2.9276708661241661E-2</c:v>
                </c:pt>
                <c:pt idx="37">
                  <c:v>2.956116523621526E-2</c:v>
                </c:pt>
                <c:pt idx="38">
                  <c:v>2.9887202904729973E-2</c:v>
                </c:pt>
                <c:pt idx="39">
                  <c:v>3.0232892505146811E-2</c:v>
                </c:pt>
                <c:pt idx="40">
                  <c:v>3.0590896739845271E-2</c:v>
                </c:pt>
                <c:pt idx="41">
                  <c:v>3.0958133984561764E-2</c:v>
                </c:pt>
                <c:pt idx="42">
                  <c:v>3.1337404211117151E-2</c:v>
                </c:pt>
                <c:pt idx="43">
                  <c:v>3.1718080768379994E-2</c:v>
                </c:pt>
                <c:pt idx="44">
                  <c:v>3.2106532386028681E-2</c:v>
                </c:pt>
                <c:pt idx="45">
                  <c:v>3.2497376311879607E-2</c:v>
                </c:pt>
                <c:pt idx="46">
                  <c:v>3.289560204095341E-2</c:v>
                </c:pt>
                <c:pt idx="47">
                  <c:v>3.3296660211708178E-2</c:v>
                </c:pt>
                <c:pt idx="48">
                  <c:v>3.3701219467917876E-2</c:v>
                </c:pt>
                <c:pt idx="49">
                  <c:v>3.4110311801856287E-2</c:v>
                </c:pt>
                <c:pt idx="50">
                  <c:v>3.4522465705902124E-2</c:v>
                </c:pt>
                <c:pt idx="51">
                  <c:v>3.4937410269935527E-2</c:v>
                </c:pt>
                <c:pt idx="52">
                  <c:v>3.5357060638078031E-2</c:v>
                </c:pt>
                <c:pt idx="53">
                  <c:v>3.578215187626934E-2</c:v>
                </c:pt>
                <c:pt idx="54">
                  <c:v>3.620849533221307E-2</c:v>
                </c:pt>
                <c:pt idx="55">
                  <c:v>3.6629148842890716E-2</c:v>
                </c:pt>
                <c:pt idx="56">
                  <c:v>3.7048684607071586E-2</c:v>
                </c:pt>
                <c:pt idx="57">
                  <c:v>3.7896733338256688E-2</c:v>
                </c:pt>
                <c:pt idx="58">
                  <c:v>3.8329089936068525E-2</c:v>
                </c:pt>
                <c:pt idx="59">
                  <c:v>3.8769475190882245E-2</c:v>
                </c:pt>
                <c:pt idx="60">
                  <c:v>3.9212488391513645E-2</c:v>
                </c:pt>
                <c:pt idx="61">
                  <c:v>3.9657665740643229E-2</c:v>
                </c:pt>
                <c:pt idx="62">
                  <c:v>4.0106867231270445E-2</c:v>
                </c:pt>
                <c:pt idx="63">
                  <c:v>4.0561470990652153E-2</c:v>
                </c:pt>
                <c:pt idx="64">
                  <c:v>4.1018250648912666E-2</c:v>
                </c:pt>
                <c:pt idx="65">
                  <c:v>4.147285727739191E-2</c:v>
                </c:pt>
                <c:pt idx="66">
                  <c:v>4.1925337703035075E-2</c:v>
                </c:pt>
                <c:pt idx="67">
                  <c:v>4.238018106765834E-2</c:v>
                </c:pt>
                <c:pt idx="68">
                  <c:v>4.2837673599262417E-2</c:v>
                </c:pt>
                <c:pt idx="69">
                  <c:v>4.3298017165859279E-2</c:v>
                </c:pt>
                <c:pt idx="70">
                  <c:v>4.3765014749061429E-2</c:v>
                </c:pt>
                <c:pt idx="71">
                  <c:v>4.4239411817159936E-2</c:v>
                </c:pt>
                <c:pt idx="72">
                  <c:v>4.471922565233178E-2</c:v>
                </c:pt>
                <c:pt idx="73">
                  <c:v>4.5201776095004483E-2</c:v>
                </c:pt>
                <c:pt idx="74">
                  <c:v>4.5684412495168719E-2</c:v>
                </c:pt>
                <c:pt idx="75">
                  <c:v>4.6167211926070505E-2</c:v>
                </c:pt>
                <c:pt idx="76">
                  <c:v>4.665350763129341E-2</c:v>
                </c:pt>
                <c:pt idx="77">
                  <c:v>4.7140266778924078E-2</c:v>
                </c:pt>
                <c:pt idx="78">
                  <c:v>4.762957763257878E-2</c:v>
                </c:pt>
                <c:pt idx="79">
                  <c:v>4.8121722480481667E-2</c:v>
                </c:pt>
                <c:pt idx="80">
                  <c:v>4.8618966461049073E-2</c:v>
                </c:pt>
                <c:pt idx="81">
                  <c:v>4.9120411542101311E-2</c:v>
                </c:pt>
                <c:pt idx="82">
                  <c:v>4.9622889062282266E-2</c:v>
                </c:pt>
                <c:pt idx="83">
                  <c:v>5.012741497547353E-2</c:v>
                </c:pt>
                <c:pt idx="84">
                  <c:v>5.0633471569240321E-2</c:v>
                </c:pt>
                <c:pt idx="85">
                  <c:v>5.114131244610045E-2</c:v>
                </c:pt>
                <c:pt idx="86">
                  <c:v>5.1650407840290617E-2</c:v>
                </c:pt>
                <c:pt idx="87">
                  <c:v>5.2160189032229715E-2</c:v>
                </c:pt>
                <c:pt idx="88">
                  <c:v>5.2672246206515283E-2</c:v>
                </c:pt>
                <c:pt idx="89">
                  <c:v>5.3190368052033081E-2</c:v>
                </c:pt>
                <c:pt idx="90">
                  <c:v>5.3715504340261337E-2</c:v>
                </c:pt>
                <c:pt idx="91">
                  <c:v>5.4243585139868052E-2</c:v>
                </c:pt>
                <c:pt idx="92">
                  <c:v>5.4768846767504639E-2</c:v>
                </c:pt>
                <c:pt idx="93">
                  <c:v>5.5294281149922506E-2</c:v>
                </c:pt>
                <c:pt idx="94">
                  <c:v>5.5823052914001817E-2</c:v>
                </c:pt>
                <c:pt idx="95">
                  <c:v>5.6358776090883127E-2</c:v>
                </c:pt>
                <c:pt idx="96">
                  <c:v>5.6894447410198688E-2</c:v>
                </c:pt>
                <c:pt idx="97">
                  <c:v>5.7429833369021049E-2</c:v>
                </c:pt>
                <c:pt idx="98">
                  <c:v>5.7960049407366092E-2</c:v>
                </c:pt>
                <c:pt idx="99">
                  <c:v>5.8490369567396387E-2</c:v>
                </c:pt>
                <c:pt idx="100">
                  <c:v>5.9021744825712721E-2</c:v>
                </c:pt>
                <c:pt idx="101">
                  <c:v>5.9555036014275212E-2</c:v>
                </c:pt>
                <c:pt idx="102">
                  <c:v>6.0091979808412715E-2</c:v>
                </c:pt>
                <c:pt idx="103">
                  <c:v>6.0631934615356271E-2</c:v>
                </c:pt>
                <c:pt idx="104">
                  <c:v>6.1167137726020865E-2</c:v>
                </c:pt>
                <c:pt idx="105">
                  <c:v>6.1704882884830017E-2</c:v>
                </c:pt>
                <c:pt idx="106">
                  <c:v>6.2244032596714557E-2</c:v>
                </c:pt>
                <c:pt idx="107">
                  <c:v>6.2790066592839769E-2</c:v>
                </c:pt>
                <c:pt idx="108">
                  <c:v>6.3345735493022887E-2</c:v>
                </c:pt>
                <c:pt idx="109">
                  <c:v>6.3905996681388161E-2</c:v>
                </c:pt>
                <c:pt idx="110">
                  <c:v>6.447350504960031E-2</c:v>
                </c:pt>
                <c:pt idx="111">
                  <c:v>6.5047874002174932E-2</c:v>
                </c:pt>
                <c:pt idx="112">
                  <c:v>6.5627405928180838E-2</c:v>
                </c:pt>
                <c:pt idx="113">
                  <c:v>6.6210356140723972E-2</c:v>
                </c:pt>
                <c:pt idx="114">
                  <c:v>6.6788832890552846E-2</c:v>
                </c:pt>
                <c:pt idx="115">
                  <c:v>6.7359827404540717E-2</c:v>
                </c:pt>
                <c:pt idx="116">
                  <c:v>6.7928386048466169E-2</c:v>
                </c:pt>
                <c:pt idx="117">
                  <c:v>6.8496801943148264E-2</c:v>
                </c:pt>
                <c:pt idx="118">
                  <c:v>6.906343213794558E-2</c:v>
                </c:pt>
                <c:pt idx="119">
                  <c:v>6.9629975810767658E-2</c:v>
                </c:pt>
                <c:pt idx="120">
                  <c:v>7.0195554046248276E-2</c:v>
                </c:pt>
                <c:pt idx="121">
                  <c:v>7.0763024902821922E-2</c:v>
                </c:pt>
                <c:pt idx="122">
                  <c:v>7.1334833556878266E-2</c:v>
                </c:pt>
                <c:pt idx="123">
                  <c:v>7.1927433689234238E-2</c:v>
                </c:pt>
                <c:pt idx="124">
                  <c:v>7.2500207304471861E-2</c:v>
                </c:pt>
                <c:pt idx="125">
                  <c:v>7.3059510762610538E-2</c:v>
                </c:pt>
                <c:pt idx="126">
                  <c:v>7.3627532644819998E-2</c:v>
                </c:pt>
                <c:pt idx="127">
                  <c:v>7.4209746295084145E-2</c:v>
                </c:pt>
                <c:pt idx="128">
                  <c:v>7.4812910196343563E-2</c:v>
                </c:pt>
                <c:pt idx="129">
                  <c:v>7.5433469170902628E-2</c:v>
                </c:pt>
                <c:pt idx="130">
                  <c:v>7.6078682152774121E-2</c:v>
                </c:pt>
                <c:pt idx="131">
                  <c:v>7.6751112469710212E-2</c:v>
                </c:pt>
                <c:pt idx="132">
                  <c:v>7.7446464186935016E-2</c:v>
                </c:pt>
                <c:pt idx="133">
                  <c:v>7.8171991476287089E-2</c:v>
                </c:pt>
                <c:pt idx="134">
                  <c:v>7.8917386272885345E-2</c:v>
                </c:pt>
                <c:pt idx="135">
                  <c:v>7.9692994855072627E-2</c:v>
                </c:pt>
                <c:pt idx="136">
                  <c:v>8.0497944009061032E-2</c:v>
                </c:pt>
                <c:pt idx="137">
                  <c:v>8.1326974693967241E-2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0.37955996889516813</c:v>
                </c:pt>
                <c:pt idx="1">
                  <c:v>0.38885991745840764</c:v>
                </c:pt>
                <c:pt idx="2">
                  <c:v>0.39816022481763946</c:v>
                </c:pt>
                <c:pt idx="3">
                  <c:v>0.40745768703418528</c:v>
                </c:pt>
                <c:pt idx="4">
                  <c:v>0.41675032412085367</c:v>
                </c:pt>
                <c:pt idx="5">
                  <c:v>0.42604364530280658</c:v>
                </c:pt>
                <c:pt idx="6">
                  <c:v>0.43533901759366728</c:v>
                </c:pt>
                <c:pt idx="7">
                  <c:v>0.44462617842571583</c:v>
                </c:pt>
                <c:pt idx="8">
                  <c:v>0.45391516369304491</c:v>
                </c:pt>
                <c:pt idx="9">
                  <c:v>0.46320453215783691</c:v>
                </c:pt>
                <c:pt idx="10">
                  <c:v>0.47249376199147386</c:v>
                </c:pt>
                <c:pt idx="11">
                  <c:v>0.48177589459604803</c:v>
                </c:pt>
                <c:pt idx="12">
                  <c:v>0.49105941045511986</c:v>
                </c:pt>
                <c:pt idx="13">
                  <c:v>0.50033904377099792</c:v>
                </c:pt>
                <c:pt idx="14">
                  <c:v>0.50961786837492884</c:v>
                </c:pt>
                <c:pt idx="15">
                  <c:v>0.51889185890602096</c:v>
                </c:pt>
                <c:pt idx="16">
                  <c:v>0.52816585195229859</c:v>
                </c:pt>
                <c:pt idx="17">
                  <c:v>0.53743722752888901</c:v>
                </c:pt>
                <c:pt idx="18">
                  <c:v>0.54671275297596711</c:v>
                </c:pt>
                <c:pt idx="19">
                  <c:v>0.55598217563039642</c:v>
                </c:pt>
                <c:pt idx="20">
                  <c:v>0.56524423573877758</c:v>
                </c:pt>
                <c:pt idx="21">
                  <c:v>0.57450783892999735</c:v>
                </c:pt>
                <c:pt idx="22">
                  <c:v>0.58376358037166376</c:v>
                </c:pt>
                <c:pt idx="23">
                  <c:v>0.59303206611746273</c:v>
                </c:pt>
                <c:pt idx="24">
                  <c:v>0.60228456384256601</c:v>
                </c:pt>
                <c:pt idx="25">
                  <c:v>0.61153251985025492</c:v>
                </c:pt>
                <c:pt idx="26">
                  <c:v>0.62078897226917051</c:v>
                </c:pt>
                <c:pt idx="27">
                  <c:v>0.63003532082937097</c:v>
                </c:pt>
                <c:pt idx="28">
                  <c:v>0.63928570569043719</c:v>
                </c:pt>
                <c:pt idx="29">
                  <c:v>0.64853278500116163</c:v>
                </c:pt>
                <c:pt idx="30">
                  <c:v>0.65776895138444202</c:v>
                </c:pt>
                <c:pt idx="31">
                  <c:v>0.66701049925036093</c:v>
                </c:pt>
                <c:pt idx="32">
                  <c:v>0.6762384830455781</c:v>
                </c:pt>
                <c:pt idx="33">
                  <c:v>0.68547047100471736</c:v>
                </c:pt>
                <c:pt idx="34">
                  <c:v>0.6947001523839772</c:v>
                </c:pt>
                <c:pt idx="35">
                  <c:v>0.7039341011509247</c:v>
                </c:pt>
                <c:pt idx="36">
                  <c:v>0.71315300248596636</c:v>
                </c:pt>
                <c:pt idx="37">
                  <c:v>0.72237715410650893</c:v>
                </c:pt>
                <c:pt idx="38">
                  <c:v>0.73160098794843409</c:v>
                </c:pt>
                <c:pt idx="39">
                  <c:v>0.7408046150491121</c:v>
                </c:pt>
                <c:pt idx="40">
                  <c:v>0.750024531952735</c:v>
                </c:pt>
                <c:pt idx="41">
                  <c:v>0.75922688872872268</c:v>
                </c:pt>
                <c:pt idx="42">
                  <c:v>0.76843529715139325</c:v>
                </c:pt>
                <c:pt idx="43">
                  <c:v>0.7776297296250011</c:v>
                </c:pt>
                <c:pt idx="44">
                  <c:v>0.78683536410468924</c:v>
                </c:pt>
                <c:pt idx="45">
                  <c:v>0.79603214919862286</c:v>
                </c:pt>
                <c:pt idx="46">
                  <c:v>0.80521482929407873</c:v>
                </c:pt>
                <c:pt idx="47">
                  <c:v>0.81441060685432098</c:v>
                </c:pt>
                <c:pt idx="48">
                  <c:v>0.82359903035096127</c:v>
                </c:pt>
                <c:pt idx="49">
                  <c:v>0.8327752710652796</c:v>
                </c:pt>
                <c:pt idx="50">
                  <c:v>0.84195150794259055</c:v>
                </c:pt>
                <c:pt idx="51">
                  <c:v>0.85112350514531054</c:v>
                </c:pt>
                <c:pt idx="52">
                  <c:v>0.86030460960327904</c:v>
                </c:pt>
                <c:pt idx="53">
                  <c:v>0.86945525128275558</c:v>
                </c:pt>
                <c:pt idx="54">
                  <c:v>0.8786248025374801</c:v>
                </c:pt>
                <c:pt idx="55">
                  <c:v>0.88779175078449679</c:v>
                </c:pt>
                <c:pt idx="56">
                  <c:v>0.89693334185980755</c:v>
                </c:pt>
                <c:pt idx="57">
                  <c:v>0.91523733953923092</c:v>
                </c:pt>
                <c:pt idx="58">
                  <c:v>0.92437346746873816</c:v>
                </c:pt>
                <c:pt idx="59">
                  <c:v>0.93352704950456955</c:v>
                </c:pt>
                <c:pt idx="60">
                  <c:v>0.94265487347791754</c:v>
                </c:pt>
                <c:pt idx="61">
                  <c:v>0.95179365892190271</c:v>
                </c:pt>
                <c:pt idx="62">
                  <c:v>0.96091974175316697</c:v>
                </c:pt>
                <c:pt idx="63">
                  <c:v>0.97002938059914134</c:v>
                </c:pt>
                <c:pt idx="64">
                  <c:v>0.97914024230226826</c:v>
                </c:pt>
                <c:pt idx="65">
                  <c:v>0.9882711178750101</c:v>
                </c:pt>
                <c:pt idx="66">
                  <c:v>0.99737566700081615</c:v>
                </c:pt>
                <c:pt idx="67">
                  <c:v>1.0064722420333849</c:v>
                </c:pt>
                <c:pt idx="68">
                  <c:v>1.0155803376797587</c:v>
                </c:pt>
                <c:pt idx="69">
                  <c:v>1.0246745982387941</c:v>
                </c:pt>
                <c:pt idx="70">
                  <c:v>1.0337516921158403</c:v>
                </c:pt>
                <c:pt idx="71">
                  <c:v>1.0428554580804661</c:v>
                </c:pt>
                <c:pt idx="72">
                  <c:v>1.0519364365784292</c:v>
                </c:pt>
                <c:pt idx="73">
                  <c:v>1.0610153479700852</c:v>
                </c:pt>
                <c:pt idx="74">
                  <c:v>1.0700895473374239</c:v>
                </c:pt>
                <c:pt idx="75">
                  <c:v>1.0791563350386839</c:v>
                </c:pt>
                <c:pt idx="76">
                  <c:v>1.0882129574830237</c:v>
                </c:pt>
                <c:pt idx="77">
                  <c:v>1.0972566079913046</c:v>
                </c:pt>
                <c:pt idx="78">
                  <c:v>1.106310233456723</c:v>
                </c:pt>
                <c:pt idx="79">
                  <c:v>1.115371874314782</c:v>
                </c:pt>
                <c:pt idx="80">
                  <c:v>1.124413084457329</c:v>
                </c:pt>
                <c:pt idx="81">
                  <c:v>1.1334576190141838</c:v>
                </c:pt>
                <c:pt idx="82">
                  <c:v>1.1424763010525079</c:v>
                </c:pt>
                <c:pt idx="83">
                  <c:v>1.1514934321366925</c:v>
                </c:pt>
                <c:pt idx="84">
                  <c:v>1.1605345552184172</c:v>
                </c:pt>
                <c:pt idx="85">
                  <c:v>1.1695423171115236</c:v>
                </c:pt>
                <c:pt idx="86">
                  <c:v>1.178570230585569</c:v>
                </c:pt>
                <c:pt idx="87">
                  <c:v>1.1875595650785851</c:v>
                </c:pt>
                <c:pt idx="88">
                  <c:v>1.196565052158415</c:v>
                </c:pt>
                <c:pt idx="89">
                  <c:v>1.205555933959364</c:v>
                </c:pt>
                <c:pt idx="90">
                  <c:v>1.2145594730692921</c:v>
                </c:pt>
                <c:pt idx="91">
                  <c:v>1.2235441841572281</c:v>
                </c:pt>
                <c:pt idx="92">
                  <c:v>1.2325075714865479</c:v>
                </c:pt>
                <c:pt idx="93">
                  <c:v>1.2414777793251757</c:v>
                </c:pt>
                <c:pt idx="94">
                  <c:v>1.2504532358782476</c:v>
                </c:pt>
                <c:pt idx="95">
                  <c:v>1.2594009943645705</c:v>
                </c:pt>
                <c:pt idx="96">
                  <c:v>1.2683817755661309</c:v>
                </c:pt>
                <c:pt idx="97">
                  <c:v>1.2773308907693119</c:v>
                </c:pt>
                <c:pt idx="98">
                  <c:v>1.2862779888590952</c:v>
                </c:pt>
                <c:pt idx="99">
                  <c:v>1.2951886548218825</c:v>
                </c:pt>
                <c:pt idx="100">
                  <c:v>1.3041261759233835</c:v>
                </c:pt>
                <c:pt idx="101">
                  <c:v>1.3130564176095882</c:v>
                </c:pt>
                <c:pt idx="102">
                  <c:v>1.3219775691208844</c:v>
                </c:pt>
                <c:pt idx="103">
                  <c:v>1.33088779180856</c:v>
                </c:pt>
                <c:pt idx="104">
                  <c:v>1.3398196124862143</c:v>
                </c:pt>
                <c:pt idx="105">
                  <c:v>1.348702694763025</c:v>
                </c:pt>
                <c:pt idx="106">
                  <c:v>1.357604249770944</c:v>
                </c:pt>
                <c:pt idx="107">
                  <c:v>1.3664879401501944</c:v>
                </c:pt>
                <c:pt idx="108">
                  <c:v>1.3753875671582194</c:v>
                </c:pt>
                <c:pt idx="109">
                  <c:v>1.3842660562348947</c:v>
                </c:pt>
                <c:pt idx="110">
                  <c:v>1.3931213878006383</c:v>
                </c:pt>
                <c:pt idx="111">
                  <c:v>1.4019883321598436</c:v>
                </c:pt>
                <c:pt idx="112">
                  <c:v>1.4108658678881774</c:v>
                </c:pt>
                <c:pt idx="113">
                  <c:v>1.4197154385701405</c:v>
                </c:pt>
                <c:pt idx="114">
                  <c:v>1.4285349302827199</c:v>
                </c:pt>
                <c:pt idx="115">
                  <c:v>1.4373986407711745</c:v>
                </c:pt>
                <c:pt idx="116">
                  <c:v>1.4462293829384869</c:v>
                </c:pt>
                <c:pt idx="117">
                  <c:v>1.4550249760315666</c:v>
                </c:pt>
                <c:pt idx="118">
                  <c:v>1.4638617730005314</c:v>
                </c:pt>
                <c:pt idx="119">
                  <c:v>1.4726604102568033</c:v>
                </c:pt>
                <c:pt idx="120">
                  <c:v>1.4814986221573934</c:v>
                </c:pt>
                <c:pt idx="121">
                  <c:v>1.4902955877405326</c:v>
                </c:pt>
                <c:pt idx="122">
                  <c:v>1.4990490216387218</c:v>
                </c:pt>
                <c:pt idx="123">
                  <c:v>1.5078387413238041</c:v>
                </c:pt>
                <c:pt idx="124">
                  <c:v>1.516623150297588</c:v>
                </c:pt>
                <c:pt idx="125">
                  <c:v>1.525400981716579</c:v>
                </c:pt>
                <c:pt idx="126">
                  <c:v>1.5341709518955873</c:v>
                </c:pt>
                <c:pt idx="127">
                  <c:v>1.5429317605094028</c:v>
                </c:pt>
                <c:pt idx="128">
                  <c:v>1.5516820908077873</c:v>
                </c:pt>
                <c:pt idx="129">
                  <c:v>1.5604206098439135</c:v>
                </c:pt>
                <c:pt idx="130">
                  <c:v>1.5691459687164031</c:v>
                </c:pt>
                <c:pt idx="131">
                  <c:v>1.5779007588595662</c:v>
                </c:pt>
                <c:pt idx="132">
                  <c:v>1.5865960520135483</c:v>
                </c:pt>
                <c:pt idx="133">
                  <c:v>1.5953187313312618</c:v>
                </c:pt>
                <c:pt idx="134">
                  <c:v>1.6040234314269159</c:v>
                </c:pt>
                <c:pt idx="135">
                  <c:v>1.6127087281362973</c:v>
                </c:pt>
                <c:pt idx="136">
                  <c:v>1.6214189697537007</c:v>
                </c:pt>
                <c:pt idx="137">
                  <c:v>1.6301076516060726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8-F44B-803C-9A6AFCD97E25}"/>
            </c:ext>
          </c:extLst>
        </c:ser>
        <c:ser>
          <c:idx val="1"/>
          <c:order val="1"/>
          <c:tx>
            <c:strRef>
              <c:f>Totals!$I$1</c:f>
              <c:strCache>
                <c:ptCount val="1"/>
                <c:pt idx="0">
                  <c:v>CD Bound+</c:v>
                </c:pt>
              </c:strCache>
            </c:strRef>
          </c:tx>
          <c:spPr>
            <a:ln w="2540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Totals!$I$2:$I$139</c:f>
              <c:numCache>
                <c:formatCode>General</c:formatCode>
                <c:ptCount val="138"/>
                <c:pt idx="0">
                  <c:v>2.1979290927301328E-2</c:v>
                </c:pt>
                <c:pt idx="1">
                  <c:v>2.2166580843639091E-2</c:v>
                </c:pt>
                <c:pt idx="2">
                  <c:v>2.2361251716321563E-2</c:v>
                </c:pt>
                <c:pt idx="3">
                  <c:v>2.2561057245647581E-2</c:v>
                </c:pt>
                <c:pt idx="4">
                  <c:v>2.2761095349117983E-2</c:v>
                </c:pt>
                <c:pt idx="5">
                  <c:v>2.2963904469796959E-2</c:v>
                </c:pt>
                <c:pt idx="6">
                  <c:v>2.3172791232859806E-2</c:v>
                </c:pt>
                <c:pt idx="7">
                  <c:v>2.3384707927895515E-2</c:v>
                </c:pt>
                <c:pt idx="8">
                  <c:v>2.3598630618832411E-2</c:v>
                </c:pt>
                <c:pt idx="9">
                  <c:v>2.3816983912149578E-2</c:v>
                </c:pt>
                <c:pt idx="10">
                  <c:v>2.4042692965983662E-2</c:v>
                </c:pt>
                <c:pt idx="11">
                  <c:v>2.4274035395020276E-2</c:v>
                </c:pt>
                <c:pt idx="12">
                  <c:v>2.4505692200568422E-2</c:v>
                </c:pt>
                <c:pt idx="13">
                  <c:v>2.4736817966439385E-2</c:v>
                </c:pt>
                <c:pt idx="14">
                  <c:v>2.4972311370699062E-2</c:v>
                </c:pt>
                <c:pt idx="15">
                  <c:v>2.5213217333811787E-2</c:v>
                </c:pt>
                <c:pt idx="16">
                  <c:v>2.5456896630381386E-2</c:v>
                </c:pt>
                <c:pt idx="17">
                  <c:v>2.5701713258204521E-2</c:v>
                </c:pt>
                <c:pt idx="18">
                  <c:v>2.594976301686925E-2</c:v>
                </c:pt>
                <c:pt idx="19">
                  <c:v>2.6203603973370081E-2</c:v>
                </c:pt>
                <c:pt idx="20">
                  <c:v>2.6457554663554667E-2</c:v>
                </c:pt>
                <c:pt idx="21">
                  <c:v>2.6715488144828648E-2</c:v>
                </c:pt>
                <c:pt idx="22">
                  <c:v>2.6978308448057327E-2</c:v>
                </c:pt>
                <c:pt idx="23">
                  <c:v>2.7245138335214608E-2</c:v>
                </c:pt>
                <c:pt idx="24">
                  <c:v>2.7515104170998009E-2</c:v>
                </c:pt>
                <c:pt idx="25">
                  <c:v>2.7787172740070552E-2</c:v>
                </c:pt>
                <c:pt idx="26">
                  <c:v>2.8062250692258026E-2</c:v>
                </c:pt>
                <c:pt idx="27">
                  <c:v>2.8337923710706984E-2</c:v>
                </c:pt>
                <c:pt idx="28">
                  <c:v>2.8616052895567776E-2</c:v>
                </c:pt>
                <c:pt idx="29">
                  <c:v>2.8896472089153864E-2</c:v>
                </c:pt>
                <c:pt idx="30">
                  <c:v>2.9177069960258591E-2</c:v>
                </c:pt>
                <c:pt idx="31">
                  <c:v>2.9457364447168746E-2</c:v>
                </c:pt>
                <c:pt idx="32">
                  <c:v>2.9736659257890881E-2</c:v>
                </c:pt>
                <c:pt idx="33">
                  <c:v>3.0006011162840678E-2</c:v>
                </c:pt>
                <c:pt idx="34">
                  <c:v>3.0255514527115376E-2</c:v>
                </c:pt>
                <c:pt idx="35">
                  <c:v>3.0490020005594271E-2</c:v>
                </c:pt>
                <c:pt idx="36">
                  <c:v>3.0740544094303743E-2</c:v>
                </c:pt>
                <c:pt idx="37">
                  <c:v>3.1039223498026021E-2</c:v>
                </c:pt>
                <c:pt idx="38">
                  <c:v>3.138156304996647E-2</c:v>
                </c:pt>
                <c:pt idx="39">
                  <c:v>3.1744537130404149E-2</c:v>
                </c:pt>
                <c:pt idx="40">
                  <c:v>3.2120441576837536E-2</c:v>
                </c:pt>
                <c:pt idx="41">
                  <c:v>3.2506040683789851E-2</c:v>
                </c:pt>
                <c:pt idx="42">
                  <c:v>3.2904274421673006E-2</c:v>
                </c:pt>
                <c:pt idx="43">
                  <c:v>3.3303984806798997E-2</c:v>
                </c:pt>
                <c:pt idx="44">
                  <c:v>3.3711859005330115E-2</c:v>
                </c:pt>
                <c:pt idx="45">
                  <c:v>3.412224512747359E-2</c:v>
                </c:pt>
                <c:pt idx="46">
                  <c:v>3.4540382143001078E-2</c:v>
                </c:pt>
                <c:pt idx="47">
                  <c:v>3.496149322229359E-2</c:v>
                </c:pt>
                <c:pt idx="48">
                  <c:v>3.5386280441313769E-2</c:v>
                </c:pt>
                <c:pt idx="49">
                  <c:v>3.58158273919491E-2</c:v>
                </c:pt>
                <c:pt idx="50">
                  <c:v>3.6248588991197227E-2</c:v>
                </c:pt>
                <c:pt idx="51">
                  <c:v>3.6684280783432305E-2</c:v>
                </c:pt>
                <c:pt idx="52">
                  <c:v>3.7124913669981933E-2</c:v>
                </c:pt>
                <c:pt idx="53">
                  <c:v>3.7571259470082809E-2</c:v>
                </c:pt>
                <c:pt idx="54">
                  <c:v>3.8018920098823725E-2</c:v>
                </c:pt>
                <c:pt idx="55">
                  <c:v>3.8460606285035254E-2</c:v>
                </c:pt>
                <c:pt idx="56">
                  <c:v>3.8901118837425162E-2</c:v>
                </c:pt>
                <c:pt idx="57">
                  <c:v>3.9791570005169523E-2</c:v>
                </c:pt>
                <c:pt idx="58">
                  <c:v>4.0245544432871955E-2</c:v>
                </c:pt>
                <c:pt idx="59">
                  <c:v>4.0707948950426356E-2</c:v>
                </c:pt>
                <c:pt idx="60">
                  <c:v>4.1173112811089325E-2</c:v>
                </c:pt>
                <c:pt idx="61">
                  <c:v>4.1640549027675389E-2</c:v>
                </c:pt>
                <c:pt idx="62">
                  <c:v>4.2112210592833967E-2</c:v>
                </c:pt>
                <c:pt idx="63">
                  <c:v>4.2589544540184758E-2</c:v>
                </c:pt>
                <c:pt idx="64">
                  <c:v>4.3069163181358297E-2</c:v>
                </c:pt>
                <c:pt idx="65">
                  <c:v>4.3546500141261504E-2</c:v>
                </c:pt>
                <c:pt idx="66">
                  <c:v>4.4021604588186831E-2</c:v>
                </c:pt>
                <c:pt idx="67">
                  <c:v>4.4499190121041254E-2</c:v>
                </c:pt>
                <c:pt idx="68">
                  <c:v>4.4979557279225535E-2</c:v>
                </c:pt>
                <c:pt idx="69">
                  <c:v>4.5462918024152241E-2</c:v>
                </c:pt>
                <c:pt idx="70">
                  <c:v>4.5953265486514502E-2</c:v>
                </c:pt>
                <c:pt idx="71">
                  <c:v>4.6451382408017931E-2</c:v>
                </c:pt>
                <c:pt idx="72">
                  <c:v>4.6955186934948372E-2</c:v>
                </c:pt>
                <c:pt idx="73">
                  <c:v>4.7461864899754708E-2</c:v>
                </c:pt>
                <c:pt idx="74">
                  <c:v>4.7968633119927155E-2</c:v>
                </c:pt>
                <c:pt idx="75">
                  <c:v>4.8475572522374027E-2</c:v>
                </c:pt>
                <c:pt idx="76">
                  <c:v>4.8986183012858078E-2</c:v>
                </c:pt>
                <c:pt idx="77">
                  <c:v>4.9497280117870281E-2</c:v>
                </c:pt>
                <c:pt idx="78">
                  <c:v>5.0011056514207716E-2</c:v>
                </c:pt>
                <c:pt idx="79">
                  <c:v>5.0527808604505751E-2</c:v>
                </c:pt>
                <c:pt idx="80">
                  <c:v>5.1049914784101529E-2</c:v>
                </c:pt>
                <c:pt idx="81">
                  <c:v>5.1576432119206379E-2</c:v>
                </c:pt>
                <c:pt idx="82">
                  <c:v>5.2104033515396379E-2</c:v>
                </c:pt>
                <c:pt idx="83">
                  <c:v>5.2633785724247206E-2</c:v>
                </c:pt>
                <c:pt idx="84">
                  <c:v>5.3165145147702333E-2</c:v>
                </c:pt>
                <c:pt idx="85">
                  <c:v>5.3698378068405474E-2</c:v>
                </c:pt>
                <c:pt idx="86">
                  <c:v>5.4232928232305147E-2</c:v>
                </c:pt>
                <c:pt idx="87">
                  <c:v>5.47681984838412E-2</c:v>
                </c:pt>
                <c:pt idx="88">
                  <c:v>5.5305858516841049E-2</c:v>
                </c:pt>
                <c:pt idx="89">
                  <c:v>5.5849886454634734E-2</c:v>
                </c:pt>
                <c:pt idx="90">
                  <c:v>5.6401279557274406E-2</c:v>
                </c:pt>
                <c:pt idx="91">
                  <c:v>5.6955764396861452E-2</c:v>
                </c:pt>
                <c:pt idx="92">
                  <c:v>5.750728910587987E-2</c:v>
                </c:pt>
                <c:pt idx="93">
                  <c:v>5.8058995207418633E-2</c:v>
                </c:pt>
                <c:pt idx="94">
                  <c:v>5.8614205559701905E-2</c:v>
                </c:pt>
                <c:pt idx="95">
                  <c:v>5.9176714895427286E-2</c:v>
                </c:pt>
                <c:pt idx="96">
                  <c:v>5.9739169780708624E-2</c:v>
                </c:pt>
                <c:pt idx="97">
                  <c:v>6.0301325037472105E-2</c:v>
                </c:pt>
                <c:pt idx="98">
                  <c:v>6.0858051877734395E-2</c:v>
                </c:pt>
                <c:pt idx="99">
                  <c:v>6.1414888045766204E-2</c:v>
                </c:pt>
                <c:pt idx="100">
                  <c:v>6.1972832066998357E-2</c:v>
                </c:pt>
                <c:pt idx="101">
                  <c:v>6.2532787814988972E-2</c:v>
                </c:pt>
                <c:pt idx="102">
                  <c:v>6.3096578798833347E-2</c:v>
                </c:pt>
                <c:pt idx="103">
                  <c:v>6.3663531346124083E-2</c:v>
                </c:pt>
                <c:pt idx="104">
                  <c:v>6.4225494612321909E-2</c:v>
                </c:pt>
                <c:pt idx="105">
                  <c:v>6.4790127029071512E-2</c:v>
                </c:pt>
                <c:pt idx="106">
                  <c:v>6.5356234226550292E-2</c:v>
                </c:pt>
                <c:pt idx="107">
                  <c:v>6.5929569922481751E-2</c:v>
                </c:pt>
                <c:pt idx="108">
                  <c:v>6.6513022267674027E-2</c:v>
                </c:pt>
                <c:pt idx="109">
                  <c:v>6.710129651545757E-2</c:v>
                </c:pt>
                <c:pt idx="110">
                  <c:v>6.7697180302080329E-2</c:v>
                </c:pt>
                <c:pt idx="111">
                  <c:v>6.8300267702283673E-2</c:v>
                </c:pt>
                <c:pt idx="112">
                  <c:v>6.8908776224589879E-2</c:v>
                </c:pt>
                <c:pt idx="113">
                  <c:v>6.9520873947760173E-2</c:v>
                </c:pt>
                <c:pt idx="114">
                  <c:v>7.0128274535080484E-2</c:v>
                </c:pt>
                <c:pt idx="115">
                  <c:v>7.0727818774767748E-2</c:v>
                </c:pt>
                <c:pt idx="116">
                  <c:v>7.1324805350889475E-2</c:v>
                </c:pt>
                <c:pt idx="117">
                  <c:v>7.1921642040305683E-2</c:v>
                </c:pt>
                <c:pt idx="118">
                  <c:v>7.2516603744842853E-2</c:v>
                </c:pt>
                <c:pt idx="119">
                  <c:v>7.3111474601306042E-2</c:v>
                </c:pt>
                <c:pt idx="120">
                  <c:v>7.3705331748560685E-2</c:v>
                </c:pt>
                <c:pt idx="121">
                  <c:v>7.4301176147963013E-2</c:v>
                </c:pt>
                <c:pt idx="122">
                  <c:v>7.4901575234722184E-2</c:v>
                </c:pt>
                <c:pt idx="123">
                  <c:v>7.5523805373695949E-2</c:v>
                </c:pt>
                <c:pt idx="124">
                  <c:v>7.6125217669695461E-2</c:v>
                </c:pt>
                <c:pt idx="125">
                  <c:v>7.6712486300741067E-2</c:v>
                </c:pt>
                <c:pt idx="126">
                  <c:v>7.7308909277060994E-2</c:v>
                </c:pt>
                <c:pt idx="127">
                  <c:v>7.7920233609838352E-2</c:v>
                </c:pt>
                <c:pt idx="128">
                  <c:v>7.8553555706160738E-2</c:v>
                </c:pt>
                <c:pt idx="129">
                  <c:v>7.9205142629447764E-2</c:v>
                </c:pt>
                <c:pt idx="130">
                  <c:v>7.9882616260412834E-2</c:v>
                </c:pt>
                <c:pt idx="131">
                  <c:v>8.0588668093195717E-2</c:v>
                </c:pt>
                <c:pt idx="132">
                  <c:v>8.1318787396281761E-2</c:v>
                </c:pt>
                <c:pt idx="133">
                  <c:v>8.2080591050101445E-2</c:v>
                </c:pt>
                <c:pt idx="134">
                  <c:v>8.2863255586529613E-2</c:v>
                </c:pt>
                <c:pt idx="135">
                  <c:v>8.3677644597826256E-2</c:v>
                </c:pt>
                <c:pt idx="136">
                  <c:v>8.4522841209514088E-2</c:v>
                </c:pt>
                <c:pt idx="137">
                  <c:v>8.5393323428665596E-2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0.37955996889516813</c:v>
                </c:pt>
                <c:pt idx="1">
                  <c:v>0.38885991745840764</c:v>
                </c:pt>
                <c:pt idx="2">
                  <c:v>0.39816022481763946</c:v>
                </c:pt>
                <c:pt idx="3">
                  <c:v>0.40745768703418528</c:v>
                </c:pt>
                <c:pt idx="4">
                  <c:v>0.41675032412085367</c:v>
                </c:pt>
                <c:pt idx="5">
                  <c:v>0.42604364530280658</c:v>
                </c:pt>
                <c:pt idx="6">
                  <c:v>0.43533901759366728</c:v>
                </c:pt>
                <c:pt idx="7">
                  <c:v>0.44462617842571583</c:v>
                </c:pt>
                <c:pt idx="8">
                  <c:v>0.45391516369304491</c:v>
                </c:pt>
                <c:pt idx="9">
                  <c:v>0.46320453215783691</c:v>
                </c:pt>
                <c:pt idx="10">
                  <c:v>0.47249376199147386</c:v>
                </c:pt>
                <c:pt idx="11">
                  <c:v>0.48177589459604803</c:v>
                </c:pt>
                <c:pt idx="12">
                  <c:v>0.49105941045511986</c:v>
                </c:pt>
                <c:pt idx="13">
                  <c:v>0.50033904377099792</c:v>
                </c:pt>
                <c:pt idx="14">
                  <c:v>0.50961786837492884</c:v>
                </c:pt>
                <c:pt idx="15">
                  <c:v>0.51889185890602096</c:v>
                </c:pt>
                <c:pt idx="16">
                  <c:v>0.52816585195229859</c:v>
                </c:pt>
                <c:pt idx="17">
                  <c:v>0.53743722752888901</c:v>
                </c:pt>
                <c:pt idx="18">
                  <c:v>0.54671275297596711</c:v>
                </c:pt>
                <c:pt idx="19">
                  <c:v>0.55598217563039642</c:v>
                </c:pt>
                <c:pt idx="20">
                  <c:v>0.56524423573877758</c:v>
                </c:pt>
                <c:pt idx="21">
                  <c:v>0.57450783892999735</c:v>
                </c:pt>
                <c:pt idx="22">
                  <c:v>0.58376358037166376</c:v>
                </c:pt>
                <c:pt idx="23">
                  <c:v>0.59303206611746273</c:v>
                </c:pt>
                <c:pt idx="24">
                  <c:v>0.60228456384256601</c:v>
                </c:pt>
                <c:pt idx="25">
                  <c:v>0.61153251985025492</c:v>
                </c:pt>
                <c:pt idx="26">
                  <c:v>0.62078897226917051</c:v>
                </c:pt>
                <c:pt idx="27">
                  <c:v>0.63003532082937097</c:v>
                </c:pt>
                <c:pt idx="28">
                  <c:v>0.63928570569043719</c:v>
                </c:pt>
                <c:pt idx="29">
                  <c:v>0.64853278500116163</c:v>
                </c:pt>
                <c:pt idx="30">
                  <c:v>0.65776895138444202</c:v>
                </c:pt>
                <c:pt idx="31">
                  <c:v>0.66701049925036093</c:v>
                </c:pt>
                <c:pt idx="32">
                  <c:v>0.6762384830455781</c:v>
                </c:pt>
                <c:pt idx="33">
                  <c:v>0.68547047100471736</c:v>
                </c:pt>
                <c:pt idx="34">
                  <c:v>0.6947001523839772</c:v>
                </c:pt>
                <c:pt idx="35">
                  <c:v>0.7039341011509247</c:v>
                </c:pt>
                <c:pt idx="36">
                  <c:v>0.71315300248596636</c:v>
                </c:pt>
                <c:pt idx="37">
                  <c:v>0.72237715410650893</c:v>
                </c:pt>
                <c:pt idx="38">
                  <c:v>0.73160098794843409</c:v>
                </c:pt>
                <c:pt idx="39">
                  <c:v>0.7408046150491121</c:v>
                </c:pt>
                <c:pt idx="40">
                  <c:v>0.750024531952735</c:v>
                </c:pt>
                <c:pt idx="41">
                  <c:v>0.75922688872872268</c:v>
                </c:pt>
                <c:pt idx="42">
                  <c:v>0.76843529715139325</c:v>
                </c:pt>
                <c:pt idx="43">
                  <c:v>0.7776297296250011</c:v>
                </c:pt>
                <c:pt idx="44">
                  <c:v>0.78683536410468924</c:v>
                </c:pt>
                <c:pt idx="45">
                  <c:v>0.79603214919862286</c:v>
                </c:pt>
                <c:pt idx="46">
                  <c:v>0.80521482929407873</c:v>
                </c:pt>
                <c:pt idx="47">
                  <c:v>0.81441060685432098</c:v>
                </c:pt>
                <c:pt idx="48">
                  <c:v>0.82359903035096127</c:v>
                </c:pt>
                <c:pt idx="49">
                  <c:v>0.8327752710652796</c:v>
                </c:pt>
                <c:pt idx="50">
                  <c:v>0.84195150794259055</c:v>
                </c:pt>
                <c:pt idx="51">
                  <c:v>0.85112350514531054</c:v>
                </c:pt>
                <c:pt idx="52">
                  <c:v>0.86030460960327904</c:v>
                </c:pt>
                <c:pt idx="53">
                  <c:v>0.86945525128275558</c:v>
                </c:pt>
                <c:pt idx="54">
                  <c:v>0.8786248025374801</c:v>
                </c:pt>
                <c:pt idx="55">
                  <c:v>0.88779175078449679</c:v>
                </c:pt>
                <c:pt idx="56">
                  <c:v>0.89693334185980755</c:v>
                </c:pt>
                <c:pt idx="57">
                  <c:v>0.91523733953923092</c:v>
                </c:pt>
                <c:pt idx="58">
                  <c:v>0.92437346746873816</c:v>
                </c:pt>
                <c:pt idx="59">
                  <c:v>0.93352704950456955</c:v>
                </c:pt>
                <c:pt idx="60">
                  <c:v>0.94265487347791754</c:v>
                </c:pt>
                <c:pt idx="61">
                  <c:v>0.95179365892190271</c:v>
                </c:pt>
                <c:pt idx="62">
                  <c:v>0.96091974175316697</c:v>
                </c:pt>
                <c:pt idx="63">
                  <c:v>0.97002938059914134</c:v>
                </c:pt>
                <c:pt idx="64">
                  <c:v>0.97914024230226826</c:v>
                </c:pt>
                <c:pt idx="65">
                  <c:v>0.9882711178750101</c:v>
                </c:pt>
                <c:pt idx="66">
                  <c:v>0.99737566700081615</c:v>
                </c:pt>
                <c:pt idx="67">
                  <c:v>1.0064722420333849</c:v>
                </c:pt>
                <c:pt idx="68">
                  <c:v>1.0155803376797587</c:v>
                </c:pt>
                <c:pt idx="69">
                  <c:v>1.0246745982387941</c:v>
                </c:pt>
                <c:pt idx="70">
                  <c:v>1.0337516921158403</c:v>
                </c:pt>
                <c:pt idx="71">
                  <c:v>1.0428554580804661</c:v>
                </c:pt>
                <c:pt idx="72">
                  <c:v>1.0519364365784292</c:v>
                </c:pt>
                <c:pt idx="73">
                  <c:v>1.0610153479700852</c:v>
                </c:pt>
                <c:pt idx="74">
                  <c:v>1.0700895473374239</c:v>
                </c:pt>
                <c:pt idx="75">
                  <c:v>1.0791563350386839</c:v>
                </c:pt>
                <c:pt idx="76">
                  <c:v>1.0882129574830237</c:v>
                </c:pt>
                <c:pt idx="77">
                  <c:v>1.0972566079913046</c:v>
                </c:pt>
                <c:pt idx="78">
                  <c:v>1.106310233456723</c:v>
                </c:pt>
                <c:pt idx="79">
                  <c:v>1.115371874314782</c:v>
                </c:pt>
                <c:pt idx="80">
                  <c:v>1.124413084457329</c:v>
                </c:pt>
                <c:pt idx="81">
                  <c:v>1.1334576190141838</c:v>
                </c:pt>
                <c:pt idx="82">
                  <c:v>1.1424763010525079</c:v>
                </c:pt>
                <c:pt idx="83">
                  <c:v>1.1514934321366925</c:v>
                </c:pt>
                <c:pt idx="84">
                  <c:v>1.1605345552184172</c:v>
                </c:pt>
                <c:pt idx="85">
                  <c:v>1.1695423171115236</c:v>
                </c:pt>
                <c:pt idx="86">
                  <c:v>1.178570230585569</c:v>
                </c:pt>
                <c:pt idx="87">
                  <c:v>1.1875595650785851</c:v>
                </c:pt>
                <c:pt idx="88">
                  <c:v>1.196565052158415</c:v>
                </c:pt>
                <c:pt idx="89">
                  <c:v>1.205555933959364</c:v>
                </c:pt>
                <c:pt idx="90">
                  <c:v>1.2145594730692921</c:v>
                </c:pt>
                <c:pt idx="91">
                  <c:v>1.2235441841572281</c:v>
                </c:pt>
                <c:pt idx="92">
                  <c:v>1.2325075714865479</c:v>
                </c:pt>
                <c:pt idx="93">
                  <c:v>1.2414777793251757</c:v>
                </c:pt>
                <c:pt idx="94">
                  <c:v>1.2504532358782476</c:v>
                </c:pt>
                <c:pt idx="95">
                  <c:v>1.2594009943645705</c:v>
                </c:pt>
                <c:pt idx="96">
                  <c:v>1.2683817755661309</c:v>
                </c:pt>
                <c:pt idx="97">
                  <c:v>1.2773308907693119</c:v>
                </c:pt>
                <c:pt idx="98">
                  <c:v>1.2862779888590952</c:v>
                </c:pt>
                <c:pt idx="99">
                  <c:v>1.2951886548218825</c:v>
                </c:pt>
                <c:pt idx="100">
                  <c:v>1.3041261759233835</c:v>
                </c:pt>
                <c:pt idx="101">
                  <c:v>1.3130564176095882</c:v>
                </c:pt>
                <c:pt idx="102">
                  <c:v>1.3219775691208844</c:v>
                </c:pt>
                <c:pt idx="103">
                  <c:v>1.33088779180856</c:v>
                </c:pt>
                <c:pt idx="104">
                  <c:v>1.3398196124862143</c:v>
                </c:pt>
                <c:pt idx="105">
                  <c:v>1.348702694763025</c:v>
                </c:pt>
                <c:pt idx="106">
                  <c:v>1.357604249770944</c:v>
                </c:pt>
                <c:pt idx="107">
                  <c:v>1.3664879401501944</c:v>
                </c:pt>
                <c:pt idx="108">
                  <c:v>1.3753875671582194</c:v>
                </c:pt>
                <c:pt idx="109">
                  <c:v>1.3842660562348947</c:v>
                </c:pt>
                <c:pt idx="110">
                  <c:v>1.3931213878006383</c:v>
                </c:pt>
                <c:pt idx="111">
                  <c:v>1.4019883321598436</c:v>
                </c:pt>
                <c:pt idx="112">
                  <c:v>1.4108658678881774</c:v>
                </c:pt>
                <c:pt idx="113">
                  <c:v>1.4197154385701405</c:v>
                </c:pt>
                <c:pt idx="114">
                  <c:v>1.4285349302827199</c:v>
                </c:pt>
                <c:pt idx="115">
                  <c:v>1.4373986407711745</c:v>
                </c:pt>
                <c:pt idx="116">
                  <c:v>1.4462293829384869</c:v>
                </c:pt>
                <c:pt idx="117">
                  <c:v>1.4550249760315666</c:v>
                </c:pt>
                <c:pt idx="118">
                  <c:v>1.4638617730005314</c:v>
                </c:pt>
                <c:pt idx="119">
                  <c:v>1.4726604102568033</c:v>
                </c:pt>
                <c:pt idx="120">
                  <c:v>1.4814986221573934</c:v>
                </c:pt>
                <c:pt idx="121">
                  <c:v>1.4902955877405326</c:v>
                </c:pt>
                <c:pt idx="122">
                  <c:v>1.4990490216387218</c:v>
                </c:pt>
                <c:pt idx="123">
                  <c:v>1.5078387413238041</c:v>
                </c:pt>
                <c:pt idx="124">
                  <c:v>1.516623150297588</c:v>
                </c:pt>
                <c:pt idx="125">
                  <c:v>1.525400981716579</c:v>
                </c:pt>
                <c:pt idx="126">
                  <c:v>1.5341709518955873</c:v>
                </c:pt>
                <c:pt idx="127">
                  <c:v>1.5429317605094028</c:v>
                </c:pt>
                <c:pt idx="128">
                  <c:v>1.5516820908077873</c:v>
                </c:pt>
                <c:pt idx="129">
                  <c:v>1.5604206098439135</c:v>
                </c:pt>
                <c:pt idx="130">
                  <c:v>1.5691459687164031</c:v>
                </c:pt>
                <c:pt idx="131">
                  <c:v>1.5779007588595662</c:v>
                </c:pt>
                <c:pt idx="132">
                  <c:v>1.5865960520135483</c:v>
                </c:pt>
                <c:pt idx="133">
                  <c:v>1.5953187313312618</c:v>
                </c:pt>
                <c:pt idx="134">
                  <c:v>1.6040234314269159</c:v>
                </c:pt>
                <c:pt idx="135">
                  <c:v>1.6127087281362973</c:v>
                </c:pt>
                <c:pt idx="136">
                  <c:v>1.6214189697537007</c:v>
                </c:pt>
                <c:pt idx="137">
                  <c:v>1.6301076516060726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58-F44B-803C-9A6AFCD97E25}"/>
            </c:ext>
          </c:extLst>
        </c:ser>
        <c:ser>
          <c:idx val="2"/>
          <c:order val="2"/>
          <c:tx>
            <c:strRef>
              <c:f>Totals!$J$1</c:f>
              <c:strCache>
                <c:ptCount val="1"/>
                <c:pt idx="0">
                  <c:v>CD Bound-</c:v>
                </c:pt>
              </c:strCache>
            </c:strRef>
          </c:tx>
          <c:spPr>
            <a:ln w="2540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Totals!$J$2:$J$139</c:f>
              <c:numCache>
                <c:formatCode>General</c:formatCode>
                <c:ptCount val="138"/>
                <c:pt idx="0">
                  <c:v>1.9886025124701199E-2</c:v>
                </c:pt>
                <c:pt idx="1">
                  <c:v>2.0055477906149654E-2</c:v>
                </c:pt>
                <c:pt idx="2">
                  <c:v>2.0231608695719508E-2</c:v>
                </c:pt>
                <c:pt idx="3">
                  <c:v>2.041238512701448E-2</c:v>
                </c:pt>
                <c:pt idx="4">
                  <c:v>2.059337198253532E-2</c:v>
                </c:pt>
                <c:pt idx="5">
                  <c:v>2.0776865948863917E-2</c:v>
                </c:pt>
                <c:pt idx="6">
                  <c:v>2.0965858734492207E-2</c:v>
                </c:pt>
                <c:pt idx="7">
                  <c:v>2.1157592887143563E-2</c:v>
                </c:pt>
                <c:pt idx="8">
                  <c:v>2.1351141988467423E-2</c:v>
                </c:pt>
                <c:pt idx="9">
                  <c:v>2.1548699730040095E-2</c:v>
                </c:pt>
                <c:pt idx="10">
                  <c:v>2.175291268350903E-2</c:v>
                </c:pt>
                <c:pt idx="11">
                  <c:v>2.196222250025644E-2</c:v>
                </c:pt>
                <c:pt idx="12">
                  <c:v>2.217181675289524E-2</c:v>
                </c:pt>
                <c:pt idx="13">
                  <c:v>2.2380930541064204E-2</c:v>
                </c:pt>
                <c:pt idx="14">
                  <c:v>2.2593996002061054E-2</c:v>
                </c:pt>
                <c:pt idx="15">
                  <c:v>2.2811958540115425E-2</c:v>
                </c:pt>
                <c:pt idx="16">
                  <c:v>2.3032430284630777E-2</c:v>
                </c:pt>
                <c:pt idx="17">
                  <c:v>2.3253931043137423E-2</c:v>
                </c:pt>
                <c:pt idx="18">
                  <c:v>2.3478357015262658E-2</c:v>
                </c:pt>
                <c:pt idx="19">
                  <c:v>2.3708022642572931E-2</c:v>
                </c:pt>
                <c:pt idx="20">
                  <c:v>2.3937787552739936E-2</c:v>
                </c:pt>
                <c:pt idx="21">
                  <c:v>2.4171155940559252E-2</c:v>
                </c:pt>
                <c:pt idx="22">
                  <c:v>2.4408945738718532E-2</c:v>
                </c:pt>
                <c:pt idx="23">
                  <c:v>2.4650363255670361E-2</c:v>
                </c:pt>
                <c:pt idx="24">
                  <c:v>2.4894618059474388E-2</c:v>
                </c:pt>
                <c:pt idx="25">
                  <c:v>2.5140775336254306E-2</c:v>
                </c:pt>
                <c:pt idx="26">
                  <c:v>2.5389655388233449E-2</c:v>
                </c:pt>
                <c:pt idx="27">
                  <c:v>2.5639073833496794E-2</c:v>
                </c:pt>
                <c:pt idx="28">
                  <c:v>2.589071452456132E-2</c:v>
                </c:pt>
                <c:pt idx="29">
                  <c:v>2.614442712828207E-2</c:v>
                </c:pt>
                <c:pt idx="30">
                  <c:v>2.6398301392614915E-2</c:v>
                </c:pt>
                <c:pt idx="31">
                  <c:v>2.6651901166486011E-2</c:v>
                </c:pt>
                <c:pt idx="32">
                  <c:v>2.6904596471425082E-2</c:v>
                </c:pt>
                <c:pt idx="33">
                  <c:v>2.7148295813998712E-2</c:v>
                </c:pt>
                <c:pt idx="34">
                  <c:v>2.7374036953104385E-2</c:v>
                </c:pt>
                <c:pt idx="35">
                  <c:v>2.7586208576490055E-2</c:v>
                </c:pt>
                <c:pt idx="36">
                  <c:v>2.7812873228179578E-2</c:v>
                </c:pt>
                <c:pt idx="37">
                  <c:v>2.8083106974404498E-2</c:v>
                </c:pt>
                <c:pt idx="38">
                  <c:v>2.8392842759493473E-2</c:v>
                </c:pt>
                <c:pt idx="39">
                  <c:v>2.8721247879889469E-2</c:v>
                </c:pt>
                <c:pt idx="40">
                  <c:v>2.9061351902853007E-2</c:v>
                </c:pt>
                <c:pt idx="41">
                  <c:v>2.9410227285333677E-2</c:v>
                </c:pt>
                <c:pt idx="42">
                  <c:v>2.9770534000561292E-2</c:v>
                </c:pt>
                <c:pt idx="43">
                  <c:v>3.0132176729960995E-2</c:v>
                </c:pt>
                <c:pt idx="44">
                  <c:v>3.0501205766727248E-2</c:v>
                </c:pt>
                <c:pt idx="45">
                  <c:v>3.0872507496285628E-2</c:v>
                </c:pt>
                <c:pt idx="46">
                  <c:v>3.1250821938905743E-2</c:v>
                </c:pt>
                <c:pt idx="47">
                  <c:v>3.1631827201122766E-2</c:v>
                </c:pt>
                <c:pt idx="48">
                  <c:v>3.2016158494521982E-2</c:v>
                </c:pt>
                <c:pt idx="49">
                  <c:v>3.2404796211763474E-2</c:v>
                </c:pt>
                <c:pt idx="50">
                  <c:v>3.2796342420607021E-2</c:v>
                </c:pt>
                <c:pt idx="51">
                  <c:v>3.319053975643875E-2</c:v>
                </c:pt>
                <c:pt idx="52">
                  <c:v>3.3589207606174128E-2</c:v>
                </c:pt>
                <c:pt idx="53">
                  <c:v>3.3993044282455871E-2</c:v>
                </c:pt>
                <c:pt idx="54">
                  <c:v>3.4398070565602415E-2</c:v>
                </c:pt>
                <c:pt idx="55">
                  <c:v>3.4797691400746178E-2</c:v>
                </c:pt>
                <c:pt idx="56">
                  <c:v>3.5196250376718009E-2</c:v>
                </c:pt>
                <c:pt idx="57">
                  <c:v>3.6001896671343854E-2</c:v>
                </c:pt>
                <c:pt idx="58">
                  <c:v>3.6412635439265095E-2</c:v>
                </c:pt>
                <c:pt idx="59">
                  <c:v>3.6831001431338134E-2</c:v>
                </c:pt>
                <c:pt idx="60">
                  <c:v>3.7251863971937964E-2</c:v>
                </c:pt>
                <c:pt idx="61">
                  <c:v>3.7674782453611069E-2</c:v>
                </c:pt>
                <c:pt idx="62">
                  <c:v>3.8101523869706923E-2</c:v>
                </c:pt>
                <c:pt idx="63">
                  <c:v>3.8533397441119548E-2</c:v>
                </c:pt>
                <c:pt idx="64">
                  <c:v>3.8967338116467035E-2</c:v>
                </c:pt>
                <c:pt idx="65">
                  <c:v>3.9399214413522315E-2</c:v>
                </c:pt>
                <c:pt idx="66">
                  <c:v>3.9829070817883318E-2</c:v>
                </c:pt>
                <c:pt idx="67">
                  <c:v>4.0261172014275426E-2</c:v>
                </c:pt>
                <c:pt idx="68">
                  <c:v>4.0695789919299299E-2</c:v>
                </c:pt>
                <c:pt idx="69">
                  <c:v>4.1133116307566317E-2</c:v>
                </c:pt>
                <c:pt idx="70">
                  <c:v>4.1576764011608355E-2</c:v>
                </c:pt>
                <c:pt idx="71">
                  <c:v>4.2027441226301941E-2</c:v>
                </c:pt>
                <c:pt idx="72">
                  <c:v>4.2483264369715189E-2</c:v>
                </c:pt>
                <c:pt idx="73">
                  <c:v>4.2941687290254257E-2</c:v>
                </c:pt>
                <c:pt idx="74">
                  <c:v>4.3400191870410283E-2</c:v>
                </c:pt>
                <c:pt idx="75">
                  <c:v>4.3858851329766982E-2</c:v>
                </c:pt>
                <c:pt idx="76">
                  <c:v>4.4320832249728742E-2</c:v>
                </c:pt>
                <c:pt idx="77">
                  <c:v>4.4783253439977876E-2</c:v>
                </c:pt>
                <c:pt idx="78">
                  <c:v>4.5248098750949844E-2</c:v>
                </c:pt>
                <c:pt idx="79">
                  <c:v>4.5715636356457583E-2</c:v>
                </c:pt>
                <c:pt idx="80">
                  <c:v>4.6188018137996618E-2</c:v>
                </c:pt>
                <c:pt idx="81">
                  <c:v>4.6664390964996243E-2</c:v>
                </c:pt>
                <c:pt idx="82">
                  <c:v>4.7141744609168153E-2</c:v>
                </c:pt>
                <c:pt idx="83">
                  <c:v>4.7621044226699855E-2</c:v>
                </c:pt>
                <c:pt idx="84">
                  <c:v>4.8101797990778308E-2</c:v>
                </c:pt>
                <c:pt idx="85">
                  <c:v>4.8584246823795425E-2</c:v>
                </c:pt>
                <c:pt idx="86">
                  <c:v>4.9067887448276087E-2</c:v>
                </c:pt>
                <c:pt idx="87">
                  <c:v>4.9552179580618229E-2</c:v>
                </c:pt>
                <c:pt idx="88">
                  <c:v>5.0038633896189517E-2</c:v>
                </c:pt>
                <c:pt idx="89">
                  <c:v>5.0530849649431428E-2</c:v>
                </c:pt>
                <c:pt idx="90">
                  <c:v>5.1029729123248269E-2</c:v>
                </c:pt>
                <c:pt idx="91">
                  <c:v>5.1531405882874651E-2</c:v>
                </c:pt>
                <c:pt idx="92">
                  <c:v>5.2030404429129408E-2</c:v>
                </c:pt>
                <c:pt idx="93">
                  <c:v>5.2529567092426378E-2</c:v>
                </c:pt>
                <c:pt idx="94">
                  <c:v>5.3031900268301728E-2</c:v>
                </c:pt>
                <c:pt idx="95">
                  <c:v>5.3540837286338967E-2</c:v>
                </c:pt>
                <c:pt idx="96">
                  <c:v>5.4049725039688752E-2</c:v>
                </c:pt>
                <c:pt idx="97">
                  <c:v>5.4558341700569994E-2</c:v>
                </c:pt>
                <c:pt idx="98">
                  <c:v>5.5062046936997788E-2</c:v>
                </c:pt>
                <c:pt idx="99">
                  <c:v>5.556585108902657E-2</c:v>
                </c:pt>
                <c:pt idx="100">
                  <c:v>5.6070657584427086E-2</c:v>
                </c:pt>
                <c:pt idx="101">
                  <c:v>5.6577284213561452E-2</c:v>
                </c:pt>
                <c:pt idx="102">
                  <c:v>5.7087380817992077E-2</c:v>
                </c:pt>
                <c:pt idx="103">
                  <c:v>5.7600337884588459E-2</c:v>
                </c:pt>
                <c:pt idx="104">
                  <c:v>5.810878083971982E-2</c:v>
                </c:pt>
                <c:pt idx="105">
                  <c:v>5.8619638740588516E-2</c:v>
                </c:pt>
                <c:pt idx="106">
                  <c:v>5.913183096687883E-2</c:v>
                </c:pt>
                <c:pt idx="107">
                  <c:v>5.965056326319778E-2</c:v>
                </c:pt>
                <c:pt idx="108">
                  <c:v>6.017844871837174E-2</c:v>
                </c:pt>
                <c:pt idx="109">
                  <c:v>6.0710696847318751E-2</c:v>
                </c:pt>
                <c:pt idx="110">
                  <c:v>6.1249829797120292E-2</c:v>
                </c:pt>
                <c:pt idx="111">
                  <c:v>6.1795480302066184E-2</c:v>
                </c:pt>
                <c:pt idx="112">
                  <c:v>6.2346035631771796E-2</c:v>
                </c:pt>
                <c:pt idx="113">
                  <c:v>6.2899838333687771E-2</c:v>
                </c:pt>
                <c:pt idx="114">
                  <c:v>6.3449391246025208E-2</c:v>
                </c:pt>
                <c:pt idx="115">
                  <c:v>6.3991836034313687E-2</c:v>
                </c:pt>
                <c:pt idx="116">
                  <c:v>6.4531966746042863E-2</c:v>
                </c:pt>
                <c:pt idx="117">
                  <c:v>6.5071961845990844E-2</c:v>
                </c:pt>
                <c:pt idx="118">
                  <c:v>6.5610260531048306E-2</c:v>
                </c:pt>
                <c:pt idx="119">
                  <c:v>6.6148477020229274E-2</c:v>
                </c:pt>
                <c:pt idx="120">
                  <c:v>6.6685776343935868E-2</c:v>
                </c:pt>
                <c:pt idx="121">
                  <c:v>6.7224873657680831E-2</c:v>
                </c:pt>
                <c:pt idx="122">
                  <c:v>6.7768091879034348E-2</c:v>
                </c:pt>
                <c:pt idx="123">
                  <c:v>6.8331062004772528E-2</c:v>
                </c:pt>
                <c:pt idx="124">
                  <c:v>6.8875196939248262E-2</c:v>
                </c:pt>
                <c:pt idx="125">
                  <c:v>6.9406535224480009E-2</c:v>
                </c:pt>
                <c:pt idx="126">
                  <c:v>6.9946156012579003E-2</c:v>
                </c:pt>
                <c:pt idx="127">
                  <c:v>7.0499258980329937E-2</c:v>
                </c:pt>
                <c:pt idx="128">
                  <c:v>7.1072264686526387E-2</c:v>
                </c:pt>
                <c:pt idx="129">
                  <c:v>7.1661795712357493E-2</c:v>
                </c:pt>
                <c:pt idx="130">
                  <c:v>7.2274748045135409E-2</c:v>
                </c:pt>
                <c:pt idx="131">
                  <c:v>7.2913556846224706E-2</c:v>
                </c:pt>
                <c:pt idx="132">
                  <c:v>7.357414097758827E-2</c:v>
                </c:pt>
                <c:pt idx="133">
                  <c:v>7.4263391902472733E-2</c:v>
                </c:pt>
                <c:pt idx="134">
                  <c:v>7.4971516959241077E-2</c:v>
                </c:pt>
                <c:pt idx="135">
                  <c:v>7.5708345112318998E-2</c:v>
                </c:pt>
                <c:pt idx="136">
                  <c:v>7.6473046808607975E-2</c:v>
                </c:pt>
                <c:pt idx="137">
                  <c:v>7.7260625959268886E-2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0.37955996889516813</c:v>
                </c:pt>
                <c:pt idx="1">
                  <c:v>0.38885991745840764</c:v>
                </c:pt>
                <c:pt idx="2">
                  <c:v>0.39816022481763946</c:v>
                </c:pt>
                <c:pt idx="3">
                  <c:v>0.40745768703418528</c:v>
                </c:pt>
                <c:pt idx="4">
                  <c:v>0.41675032412085367</c:v>
                </c:pt>
                <c:pt idx="5">
                  <c:v>0.42604364530280658</c:v>
                </c:pt>
                <c:pt idx="6">
                  <c:v>0.43533901759366728</c:v>
                </c:pt>
                <c:pt idx="7">
                  <c:v>0.44462617842571583</c:v>
                </c:pt>
                <c:pt idx="8">
                  <c:v>0.45391516369304491</c:v>
                </c:pt>
                <c:pt idx="9">
                  <c:v>0.46320453215783691</c:v>
                </c:pt>
                <c:pt idx="10">
                  <c:v>0.47249376199147386</c:v>
                </c:pt>
                <c:pt idx="11">
                  <c:v>0.48177589459604803</c:v>
                </c:pt>
                <c:pt idx="12">
                  <c:v>0.49105941045511986</c:v>
                </c:pt>
                <c:pt idx="13">
                  <c:v>0.50033904377099792</c:v>
                </c:pt>
                <c:pt idx="14">
                  <c:v>0.50961786837492884</c:v>
                </c:pt>
                <c:pt idx="15">
                  <c:v>0.51889185890602096</c:v>
                </c:pt>
                <c:pt idx="16">
                  <c:v>0.52816585195229859</c:v>
                </c:pt>
                <c:pt idx="17">
                  <c:v>0.53743722752888901</c:v>
                </c:pt>
                <c:pt idx="18">
                  <c:v>0.54671275297596711</c:v>
                </c:pt>
                <c:pt idx="19">
                  <c:v>0.55598217563039642</c:v>
                </c:pt>
                <c:pt idx="20">
                  <c:v>0.56524423573877758</c:v>
                </c:pt>
                <c:pt idx="21">
                  <c:v>0.57450783892999735</c:v>
                </c:pt>
                <c:pt idx="22">
                  <c:v>0.58376358037166376</c:v>
                </c:pt>
                <c:pt idx="23">
                  <c:v>0.59303206611746273</c:v>
                </c:pt>
                <c:pt idx="24">
                  <c:v>0.60228456384256601</c:v>
                </c:pt>
                <c:pt idx="25">
                  <c:v>0.61153251985025492</c:v>
                </c:pt>
                <c:pt idx="26">
                  <c:v>0.62078897226917051</c:v>
                </c:pt>
                <c:pt idx="27">
                  <c:v>0.63003532082937097</c:v>
                </c:pt>
                <c:pt idx="28">
                  <c:v>0.63928570569043719</c:v>
                </c:pt>
                <c:pt idx="29">
                  <c:v>0.64853278500116163</c:v>
                </c:pt>
                <c:pt idx="30">
                  <c:v>0.65776895138444202</c:v>
                </c:pt>
                <c:pt idx="31">
                  <c:v>0.66701049925036093</c:v>
                </c:pt>
                <c:pt idx="32">
                  <c:v>0.6762384830455781</c:v>
                </c:pt>
                <c:pt idx="33">
                  <c:v>0.68547047100471736</c:v>
                </c:pt>
                <c:pt idx="34">
                  <c:v>0.6947001523839772</c:v>
                </c:pt>
                <c:pt idx="35">
                  <c:v>0.7039341011509247</c:v>
                </c:pt>
                <c:pt idx="36">
                  <c:v>0.71315300248596636</c:v>
                </c:pt>
                <c:pt idx="37">
                  <c:v>0.72237715410650893</c:v>
                </c:pt>
                <c:pt idx="38">
                  <c:v>0.73160098794843409</c:v>
                </c:pt>
                <c:pt idx="39">
                  <c:v>0.7408046150491121</c:v>
                </c:pt>
                <c:pt idx="40">
                  <c:v>0.750024531952735</c:v>
                </c:pt>
                <c:pt idx="41">
                  <c:v>0.75922688872872268</c:v>
                </c:pt>
                <c:pt idx="42">
                  <c:v>0.76843529715139325</c:v>
                </c:pt>
                <c:pt idx="43">
                  <c:v>0.7776297296250011</c:v>
                </c:pt>
                <c:pt idx="44">
                  <c:v>0.78683536410468924</c:v>
                </c:pt>
                <c:pt idx="45">
                  <c:v>0.79603214919862286</c:v>
                </c:pt>
                <c:pt idx="46">
                  <c:v>0.80521482929407873</c:v>
                </c:pt>
                <c:pt idx="47">
                  <c:v>0.81441060685432098</c:v>
                </c:pt>
                <c:pt idx="48">
                  <c:v>0.82359903035096127</c:v>
                </c:pt>
                <c:pt idx="49">
                  <c:v>0.8327752710652796</c:v>
                </c:pt>
                <c:pt idx="50">
                  <c:v>0.84195150794259055</c:v>
                </c:pt>
                <c:pt idx="51">
                  <c:v>0.85112350514531054</c:v>
                </c:pt>
                <c:pt idx="52">
                  <c:v>0.86030460960327904</c:v>
                </c:pt>
                <c:pt idx="53">
                  <c:v>0.86945525128275558</c:v>
                </c:pt>
                <c:pt idx="54">
                  <c:v>0.8786248025374801</c:v>
                </c:pt>
                <c:pt idx="55">
                  <c:v>0.88779175078449679</c:v>
                </c:pt>
                <c:pt idx="56">
                  <c:v>0.89693334185980755</c:v>
                </c:pt>
                <c:pt idx="57">
                  <c:v>0.91523733953923092</c:v>
                </c:pt>
                <c:pt idx="58">
                  <c:v>0.92437346746873816</c:v>
                </c:pt>
                <c:pt idx="59">
                  <c:v>0.93352704950456955</c:v>
                </c:pt>
                <c:pt idx="60">
                  <c:v>0.94265487347791754</c:v>
                </c:pt>
                <c:pt idx="61">
                  <c:v>0.95179365892190271</c:v>
                </c:pt>
                <c:pt idx="62">
                  <c:v>0.96091974175316697</c:v>
                </c:pt>
                <c:pt idx="63">
                  <c:v>0.97002938059914134</c:v>
                </c:pt>
                <c:pt idx="64">
                  <c:v>0.97914024230226826</c:v>
                </c:pt>
                <c:pt idx="65">
                  <c:v>0.9882711178750101</c:v>
                </c:pt>
                <c:pt idx="66">
                  <c:v>0.99737566700081615</c:v>
                </c:pt>
                <c:pt idx="67">
                  <c:v>1.0064722420333849</c:v>
                </c:pt>
                <c:pt idx="68">
                  <c:v>1.0155803376797587</c:v>
                </c:pt>
                <c:pt idx="69">
                  <c:v>1.0246745982387941</c:v>
                </c:pt>
                <c:pt idx="70">
                  <c:v>1.0337516921158403</c:v>
                </c:pt>
                <c:pt idx="71">
                  <c:v>1.0428554580804661</c:v>
                </c:pt>
                <c:pt idx="72">
                  <c:v>1.0519364365784292</c:v>
                </c:pt>
                <c:pt idx="73">
                  <c:v>1.0610153479700852</c:v>
                </c:pt>
                <c:pt idx="74">
                  <c:v>1.0700895473374239</c:v>
                </c:pt>
                <c:pt idx="75">
                  <c:v>1.0791563350386839</c:v>
                </c:pt>
                <c:pt idx="76">
                  <c:v>1.0882129574830237</c:v>
                </c:pt>
                <c:pt idx="77">
                  <c:v>1.0972566079913046</c:v>
                </c:pt>
                <c:pt idx="78">
                  <c:v>1.106310233456723</c:v>
                </c:pt>
                <c:pt idx="79">
                  <c:v>1.115371874314782</c:v>
                </c:pt>
                <c:pt idx="80">
                  <c:v>1.124413084457329</c:v>
                </c:pt>
                <c:pt idx="81">
                  <c:v>1.1334576190141838</c:v>
                </c:pt>
                <c:pt idx="82">
                  <c:v>1.1424763010525079</c:v>
                </c:pt>
                <c:pt idx="83">
                  <c:v>1.1514934321366925</c:v>
                </c:pt>
                <c:pt idx="84">
                  <c:v>1.1605345552184172</c:v>
                </c:pt>
                <c:pt idx="85">
                  <c:v>1.1695423171115236</c:v>
                </c:pt>
                <c:pt idx="86">
                  <c:v>1.178570230585569</c:v>
                </c:pt>
                <c:pt idx="87">
                  <c:v>1.1875595650785851</c:v>
                </c:pt>
                <c:pt idx="88">
                  <c:v>1.196565052158415</c:v>
                </c:pt>
                <c:pt idx="89">
                  <c:v>1.205555933959364</c:v>
                </c:pt>
                <c:pt idx="90">
                  <c:v>1.2145594730692921</c:v>
                </c:pt>
                <c:pt idx="91">
                  <c:v>1.2235441841572281</c:v>
                </c:pt>
                <c:pt idx="92">
                  <c:v>1.2325075714865479</c:v>
                </c:pt>
                <c:pt idx="93">
                  <c:v>1.2414777793251757</c:v>
                </c:pt>
                <c:pt idx="94">
                  <c:v>1.2504532358782476</c:v>
                </c:pt>
                <c:pt idx="95">
                  <c:v>1.2594009943645705</c:v>
                </c:pt>
                <c:pt idx="96">
                  <c:v>1.2683817755661309</c:v>
                </c:pt>
                <c:pt idx="97">
                  <c:v>1.2773308907693119</c:v>
                </c:pt>
                <c:pt idx="98">
                  <c:v>1.2862779888590952</c:v>
                </c:pt>
                <c:pt idx="99">
                  <c:v>1.2951886548218825</c:v>
                </c:pt>
                <c:pt idx="100">
                  <c:v>1.3041261759233835</c:v>
                </c:pt>
                <c:pt idx="101">
                  <c:v>1.3130564176095882</c:v>
                </c:pt>
                <c:pt idx="102">
                  <c:v>1.3219775691208844</c:v>
                </c:pt>
                <c:pt idx="103">
                  <c:v>1.33088779180856</c:v>
                </c:pt>
                <c:pt idx="104">
                  <c:v>1.3398196124862143</c:v>
                </c:pt>
                <c:pt idx="105">
                  <c:v>1.348702694763025</c:v>
                </c:pt>
                <c:pt idx="106">
                  <c:v>1.357604249770944</c:v>
                </c:pt>
                <c:pt idx="107">
                  <c:v>1.3664879401501944</c:v>
                </c:pt>
                <c:pt idx="108">
                  <c:v>1.3753875671582194</c:v>
                </c:pt>
                <c:pt idx="109">
                  <c:v>1.3842660562348947</c:v>
                </c:pt>
                <c:pt idx="110">
                  <c:v>1.3931213878006383</c:v>
                </c:pt>
                <c:pt idx="111">
                  <c:v>1.4019883321598436</c:v>
                </c:pt>
                <c:pt idx="112">
                  <c:v>1.4108658678881774</c:v>
                </c:pt>
                <c:pt idx="113">
                  <c:v>1.4197154385701405</c:v>
                </c:pt>
                <c:pt idx="114">
                  <c:v>1.4285349302827199</c:v>
                </c:pt>
                <c:pt idx="115">
                  <c:v>1.4373986407711745</c:v>
                </c:pt>
                <c:pt idx="116">
                  <c:v>1.4462293829384869</c:v>
                </c:pt>
                <c:pt idx="117">
                  <c:v>1.4550249760315666</c:v>
                </c:pt>
                <c:pt idx="118">
                  <c:v>1.4638617730005314</c:v>
                </c:pt>
                <c:pt idx="119">
                  <c:v>1.4726604102568033</c:v>
                </c:pt>
                <c:pt idx="120">
                  <c:v>1.4814986221573934</c:v>
                </c:pt>
                <c:pt idx="121">
                  <c:v>1.4902955877405326</c:v>
                </c:pt>
                <c:pt idx="122">
                  <c:v>1.4990490216387218</c:v>
                </c:pt>
                <c:pt idx="123">
                  <c:v>1.5078387413238041</c:v>
                </c:pt>
                <c:pt idx="124">
                  <c:v>1.516623150297588</c:v>
                </c:pt>
                <c:pt idx="125">
                  <c:v>1.525400981716579</c:v>
                </c:pt>
                <c:pt idx="126">
                  <c:v>1.5341709518955873</c:v>
                </c:pt>
                <c:pt idx="127">
                  <c:v>1.5429317605094028</c:v>
                </c:pt>
                <c:pt idx="128">
                  <c:v>1.5516820908077873</c:v>
                </c:pt>
                <c:pt idx="129">
                  <c:v>1.5604206098439135</c:v>
                </c:pt>
                <c:pt idx="130">
                  <c:v>1.5691459687164031</c:v>
                </c:pt>
                <c:pt idx="131">
                  <c:v>1.5779007588595662</c:v>
                </c:pt>
                <c:pt idx="132">
                  <c:v>1.5865960520135483</c:v>
                </c:pt>
                <c:pt idx="133">
                  <c:v>1.5953187313312618</c:v>
                </c:pt>
                <c:pt idx="134">
                  <c:v>1.6040234314269159</c:v>
                </c:pt>
                <c:pt idx="135">
                  <c:v>1.6127087281362973</c:v>
                </c:pt>
                <c:pt idx="136">
                  <c:v>1.6214189697537007</c:v>
                </c:pt>
                <c:pt idx="137">
                  <c:v>1.6301076516060726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58-F44B-803C-9A6AFCD97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326065</xdr:colOff>
      <xdr:row>0</xdr:row>
      <xdr:rowOff>175585</xdr:rowOff>
    </xdr:from>
    <xdr:to>
      <xdr:col>19</xdr:col>
      <xdr:colOff>249865</xdr:colOff>
      <xdr:row>16</xdr:row>
      <xdr:rowOff>54935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17</xdr:row>
      <xdr:rowOff>19050</xdr:rowOff>
    </xdr:from>
    <xdr:to>
      <xdr:col>13</xdr:col>
      <xdr:colOff>723900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2" xr16:uid="{D209F1A5-1DA7-0C47-B6F5-771DD3DD710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1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39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91</v>
      </c>
      <c r="B1" t="s">
        <v>4</v>
      </c>
    </row>
    <row r="2" spans="1:2" x14ac:dyDescent="0.2">
      <c r="A2">
        <f>Totals!B2</f>
        <v>0.37955996889516813</v>
      </c>
      <c r="B2">
        <f>Totals!C2</f>
        <v>2.0932658026001263E-2</v>
      </c>
    </row>
    <row r="3" spans="1:2" x14ac:dyDescent="0.2">
      <c r="A3">
        <f>Totals!B3</f>
        <v>0.38885991745840764</v>
      </c>
      <c r="B3">
        <f>Totals!C3</f>
        <v>2.1111029374894372E-2</v>
      </c>
    </row>
    <row r="4" spans="1:2" x14ac:dyDescent="0.2">
      <c r="A4">
        <f>Totals!B4</f>
        <v>0.39816022481763946</v>
      </c>
      <c r="B4">
        <f>Totals!C4</f>
        <v>2.1296430206020536E-2</v>
      </c>
    </row>
    <row r="5" spans="1:2" x14ac:dyDescent="0.2">
      <c r="A5">
        <f>Totals!B5</f>
        <v>0.40745768703418528</v>
      </c>
      <c r="B5">
        <f>Totals!C5</f>
        <v>2.1486721186331031E-2</v>
      </c>
    </row>
    <row r="6" spans="1:2" x14ac:dyDescent="0.2">
      <c r="A6">
        <f>Totals!B6</f>
        <v>0.41675032412085367</v>
      </c>
      <c r="B6">
        <f>Totals!C6</f>
        <v>2.1677233665826651E-2</v>
      </c>
    </row>
    <row r="7" spans="1:2" x14ac:dyDescent="0.2">
      <c r="A7">
        <f>Totals!B7</f>
        <v>0.42604364530280658</v>
      </c>
      <c r="B7">
        <f>Totals!C7</f>
        <v>2.1870385209330438E-2</v>
      </c>
    </row>
    <row r="8" spans="1:2" x14ac:dyDescent="0.2">
      <c r="A8">
        <f>Totals!B8</f>
        <v>0.43533901759366728</v>
      </c>
      <c r="B8">
        <f>Totals!C8</f>
        <v>2.2069324983676007E-2</v>
      </c>
    </row>
    <row r="9" spans="1:2" x14ac:dyDescent="0.2">
      <c r="A9">
        <f>Totals!B9</f>
        <v>0.44462617842571583</v>
      </c>
      <c r="B9">
        <f>Totals!C9</f>
        <v>2.2271150407519539E-2</v>
      </c>
    </row>
    <row r="10" spans="1:2" x14ac:dyDescent="0.2">
      <c r="A10">
        <f>Totals!B10</f>
        <v>0.45391516369304491</v>
      </c>
      <c r="B10">
        <f>Totals!C10</f>
        <v>2.2474886303649917E-2</v>
      </c>
    </row>
    <row r="11" spans="1:2" x14ac:dyDescent="0.2">
      <c r="A11">
        <f>Totals!B11</f>
        <v>0.46320453215783691</v>
      </c>
      <c r="B11">
        <f>Totals!C11</f>
        <v>2.2682841821094837E-2</v>
      </c>
    </row>
    <row r="12" spans="1:2" x14ac:dyDescent="0.2">
      <c r="A12">
        <f>Totals!B12</f>
        <v>0.47249376199147386</v>
      </c>
      <c r="B12">
        <f>Totals!C12</f>
        <v>2.2897802824746346E-2</v>
      </c>
    </row>
    <row r="13" spans="1:2" x14ac:dyDescent="0.2">
      <c r="A13">
        <f>Totals!B13</f>
        <v>0.48177589459604803</v>
      </c>
      <c r="B13">
        <f>Totals!C13</f>
        <v>2.3118128947638358E-2</v>
      </c>
    </row>
    <row r="14" spans="1:2" x14ac:dyDescent="0.2">
      <c r="A14">
        <f>Totals!B14</f>
        <v>0.49105941045511986</v>
      </c>
      <c r="B14">
        <f>Totals!C14</f>
        <v>2.3338754476731831E-2</v>
      </c>
    </row>
    <row r="15" spans="1:2" x14ac:dyDescent="0.2">
      <c r="A15">
        <f>Totals!B15</f>
        <v>0.50033904377099792</v>
      </c>
      <c r="B15">
        <f>Totals!C15</f>
        <v>2.3558874253751794E-2</v>
      </c>
    </row>
    <row r="16" spans="1:2" x14ac:dyDescent="0.2">
      <c r="A16">
        <f>Totals!B16</f>
        <v>0.50961786837492884</v>
      </c>
      <c r="B16">
        <f>Totals!C16</f>
        <v>2.3783153686380058E-2</v>
      </c>
    </row>
    <row r="17" spans="1:2" x14ac:dyDescent="0.2">
      <c r="A17">
        <f>Totals!B17</f>
        <v>0.51889185890602096</v>
      </c>
      <c r="B17">
        <f>Totals!C17</f>
        <v>2.4012587936963606E-2</v>
      </c>
    </row>
    <row r="18" spans="1:2" x14ac:dyDescent="0.2">
      <c r="A18">
        <f>Totals!B18</f>
        <v>0.52816585195229859</v>
      </c>
      <c r="B18">
        <f>Totals!C18</f>
        <v>2.4244663457506081E-2</v>
      </c>
    </row>
    <row r="19" spans="1:2" x14ac:dyDescent="0.2">
      <c r="A19">
        <f>Totals!B19</f>
        <v>0.53743722752888901</v>
      </c>
      <c r="B19">
        <f>Totals!C19</f>
        <v>2.4477822150670972E-2</v>
      </c>
    </row>
    <row r="20" spans="1:2" x14ac:dyDescent="0.2">
      <c r="A20">
        <f>Totals!B20</f>
        <v>0.54671275297596711</v>
      </c>
      <c r="B20">
        <f>Totals!C20</f>
        <v>2.4714060016065954E-2</v>
      </c>
    </row>
    <row r="21" spans="1:2" x14ac:dyDescent="0.2">
      <c r="A21">
        <f>Totals!B21</f>
        <v>0.55598217563039642</v>
      </c>
      <c r="B21">
        <f>Totals!C21</f>
        <v>2.4955813307971506E-2</v>
      </c>
    </row>
    <row r="22" spans="1:2" x14ac:dyDescent="0.2">
      <c r="A22">
        <f>Totals!B22</f>
        <v>0.56524423573877758</v>
      </c>
      <c r="B22">
        <f>Totals!C22</f>
        <v>2.5197671108147301E-2</v>
      </c>
    </row>
    <row r="23" spans="1:2" x14ac:dyDescent="0.2">
      <c r="A23">
        <f>Totals!B23</f>
        <v>0.57450783892999735</v>
      </c>
      <c r="B23">
        <f>Totals!C23</f>
        <v>2.544332204269395E-2</v>
      </c>
    </row>
    <row r="24" spans="1:2" x14ac:dyDescent="0.2">
      <c r="A24">
        <f>Totals!B24</f>
        <v>0.58376358037166376</v>
      </c>
      <c r="B24">
        <f>Totals!C24</f>
        <v>2.5693627093387929E-2</v>
      </c>
    </row>
    <row r="25" spans="1:2" x14ac:dyDescent="0.2">
      <c r="A25">
        <f>Totals!B25</f>
        <v>0.59303206611746273</v>
      </c>
      <c r="B25">
        <f>Totals!C25</f>
        <v>2.5947750795442485E-2</v>
      </c>
    </row>
    <row r="26" spans="1:2" x14ac:dyDescent="0.2">
      <c r="A26">
        <f>Totals!B26</f>
        <v>0.60228456384256601</v>
      </c>
      <c r="B26">
        <f>Totals!C26</f>
        <v>2.6204861115236198E-2</v>
      </c>
    </row>
    <row r="27" spans="1:2" x14ac:dyDescent="0.2">
      <c r="A27">
        <f>Totals!B27</f>
        <v>0.61153251985025492</v>
      </c>
      <c r="B27">
        <f>Totals!C27</f>
        <v>2.6463974038162429E-2</v>
      </c>
    </row>
    <row r="28" spans="1:2" x14ac:dyDescent="0.2">
      <c r="A28">
        <f>Totals!B28</f>
        <v>0.62078897226917051</v>
      </c>
      <c r="B28">
        <f>Totals!C28</f>
        <v>2.6725953040245738E-2</v>
      </c>
    </row>
    <row r="29" spans="1:2" x14ac:dyDescent="0.2">
      <c r="A29">
        <f>Totals!B29</f>
        <v>0.63003532082937097</v>
      </c>
      <c r="B29">
        <f>Totals!C29</f>
        <v>2.6988498772101889E-2</v>
      </c>
    </row>
    <row r="30" spans="1:2" x14ac:dyDescent="0.2">
      <c r="A30">
        <f>Totals!B30</f>
        <v>0.63928570569043719</v>
      </c>
      <c r="B30">
        <f>Totals!C30</f>
        <v>2.7253383710064548E-2</v>
      </c>
    </row>
    <row r="31" spans="1:2" x14ac:dyDescent="0.2">
      <c r="A31">
        <f>Totals!B31</f>
        <v>0.64853278500116163</v>
      </c>
      <c r="B31">
        <f>Totals!C31</f>
        <v>2.7520449608717967E-2</v>
      </c>
    </row>
    <row r="32" spans="1:2" x14ac:dyDescent="0.2">
      <c r="A32">
        <f>Totals!B32</f>
        <v>0.65776895138444202</v>
      </c>
      <c r="B32">
        <f>Totals!C32</f>
        <v>2.7787685676436753E-2</v>
      </c>
    </row>
    <row r="33" spans="1:2" x14ac:dyDescent="0.2">
      <c r="A33">
        <f>Totals!B33</f>
        <v>0.66701049925036093</v>
      </c>
      <c r="B33">
        <f>Totals!C33</f>
        <v>2.8054632806827379E-2</v>
      </c>
    </row>
    <row r="34" spans="1:2" x14ac:dyDescent="0.2">
      <c r="A34">
        <f>Totals!B34</f>
        <v>0.6762384830455781</v>
      </c>
      <c r="B34">
        <f>Totals!C34</f>
        <v>2.8320627864657982E-2</v>
      </c>
    </row>
    <row r="35" spans="1:2" x14ac:dyDescent="0.2">
      <c r="A35">
        <f>Totals!B35</f>
        <v>0.68547047100471736</v>
      </c>
      <c r="B35">
        <f>Totals!C35</f>
        <v>2.8577153488419695E-2</v>
      </c>
    </row>
    <row r="36" spans="1:2" x14ac:dyDescent="0.2">
      <c r="A36">
        <f>Totals!B36</f>
        <v>0.6947001523839772</v>
      </c>
      <c r="B36">
        <f>Totals!C36</f>
        <v>2.881477574010988E-2</v>
      </c>
    </row>
    <row r="37" spans="1:2" x14ac:dyDescent="0.2">
      <c r="A37">
        <f>Totals!B37</f>
        <v>0.7039341011509247</v>
      </c>
      <c r="B37">
        <f>Totals!C37</f>
        <v>2.9038114291042163E-2</v>
      </c>
    </row>
    <row r="38" spans="1:2" x14ac:dyDescent="0.2">
      <c r="A38">
        <f>Totals!B38</f>
        <v>0.71315300248596636</v>
      </c>
      <c r="B38">
        <f>Totals!C38</f>
        <v>2.9276708661241661E-2</v>
      </c>
    </row>
    <row r="39" spans="1:2" x14ac:dyDescent="0.2">
      <c r="A39">
        <f>Totals!B39</f>
        <v>0.72237715410650893</v>
      </c>
      <c r="B39">
        <f>Totals!C39</f>
        <v>2.956116523621526E-2</v>
      </c>
    </row>
    <row r="40" spans="1:2" x14ac:dyDescent="0.2">
      <c r="A40">
        <f>Totals!B40</f>
        <v>0.73160098794843409</v>
      </c>
      <c r="B40">
        <f>Totals!C40</f>
        <v>2.9887202904729973E-2</v>
      </c>
    </row>
    <row r="41" spans="1:2" x14ac:dyDescent="0.2">
      <c r="A41">
        <f>Totals!B41</f>
        <v>0.7408046150491121</v>
      </c>
      <c r="B41">
        <f>Totals!C41</f>
        <v>3.0232892505146811E-2</v>
      </c>
    </row>
    <row r="42" spans="1:2" x14ac:dyDescent="0.2">
      <c r="A42">
        <f>Totals!B42</f>
        <v>0.750024531952735</v>
      </c>
      <c r="B42">
        <f>Totals!C42</f>
        <v>3.0590896739845271E-2</v>
      </c>
    </row>
    <row r="43" spans="1:2" x14ac:dyDescent="0.2">
      <c r="A43">
        <f>Totals!B43</f>
        <v>0.75922688872872268</v>
      </c>
      <c r="B43">
        <f>Totals!C43</f>
        <v>3.0958133984561764E-2</v>
      </c>
    </row>
    <row r="44" spans="1:2" x14ac:dyDescent="0.2">
      <c r="A44">
        <f>Totals!B44</f>
        <v>0.76843529715139325</v>
      </c>
      <c r="B44">
        <f>Totals!C44</f>
        <v>3.1337404211117151E-2</v>
      </c>
    </row>
    <row r="45" spans="1:2" x14ac:dyDescent="0.2">
      <c r="A45">
        <f>Totals!B45</f>
        <v>0.7776297296250011</v>
      </c>
      <c r="B45">
        <f>Totals!C45</f>
        <v>3.1718080768379994E-2</v>
      </c>
    </row>
    <row r="46" spans="1:2" x14ac:dyDescent="0.2">
      <c r="A46">
        <f>Totals!B46</f>
        <v>0.78683536410468924</v>
      </c>
      <c r="B46">
        <f>Totals!C46</f>
        <v>3.2106532386028681E-2</v>
      </c>
    </row>
    <row r="47" spans="1:2" x14ac:dyDescent="0.2">
      <c r="A47">
        <f>Totals!B47</f>
        <v>0.79603214919862286</v>
      </c>
      <c r="B47">
        <f>Totals!C47</f>
        <v>3.2497376311879607E-2</v>
      </c>
    </row>
    <row r="48" spans="1:2" x14ac:dyDescent="0.2">
      <c r="A48">
        <f>Totals!B48</f>
        <v>0.80521482929407873</v>
      </c>
      <c r="B48">
        <f>Totals!C48</f>
        <v>3.289560204095341E-2</v>
      </c>
    </row>
    <row r="49" spans="1:2" x14ac:dyDescent="0.2">
      <c r="A49">
        <f>Totals!B49</f>
        <v>0.81441060685432098</v>
      </c>
      <c r="B49">
        <f>Totals!C49</f>
        <v>3.3296660211708178E-2</v>
      </c>
    </row>
    <row r="50" spans="1:2" x14ac:dyDescent="0.2">
      <c r="A50">
        <f>Totals!B50</f>
        <v>0.82359903035096127</v>
      </c>
      <c r="B50">
        <f>Totals!C50</f>
        <v>3.3701219467917876E-2</v>
      </c>
    </row>
    <row r="51" spans="1:2" x14ac:dyDescent="0.2">
      <c r="A51">
        <f>Totals!B51</f>
        <v>0.8327752710652796</v>
      </c>
      <c r="B51">
        <f>Totals!C51</f>
        <v>3.4110311801856287E-2</v>
      </c>
    </row>
    <row r="52" spans="1:2" x14ac:dyDescent="0.2">
      <c r="A52">
        <f>Totals!B52</f>
        <v>0.84195150794259055</v>
      </c>
      <c r="B52">
        <f>Totals!C52</f>
        <v>3.4522465705902124E-2</v>
      </c>
    </row>
    <row r="53" spans="1:2" x14ac:dyDescent="0.2">
      <c r="A53">
        <f>Totals!B53</f>
        <v>0.85112350514531054</v>
      </c>
      <c r="B53">
        <f>Totals!C53</f>
        <v>3.4937410269935527E-2</v>
      </c>
    </row>
    <row r="54" spans="1:2" x14ac:dyDescent="0.2">
      <c r="A54">
        <f>Totals!B54</f>
        <v>0.86030460960327904</v>
      </c>
      <c r="B54">
        <f>Totals!C54</f>
        <v>3.5357060638078031E-2</v>
      </c>
    </row>
    <row r="55" spans="1:2" x14ac:dyDescent="0.2">
      <c r="A55">
        <f>Totals!B55</f>
        <v>0.86945525128275558</v>
      </c>
      <c r="B55">
        <f>Totals!C55</f>
        <v>3.578215187626934E-2</v>
      </c>
    </row>
    <row r="56" spans="1:2" x14ac:dyDescent="0.2">
      <c r="A56">
        <f>Totals!B56</f>
        <v>0.8786248025374801</v>
      </c>
      <c r="B56">
        <f>Totals!C56</f>
        <v>3.620849533221307E-2</v>
      </c>
    </row>
    <row r="57" spans="1:2" x14ac:dyDescent="0.2">
      <c r="A57">
        <f>Totals!B57</f>
        <v>0.88779175078449679</v>
      </c>
      <c r="B57">
        <f>Totals!C57</f>
        <v>3.6629148842890716E-2</v>
      </c>
    </row>
    <row r="58" spans="1:2" x14ac:dyDescent="0.2">
      <c r="A58">
        <f>Totals!B58</f>
        <v>0.89693334185980755</v>
      </c>
      <c r="B58">
        <f>Totals!C58</f>
        <v>3.7048684607071586E-2</v>
      </c>
    </row>
    <row r="59" spans="1:2" x14ac:dyDescent="0.2">
      <c r="A59">
        <f>Totals!B59</f>
        <v>0.91523733953923092</v>
      </c>
      <c r="B59">
        <f>Totals!C59</f>
        <v>3.7896733338256688E-2</v>
      </c>
    </row>
    <row r="60" spans="1:2" x14ac:dyDescent="0.2">
      <c r="A60">
        <f>Totals!B60</f>
        <v>0.92437346746873816</v>
      </c>
      <c r="B60">
        <f>Totals!C60</f>
        <v>3.8329089936068525E-2</v>
      </c>
    </row>
    <row r="61" spans="1:2" x14ac:dyDescent="0.2">
      <c r="A61">
        <f>Totals!B61</f>
        <v>0.93352704950456955</v>
      </c>
      <c r="B61">
        <f>Totals!C61</f>
        <v>3.8769475190882245E-2</v>
      </c>
    </row>
    <row r="62" spans="1:2" x14ac:dyDescent="0.2">
      <c r="A62">
        <f>Totals!B62</f>
        <v>0.94265487347791754</v>
      </c>
      <c r="B62">
        <f>Totals!C62</f>
        <v>3.9212488391513645E-2</v>
      </c>
    </row>
    <row r="63" spans="1:2" x14ac:dyDescent="0.2">
      <c r="A63">
        <f>Totals!B63</f>
        <v>0.95179365892190271</v>
      </c>
      <c r="B63">
        <f>Totals!C63</f>
        <v>3.9657665740643229E-2</v>
      </c>
    </row>
    <row r="64" spans="1:2" x14ac:dyDescent="0.2">
      <c r="A64">
        <f>Totals!B64</f>
        <v>0.96091974175316697</v>
      </c>
      <c r="B64">
        <f>Totals!C64</f>
        <v>4.0106867231270445E-2</v>
      </c>
    </row>
    <row r="65" spans="1:2" x14ac:dyDescent="0.2">
      <c r="A65">
        <f>Totals!B65</f>
        <v>0.97002938059914134</v>
      </c>
      <c r="B65">
        <f>Totals!C65</f>
        <v>4.0561470990652153E-2</v>
      </c>
    </row>
    <row r="66" spans="1:2" x14ac:dyDescent="0.2">
      <c r="A66">
        <f>Totals!B66</f>
        <v>0.97914024230226826</v>
      </c>
      <c r="B66">
        <f>Totals!C66</f>
        <v>4.1018250648912666E-2</v>
      </c>
    </row>
    <row r="67" spans="1:2" x14ac:dyDescent="0.2">
      <c r="A67">
        <f>Totals!B67</f>
        <v>0.9882711178750101</v>
      </c>
      <c r="B67">
        <f>Totals!C67</f>
        <v>4.147285727739191E-2</v>
      </c>
    </row>
    <row r="68" spans="1:2" x14ac:dyDescent="0.2">
      <c r="A68">
        <f>Totals!B68</f>
        <v>0.99737566700081615</v>
      </c>
      <c r="B68">
        <f>Totals!C68</f>
        <v>4.1925337703035075E-2</v>
      </c>
    </row>
    <row r="69" spans="1:2" x14ac:dyDescent="0.2">
      <c r="A69">
        <f>Totals!B69</f>
        <v>1.0064722420333849</v>
      </c>
      <c r="B69">
        <f>Totals!C69</f>
        <v>4.238018106765834E-2</v>
      </c>
    </row>
    <row r="70" spans="1:2" x14ac:dyDescent="0.2">
      <c r="A70">
        <f>Totals!B70</f>
        <v>1.0155803376797587</v>
      </c>
      <c r="B70">
        <f>Totals!C70</f>
        <v>4.2837673599262417E-2</v>
      </c>
    </row>
    <row r="71" spans="1:2" x14ac:dyDescent="0.2">
      <c r="A71">
        <f>Totals!B71</f>
        <v>1.0246745982387941</v>
      </c>
      <c r="B71">
        <f>Totals!C71</f>
        <v>4.3298017165859279E-2</v>
      </c>
    </row>
    <row r="72" spans="1:2" x14ac:dyDescent="0.2">
      <c r="A72">
        <f>Totals!B72</f>
        <v>1.0337516921158403</v>
      </c>
      <c r="B72">
        <f>Totals!C72</f>
        <v>4.3765014749061429E-2</v>
      </c>
    </row>
    <row r="73" spans="1:2" x14ac:dyDescent="0.2">
      <c r="A73">
        <f>Totals!B73</f>
        <v>1.0428554580804661</v>
      </c>
      <c r="B73">
        <f>Totals!C73</f>
        <v>4.4239411817159936E-2</v>
      </c>
    </row>
    <row r="74" spans="1:2" x14ac:dyDescent="0.2">
      <c r="A74">
        <f>Totals!B74</f>
        <v>1.0519364365784292</v>
      </c>
      <c r="B74">
        <f>Totals!C74</f>
        <v>4.471922565233178E-2</v>
      </c>
    </row>
    <row r="75" spans="1:2" x14ac:dyDescent="0.2">
      <c r="A75">
        <f>Totals!B75</f>
        <v>1.0610153479700852</v>
      </c>
      <c r="B75">
        <f>Totals!C75</f>
        <v>4.5201776095004483E-2</v>
      </c>
    </row>
    <row r="76" spans="1:2" x14ac:dyDescent="0.2">
      <c r="A76">
        <f>Totals!B76</f>
        <v>1.0700895473374239</v>
      </c>
      <c r="B76">
        <f>Totals!C76</f>
        <v>4.5684412495168719E-2</v>
      </c>
    </row>
    <row r="77" spans="1:2" x14ac:dyDescent="0.2">
      <c r="A77">
        <f>Totals!B77</f>
        <v>1.0791563350386839</v>
      </c>
      <c r="B77">
        <f>Totals!C77</f>
        <v>4.6167211926070505E-2</v>
      </c>
    </row>
    <row r="78" spans="1:2" x14ac:dyDescent="0.2">
      <c r="A78">
        <f>Totals!B78</f>
        <v>1.0882129574830237</v>
      </c>
      <c r="B78">
        <f>Totals!C78</f>
        <v>4.665350763129341E-2</v>
      </c>
    </row>
    <row r="79" spans="1:2" x14ac:dyDescent="0.2">
      <c r="A79">
        <f>Totals!B79</f>
        <v>1.0972566079913046</v>
      </c>
      <c r="B79">
        <f>Totals!C79</f>
        <v>4.7140266778924078E-2</v>
      </c>
    </row>
    <row r="80" spans="1:2" x14ac:dyDescent="0.2">
      <c r="A80">
        <f>Totals!B80</f>
        <v>1.106310233456723</v>
      </c>
      <c r="B80">
        <f>Totals!C80</f>
        <v>4.762957763257878E-2</v>
      </c>
    </row>
    <row r="81" spans="1:2" x14ac:dyDescent="0.2">
      <c r="A81">
        <f>Totals!B81</f>
        <v>1.115371874314782</v>
      </c>
      <c r="B81">
        <f>Totals!C81</f>
        <v>4.8121722480481667E-2</v>
      </c>
    </row>
    <row r="82" spans="1:2" x14ac:dyDescent="0.2">
      <c r="A82">
        <f>Totals!B82</f>
        <v>1.124413084457329</v>
      </c>
      <c r="B82">
        <f>Totals!C82</f>
        <v>4.8618966461049073E-2</v>
      </c>
    </row>
    <row r="83" spans="1:2" x14ac:dyDescent="0.2">
      <c r="A83">
        <f>Totals!B83</f>
        <v>1.1334576190141838</v>
      </c>
      <c r="B83">
        <f>Totals!C83</f>
        <v>4.9120411542101311E-2</v>
      </c>
    </row>
    <row r="84" spans="1:2" x14ac:dyDescent="0.2">
      <c r="A84">
        <f>Totals!B84</f>
        <v>1.1424763010525079</v>
      </c>
      <c r="B84">
        <f>Totals!C84</f>
        <v>4.9622889062282266E-2</v>
      </c>
    </row>
    <row r="85" spans="1:2" x14ac:dyDescent="0.2">
      <c r="A85">
        <f>Totals!B85</f>
        <v>1.1514934321366925</v>
      </c>
      <c r="B85">
        <f>Totals!C85</f>
        <v>5.012741497547353E-2</v>
      </c>
    </row>
    <row r="86" spans="1:2" x14ac:dyDescent="0.2">
      <c r="A86">
        <f>Totals!B86</f>
        <v>1.1605345552184172</v>
      </c>
      <c r="B86">
        <f>Totals!C86</f>
        <v>5.0633471569240321E-2</v>
      </c>
    </row>
    <row r="87" spans="1:2" x14ac:dyDescent="0.2">
      <c r="A87">
        <f>Totals!B87</f>
        <v>1.1695423171115236</v>
      </c>
      <c r="B87">
        <f>Totals!C87</f>
        <v>5.114131244610045E-2</v>
      </c>
    </row>
    <row r="88" spans="1:2" x14ac:dyDescent="0.2">
      <c r="A88">
        <f>Totals!B88</f>
        <v>1.178570230585569</v>
      </c>
      <c r="B88">
        <f>Totals!C88</f>
        <v>5.1650407840290617E-2</v>
      </c>
    </row>
    <row r="89" spans="1:2" x14ac:dyDescent="0.2">
      <c r="A89">
        <f>Totals!B89</f>
        <v>1.1875595650785851</v>
      </c>
      <c r="B89">
        <f>Totals!C89</f>
        <v>5.2160189032229715E-2</v>
      </c>
    </row>
    <row r="90" spans="1:2" x14ac:dyDescent="0.2">
      <c r="A90">
        <f>Totals!B90</f>
        <v>1.196565052158415</v>
      </c>
      <c r="B90">
        <f>Totals!C90</f>
        <v>5.2672246206515283E-2</v>
      </c>
    </row>
    <row r="91" spans="1:2" x14ac:dyDescent="0.2">
      <c r="A91">
        <f>Totals!B91</f>
        <v>1.205555933959364</v>
      </c>
      <c r="B91">
        <f>Totals!C91</f>
        <v>5.3190368052033081E-2</v>
      </c>
    </row>
    <row r="92" spans="1:2" x14ac:dyDescent="0.2">
      <c r="A92">
        <f>Totals!B92</f>
        <v>1.2145594730692921</v>
      </c>
      <c r="B92">
        <f>Totals!C92</f>
        <v>5.3715504340261337E-2</v>
      </c>
    </row>
    <row r="93" spans="1:2" x14ac:dyDescent="0.2">
      <c r="A93">
        <f>Totals!B93</f>
        <v>1.2235441841572281</v>
      </c>
      <c r="B93">
        <f>Totals!C93</f>
        <v>5.4243585139868052E-2</v>
      </c>
    </row>
    <row r="94" spans="1:2" x14ac:dyDescent="0.2">
      <c r="A94">
        <f>Totals!B94</f>
        <v>1.2325075714865479</v>
      </c>
      <c r="B94">
        <f>Totals!C94</f>
        <v>5.4768846767504639E-2</v>
      </c>
    </row>
    <row r="95" spans="1:2" x14ac:dyDescent="0.2">
      <c r="A95">
        <f>Totals!B95</f>
        <v>1.2414777793251757</v>
      </c>
      <c r="B95">
        <f>Totals!C95</f>
        <v>5.5294281149922506E-2</v>
      </c>
    </row>
    <row r="96" spans="1:2" x14ac:dyDescent="0.2">
      <c r="A96">
        <f>Totals!B96</f>
        <v>1.2504532358782476</v>
      </c>
      <c r="B96">
        <f>Totals!C96</f>
        <v>5.5823052914001817E-2</v>
      </c>
    </row>
    <row r="97" spans="1:2" x14ac:dyDescent="0.2">
      <c r="A97">
        <f>Totals!B97</f>
        <v>1.2594009943645705</v>
      </c>
      <c r="B97">
        <f>Totals!C97</f>
        <v>5.6358776090883127E-2</v>
      </c>
    </row>
    <row r="98" spans="1:2" x14ac:dyDescent="0.2">
      <c r="A98">
        <f>Totals!B98</f>
        <v>1.2683817755661309</v>
      </c>
      <c r="B98">
        <f>Totals!C98</f>
        <v>5.6894447410198688E-2</v>
      </c>
    </row>
    <row r="99" spans="1:2" x14ac:dyDescent="0.2">
      <c r="A99">
        <f>Totals!B99</f>
        <v>1.2773308907693119</v>
      </c>
      <c r="B99">
        <f>Totals!C99</f>
        <v>5.7429833369021049E-2</v>
      </c>
    </row>
    <row r="100" spans="1:2" x14ac:dyDescent="0.2">
      <c r="A100">
        <f>Totals!B100</f>
        <v>1.2862779888590952</v>
      </c>
      <c r="B100">
        <f>Totals!C100</f>
        <v>5.7960049407366092E-2</v>
      </c>
    </row>
    <row r="101" spans="1:2" x14ac:dyDescent="0.2">
      <c r="A101">
        <f>Totals!B101</f>
        <v>1.2951886548218825</v>
      </c>
      <c r="B101">
        <f>Totals!C101</f>
        <v>5.8490369567396387E-2</v>
      </c>
    </row>
    <row r="102" spans="1:2" x14ac:dyDescent="0.2">
      <c r="A102">
        <f>Totals!B102</f>
        <v>1.3041261759233835</v>
      </c>
      <c r="B102">
        <f>Totals!C102</f>
        <v>5.9021744825712721E-2</v>
      </c>
    </row>
    <row r="103" spans="1:2" x14ac:dyDescent="0.2">
      <c r="A103">
        <f>Totals!B103</f>
        <v>1.3130564176095882</v>
      </c>
      <c r="B103">
        <f>Totals!C103</f>
        <v>5.9555036014275212E-2</v>
      </c>
    </row>
    <row r="104" spans="1:2" x14ac:dyDescent="0.2">
      <c r="A104">
        <f>Totals!B104</f>
        <v>1.3219775691208844</v>
      </c>
      <c r="B104">
        <f>Totals!C104</f>
        <v>6.0091979808412715E-2</v>
      </c>
    </row>
    <row r="105" spans="1:2" x14ac:dyDescent="0.2">
      <c r="A105">
        <f>Totals!B105</f>
        <v>1.33088779180856</v>
      </c>
      <c r="B105">
        <f>Totals!C105</f>
        <v>6.0631934615356271E-2</v>
      </c>
    </row>
    <row r="106" spans="1:2" x14ac:dyDescent="0.2">
      <c r="A106">
        <f>Totals!B106</f>
        <v>1.3398196124862143</v>
      </c>
      <c r="B106">
        <f>Totals!C106</f>
        <v>6.1167137726020865E-2</v>
      </c>
    </row>
    <row r="107" spans="1:2" x14ac:dyDescent="0.2">
      <c r="A107">
        <f>Totals!B107</f>
        <v>1.348702694763025</v>
      </c>
      <c r="B107">
        <f>Totals!C107</f>
        <v>6.1704882884830017E-2</v>
      </c>
    </row>
    <row r="108" spans="1:2" x14ac:dyDescent="0.2">
      <c r="A108">
        <f>Totals!B108</f>
        <v>1.357604249770944</v>
      </c>
      <c r="B108">
        <f>Totals!C108</f>
        <v>6.2244032596714557E-2</v>
      </c>
    </row>
    <row r="109" spans="1:2" x14ac:dyDescent="0.2">
      <c r="A109">
        <f>Totals!B109</f>
        <v>1.3664879401501944</v>
      </c>
      <c r="B109">
        <f>Totals!C109</f>
        <v>6.2790066592839769E-2</v>
      </c>
    </row>
    <row r="110" spans="1:2" x14ac:dyDescent="0.2">
      <c r="A110">
        <f>Totals!B110</f>
        <v>1.3753875671582194</v>
      </c>
      <c r="B110">
        <f>Totals!C110</f>
        <v>6.3345735493022887E-2</v>
      </c>
    </row>
    <row r="111" spans="1:2" x14ac:dyDescent="0.2">
      <c r="A111">
        <f>Totals!B111</f>
        <v>1.3842660562348947</v>
      </c>
      <c r="B111">
        <f>Totals!C111</f>
        <v>6.3905996681388161E-2</v>
      </c>
    </row>
    <row r="112" spans="1:2" x14ac:dyDescent="0.2">
      <c r="A112">
        <f>Totals!B112</f>
        <v>1.3931213878006383</v>
      </c>
      <c r="B112">
        <f>Totals!C112</f>
        <v>6.447350504960031E-2</v>
      </c>
    </row>
    <row r="113" spans="1:2" x14ac:dyDescent="0.2">
      <c r="A113">
        <f>Totals!B113</f>
        <v>1.4019883321598436</v>
      </c>
      <c r="B113">
        <f>Totals!C113</f>
        <v>6.5047874002174932E-2</v>
      </c>
    </row>
    <row r="114" spans="1:2" x14ac:dyDescent="0.2">
      <c r="A114">
        <f>Totals!B114</f>
        <v>1.4108658678881774</v>
      </c>
      <c r="B114">
        <f>Totals!C114</f>
        <v>6.5627405928180838E-2</v>
      </c>
    </row>
    <row r="115" spans="1:2" x14ac:dyDescent="0.2">
      <c r="A115">
        <f>Totals!B115</f>
        <v>1.4197154385701405</v>
      </c>
      <c r="B115">
        <f>Totals!C115</f>
        <v>6.6210356140723972E-2</v>
      </c>
    </row>
    <row r="116" spans="1:2" x14ac:dyDescent="0.2">
      <c r="A116">
        <f>Totals!B116</f>
        <v>1.4285349302827199</v>
      </c>
      <c r="B116">
        <f>Totals!C116</f>
        <v>6.6788832890552846E-2</v>
      </c>
    </row>
    <row r="117" spans="1:2" x14ac:dyDescent="0.2">
      <c r="A117">
        <f>Totals!B117</f>
        <v>1.4373986407711745</v>
      </c>
      <c r="B117">
        <f>Totals!C117</f>
        <v>6.7359827404540717E-2</v>
      </c>
    </row>
    <row r="118" spans="1:2" x14ac:dyDescent="0.2">
      <c r="A118">
        <f>Totals!B118</f>
        <v>1.4462293829384869</v>
      </c>
      <c r="B118">
        <f>Totals!C118</f>
        <v>6.7928386048466169E-2</v>
      </c>
    </row>
    <row r="119" spans="1:2" x14ac:dyDescent="0.2">
      <c r="A119">
        <f>Totals!B119</f>
        <v>1.4550249760315666</v>
      </c>
      <c r="B119">
        <f>Totals!C119</f>
        <v>6.8496801943148264E-2</v>
      </c>
    </row>
    <row r="120" spans="1:2" x14ac:dyDescent="0.2">
      <c r="A120">
        <f>Totals!B120</f>
        <v>1.4638617730005314</v>
      </c>
      <c r="B120">
        <f>Totals!C120</f>
        <v>6.906343213794558E-2</v>
      </c>
    </row>
    <row r="121" spans="1:2" x14ac:dyDescent="0.2">
      <c r="A121">
        <f>Totals!B121</f>
        <v>1.4726604102568033</v>
      </c>
      <c r="B121">
        <f>Totals!C121</f>
        <v>6.9629975810767658E-2</v>
      </c>
    </row>
    <row r="122" spans="1:2" x14ac:dyDescent="0.2">
      <c r="A122">
        <f>Totals!B122</f>
        <v>1.4814986221573934</v>
      </c>
      <c r="B122">
        <f>Totals!C122</f>
        <v>7.0195554046248276E-2</v>
      </c>
    </row>
    <row r="123" spans="1:2" x14ac:dyDescent="0.2">
      <c r="A123">
        <f>Totals!B123</f>
        <v>1.4902955877405326</v>
      </c>
      <c r="B123">
        <f>Totals!C123</f>
        <v>7.0763024902821922E-2</v>
      </c>
    </row>
    <row r="124" spans="1:2" x14ac:dyDescent="0.2">
      <c r="A124">
        <f>Totals!B124</f>
        <v>1.4990490216387218</v>
      </c>
      <c r="B124">
        <f>Totals!C124</f>
        <v>7.1334833556878266E-2</v>
      </c>
    </row>
    <row r="125" spans="1:2" x14ac:dyDescent="0.2">
      <c r="A125">
        <f>Totals!B125</f>
        <v>1.5078387413238041</v>
      </c>
      <c r="B125">
        <f>Totals!C125</f>
        <v>7.1927433689234238E-2</v>
      </c>
    </row>
    <row r="126" spans="1:2" x14ac:dyDescent="0.2">
      <c r="A126">
        <f>Totals!B126</f>
        <v>1.516623150297588</v>
      </c>
      <c r="B126">
        <f>Totals!C126</f>
        <v>7.2500207304471861E-2</v>
      </c>
    </row>
    <row r="127" spans="1:2" x14ac:dyDescent="0.2">
      <c r="A127">
        <f>Totals!B127</f>
        <v>1.525400981716579</v>
      </c>
      <c r="B127">
        <f>Totals!C127</f>
        <v>7.3059510762610538E-2</v>
      </c>
    </row>
    <row r="128" spans="1:2" x14ac:dyDescent="0.2">
      <c r="A128">
        <f>Totals!B128</f>
        <v>1.5341709518955873</v>
      </c>
      <c r="B128">
        <f>Totals!C128</f>
        <v>7.3627532644819998E-2</v>
      </c>
    </row>
    <row r="129" spans="1:2" x14ac:dyDescent="0.2">
      <c r="A129">
        <f>Totals!B129</f>
        <v>1.5429317605094028</v>
      </c>
      <c r="B129">
        <f>Totals!C129</f>
        <v>7.4209746295084145E-2</v>
      </c>
    </row>
    <row r="130" spans="1:2" x14ac:dyDescent="0.2">
      <c r="A130">
        <f>Totals!B130</f>
        <v>1.5516820908077873</v>
      </c>
      <c r="B130">
        <f>Totals!C130</f>
        <v>7.4812910196343563E-2</v>
      </c>
    </row>
    <row r="131" spans="1:2" x14ac:dyDescent="0.2">
      <c r="A131">
        <f>Totals!B131</f>
        <v>1.5604206098439135</v>
      </c>
      <c r="B131">
        <f>Totals!C131</f>
        <v>7.5433469170902628E-2</v>
      </c>
    </row>
    <row r="132" spans="1:2" x14ac:dyDescent="0.2">
      <c r="A132">
        <f>Totals!B132</f>
        <v>1.5691459687164031</v>
      </c>
      <c r="B132">
        <f>Totals!C132</f>
        <v>7.6078682152774121E-2</v>
      </c>
    </row>
    <row r="133" spans="1:2" x14ac:dyDescent="0.2">
      <c r="A133">
        <f>Totals!B133</f>
        <v>1.5779007588595662</v>
      </c>
      <c r="B133">
        <f>Totals!C133</f>
        <v>7.6751112469710212E-2</v>
      </c>
    </row>
    <row r="134" spans="1:2" x14ac:dyDescent="0.2">
      <c r="A134">
        <f>Totals!B134</f>
        <v>1.5865960520135483</v>
      </c>
      <c r="B134">
        <f>Totals!C134</f>
        <v>7.7446464186935016E-2</v>
      </c>
    </row>
    <row r="135" spans="1:2" x14ac:dyDescent="0.2">
      <c r="A135">
        <f>Totals!B135</f>
        <v>1.5953187313312618</v>
      </c>
      <c r="B135">
        <f>Totals!C135</f>
        <v>7.8171991476287089E-2</v>
      </c>
    </row>
    <row r="136" spans="1:2" x14ac:dyDescent="0.2">
      <c r="A136">
        <f>Totals!B136</f>
        <v>1.6040234314269159</v>
      </c>
      <c r="B136">
        <f>Totals!C136</f>
        <v>7.8917386272885345E-2</v>
      </c>
    </row>
    <row r="137" spans="1:2" x14ac:dyDescent="0.2">
      <c r="A137">
        <f>Totals!B137</f>
        <v>1.6127087281362973</v>
      </c>
      <c r="B137">
        <f>Totals!C137</f>
        <v>7.9692994855072627E-2</v>
      </c>
    </row>
    <row r="138" spans="1:2" x14ac:dyDescent="0.2">
      <c r="A138">
        <f>Totals!B138</f>
        <v>1.6214189697537007</v>
      </c>
      <c r="B138">
        <f>Totals!C138</f>
        <v>8.0497944009061032E-2</v>
      </c>
    </row>
    <row r="139" spans="1:2" x14ac:dyDescent="0.2">
      <c r="A139">
        <f>Totals!B139</f>
        <v>1.6301076516060726</v>
      </c>
      <c r="B139">
        <f>Totals!C139</f>
        <v>8.1326974693967241E-2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J139"/>
  <sheetViews>
    <sheetView zoomScale="86" workbookViewId="0">
      <selection activeCell="N43" sqref="N43"/>
    </sheetView>
  </sheetViews>
  <sheetFormatPr baseColWidth="10" defaultRowHeight="16" x14ac:dyDescent="0.2"/>
  <cols>
    <col min="8" max="8" width="12.83203125" bestFit="1" customWidth="1"/>
    <col min="9" max="9" width="12.1640625" customWidth="1"/>
  </cols>
  <sheetData>
    <row r="1" spans="1:10" x14ac:dyDescent="0.2">
      <c r="A1" t="s">
        <v>39</v>
      </c>
      <c r="B1" t="s">
        <v>74</v>
      </c>
      <c r="C1" t="s">
        <v>75</v>
      </c>
      <c r="D1" t="s">
        <v>62</v>
      </c>
      <c r="E1" t="s">
        <v>58</v>
      </c>
      <c r="F1" t="s">
        <v>59</v>
      </c>
      <c r="G1" t="s">
        <v>60</v>
      </c>
      <c r="H1" t="s">
        <v>61</v>
      </c>
      <c r="I1" t="s">
        <v>84</v>
      </c>
      <c r="J1" t="s">
        <v>85</v>
      </c>
    </row>
    <row r="2" spans="1:10" x14ac:dyDescent="0.2">
      <c r="A2">
        <f>TrimCalculation_Dwing_DHStab!A2</f>
        <v>14.638</v>
      </c>
      <c r="B2">
        <f>(9.807*'AC Parameters'!$B$2)/('AC Parameters'!$B$8*0.5*1.225*Totals!A2^2)</f>
        <v>0.37955996889516813</v>
      </c>
      <c r="C2">
        <f>(D2)/('AC Parameters'!$B$8*0.5*1.225*Totals!A2^2)</f>
        <v>2.0932658026001263E-2</v>
      </c>
      <c r="D2">
        <f>SUM(E2:H2)</f>
        <v>6.8147620546436851</v>
      </c>
      <c r="E2">
        <f>TrimCalculation_Dwing_DHStab!R2</f>
        <v>6.0772465007783527</v>
      </c>
      <c r="F2">
        <f>TrimCalculation_Dwing_DHStab!Q2</f>
        <v>0.3993876940543411</v>
      </c>
      <c r="G2">
        <f>D_VStab!H2</f>
        <v>0.11769132446248841</v>
      </c>
      <c r="H2">
        <f>D_Fuselage!H2</f>
        <v>0.22043653534850233</v>
      </c>
      <c r="I2">
        <f>C2+(0.05*C2)</f>
        <v>2.1979290927301328E-2</v>
      </c>
      <c r="J2">
        <f>C2-(0.05*C2)</f>
        <v>1.9886025124701199E-2</v>
      </c>
    </row>
    <row r="3" spans="1:10" x14ac:dyDescent="0.2">
      <c r="A3">
        <f>TrimCalculation_Dwing_DHStab!A3</f>
        <v>14.4619</v>
      </c>
      <c r="B3">
        <f>(9.807*'AC Parameters'!$B$2)/('AC Parameters'!$B$8*0.5*1.225*Totals!A3^2)</f>
        <v>0.38885991745840764</v>
      </c>
      <c r="C3">
        <f>(D3)/('AC Parameters'!$B$8*0.5*1.225*Totals!A3^2)</f>
        <v>2.1111029374894372E-2</v>
      </c>
      <c r="D3">
        <f t="shared" ref="D3:D66" si="0">SUM(E3:H3)</f>
        <v>6.7084617953246459</v>
      </c>
      <c r="E3">
        <f>TrimCalculation_Dwing_DHStab!R3</f>
        <v>5.989453045904451</v>
      </c>
      <c r="F3">
        <f>TrimCalculation_Dwing_DHStab!Q3</f>
        <v>0.38789789028815658</v>
      </c>
      <c r="G3">
        <f>D_VStab!H3</f>
        <v>0.11557392626594297</v>
      </c>
      <c r="H3">
        <f>D_Fuselage!H3</f>
        <v>0.21553693286609588</v>
      </c>
      <c r="I3">
        <f t="shared" ref="I3:I66" si="1">C3+(0.05*C3)</f>
        <v>2.2166580843639091E-2</v>
      </c>
      <c r="J3">
        <f t="shared" ref="J3:J66" si="2">C3-(0.05*C3)</f>
        <v>2.0055477906149654E-2</v>
      </c>
    </row>
    <row r="4" spans="1:10" x14ac:dyDescent="0.2">
      <c r="A4">
        <f>TrimCalculation_Dwing_DHStab!A4</f>
        <v>14.292</v>
      </c>
      <c r="B4">
        <f>(9.807*'AC Parameters'!$B$2)/('AC Parameters'!$B$8*0.5*1.225*Totals!A4^2)</f>
        <v>0.39816022481763946</v>
      </c>
      <c r="C4">
        <f>(D4)/('AC Parameters'!$B$8*0.5*1.225*Totals!A4^2)</f>
        <v>2.1296430206020536E-2</v>
      </c>
      <c r="D4">
        <f t="shared" si="0"/>
        <v>6.6093029462921944</v>
      </c>
      <c r="E4">
        <f>TrimCalculation_Dwing_DHStab!R4</f>
        <v>5.9078615543000286</v>
      </c>
      <c r="F4">
        <f>TrimCalculation_Dwing_DHStab!Q4</f>
        <v>0.37703898991316148</v>
      </c>
      <c r="G4">
        <f>D_VStab!H4</f>
        <v>0.11354325687125703</v>
      </c>
      <c r="H4">
        <f>D_Fuselage!H4</f>
        <v>0.21085914520774754</v>
      </c>
      <c r="I4">
        <f t="shared" si="1"/>
        <v>2.2361251716321563E-2</v>
      </c>
      <c r="J4">
        <f t="shared" si="2"/>
        <v>2.0231608695719508E-2</v>
      </c>
    </row>
    <row r="5" spans="1:10" x14ac:dyDescent="0.2">
      <c r="A5">
        <f>TrimCalculation_Dwing_DHStab!A5</f>
        <v>14.128</v>
      </c>
      <c r="B5">
        <f>(9.807*'AC Parameters'!$B$2)/('AC Parameters'!$B$8*0.5*1.225*Totals!A5^2)</f>
        <v>0.40745768703418528</v>
      </c>
      <c r="C5">
        <f>(D5)/('AC Parameters'!$B$8*0.5*1.225*Totals!A5^2)</f>
        <v>2.1486721186331031E-2</v>
      </c>
      <c r="D5">
        <f t="shared" si="0"/>
        <v>6.5161992162244617</v>
      </c>
      <c r="E5">
        <f>TrimCalculation_Dwing_DHStab!R5</f>
        <v>5.8315286638576938</v>
      </c>
      <c r="F5">
        <f>TrimCalculation_Dwing_DHStab!Q5</f>
        <v>0.3666880396397631</v>
      </c>
      <c r="G5">
        <f>D_VStab!H5</f>
        <v>0.11159451920485398</v>
      </c>
      <c r="H5">
        <f>D_Fuselage!H5</f>
        <v>0.2063879935221499</v>
      </c>
      <c r="I5">
        <f t="shared" si="1"/>
        <v>2.2561057245647581E-2</v>
      </c>
      <c r="J5">
        <f t="shared" si="2"/>
        <v>2.041238512701448E-2</v>
      </c>
    </row>
    <row r="6" spans="1:10" x14ac:dyDescent="0.2">
      <c r="A6">
        <f>TrimCalculation_Dwing_DHStab!A6</f>
        <v>13.9696</v>
      </c>
      <c r="B6">
        <f>(9.807*'AC Parameters'!$B$2)/('AC Parameters'!$B$8*0.5*1.225*Totals!A6^2)</f>
        <v>0.41675032412085367</v>
      </c>
      <c r="C6">
        <f>(D6)/('AC Parameters'!$B$8*0.5*1.225*Totals!A6^2)</f>
        <v>2.1677233665826651E-2</v>
      </c>
      <c r="D6">
        <f t="shared" si="0"/>
        <v>6.4273897104128643</v>
      </c>
      <c r="E6">
        <f>TrimCalculation_Dwing_DHStab!R6</f>
        <v>5.7586907154856908</v>
      </c>
      <c r="F6">
        <f>TrimCalculation_Dwing_DHStab!Q6</f>
        <v>0.35686603024395719</v>
      </c>
      <c r="G6">
        <f>D_VStab!H6</f>
        <v>0.10972303006095496</v>
      </c>
      <c r="H6">
        <f>D_Fuselage!H6</f>
        <v>0.20210993462226109</v>
      </c>
      <c r="I6">
        <f t="shared" si="1"/>
        <v>2.2761095349117983E-2</v>
      </c>
      <c r="J6">
        <f t="shared" si="2"/>
        <v>2.059337198253532E-2</v>
      </c>
    </row>
    <row r="7" spans="1:10" x14ac:dyDescent="0.2">
      <c r="A7">
        <f>TrimCalculation_Dwing_DHStab!A7</f>
        <v>13.8164</v>
      </c>
      <c r="B7">
        <f>(9.807*'AC Parameters'!$B$2)/('AC Parameters'!$B$8*0.5*1.225*Totals!A7^2)</f>
        <v>0.42604364530280658</v>
      </c>
      <c r="C7">
        <f>(D7)/('AC Parameters'!$B$8*0.5*1.225*Totals!A7^2)</f>
        <v>2.1870385209330438E-2</v>
      </c>
      <c r="D7">
        <f t="shared" si="0"/>
        <v>6.3432095829121442</v>
      </c>
      <c r="E7">
        <f>TrimCalculation_Dwing_DHStab!R7</f>
        <v>5.6897945771086125</v>
      </c>
      <c r="F7">
        <f>TrimCalculation_Dwing_DHStab!Q7</f>
        <v>0.34747925026828141</v>
      </c>
      <c r="G7">
        <f>D_VStab!H7</f>
        <v>0.10792304322818767</v>
      </c>
      <c r="H7">
        <f>D_Fuselage!H7</f>
        <v>0.19801271230706269</v>
      </c>
      <c r="I7">
        <f t="shared" si="1"/>
        <v>2.2963904469796959E-2</v>
      </c>
      <c r="J7">
        <f t="shared" si="2"/>
        <v>2.0776865948863917E-2</v>
      </c>
    </row>
    <row r="8" spans="1:10" x14ac:dyDescent="0.2">
      <c r="A8">
        <f>TrimCalculation_Dwing_DHStab!A8</f>
        <v>13.668100000000001</v>
      </c>
      <c r="B8">
        <f>(9.807*'AC Parameters'!$B$2)/('AC Parameters'!$B$8*0.5*1.225*Totals!A8^2)</f>
        <v>0.43533901759366728</v>
      </c>
      <c r="C8">
        <f>(D8)/('AC Parameters'!$B$8*0.5*1.225*Totals!A8^2)</f>
        <v>2.2069324983676007E-2</v>
      </c>
      <c r="D8">
        <f t="shared" si="0"/>
        <v>6.2642369584093611</v>
      </c>
      <c r="E8">
        <f>TrimCalculation_Dwing_DHStab!R8</f>
        <v>5.6254001097422002</v>
      </c>
      <c r="F8">
        <f>TrimCalculation_Dwing_DHStab!Q8</f>
        <v>0.33856197567665114</v>
      </c>
      <c r="G8">
        <f>D_VStab!H8</f>
        <v>0.10619010675752628</v>
      </c>
      <c r="H8">
        <f>D_Fuselage!H8</f>
        <v>0.1940847662329836</v>
      </c>
      <c r="I8">
        <f t="shared" si="1"/>
        <v>2.3172791232859806E-2</v>
      </c>
      <c r="J8">
        <f t="shared" si="2"/>
        <v>2.0965858734492207E-2</v>
      </c>
    </row>
    <row r="9" spans="1:10" x14ac:dyDescent="0.2">
      <c r="A9">
        <f>TrimCalculation_Dwing_DHStab!A9</f>
        <v>13.5246</v>
      </c>
      <c r="B9">
        <f>(9.807*'AC Parameters'!$B$2)/('AC Parameters'!$B$8*0.5*1.225*Totals!A9^2)</f>
        <v>0.44462617842571583</v>
      </c>
      <c r="C9">
        <f>(D9)/('AC Parameters'!$B$8*0.5*1.225*Totals!A9^2)</f>
        <v>2.2271150407519539E-2</v>
      </c>
      <c r="D9">
        <f t="shared" si="0"/>
        <v>6.1894825390858914</v>
      </c>
      <c r="E9">
        <f>TrimCalculation_Dwing_DHStab!R9</f>
        <v>5.5646087557949011</v>
      </c>
      <c r="F9">
        <f>TrimCalculation_Dwing_DHStab!Q9</f>
        <v>0.33003535609081602</v>
      </c>
      <c r="G9">
        <f>D_VStab!H9</f>
        <v>0.10452218505310878</v>
      </c>
      <c r="H9">
        <f>D_Fuselage!H9</f>
        <v>0.1903162421470655</v>
      </c>
      <c r="I9">
        <f t="shared" si="1"/>
        <v>2.3384707927895515E-2</v>
      </c>
      <c r="J9">
        <f t="shared" si="2"/>
        <v>2.1157592887143563E-2</v>
      </c>
    </row>
    <row r="10" spans="1:10" x14ac:dyDescent="0.2">
      <c r="A10">
        <f>TrimCalculation_Dwing_DHStab!A10</f>
        <v>13.3855</v>
      </c>
      <c r="B10">
        <f>(9.807*'AC Parameters'!$B$2)/('AC Parameters'!$B$8*0.5*1.225*Totals!A10^2)</f>
        <v>0.45391516369304491</v>
      </c>
      <c r="C10">
        <f>(D10)/('AC Parameters'!$B$8*0.5*1.225*Totals!A10^2)</f>
        <v>2.2474886303649917E-2</v>
      </c>
      <c r="D10">
        <f t="shared" si="0"/>
        <v>6.1182825952576279</v>
      </c>
      <c r="E10">
        <f>TrimCalculation_Dwing_DHStab!R10</f>
        <v>5.5067493946493791</v>
      </c>
      <c r="F10">
        <f>TrimCalculation_Dwing_DHStab!Q10</f>
        <v>0.32192253161505557</v>
      </c>
      <c r="G10">
        <f>D_VStab!H10</f>
        <v>0.10291382825299412</v>
      </c>
      <c r="H10">
        <f>D_Fuselage!H10</f>
        <v>0.18669684074019863</v>
      </c>
      <c r="I10">
        <f t="shared" si="1"/>
        <v>2.3598630618832411E-2</v>
      </c>
      <c r="J10">
        <f t="shared" si="2"/>
        <v>2.1351141988467423E-2</v>
      </c>
    </row>
    <row r="11" spans="1:10" x14ac:dyDescent="0.2">
      <c r="A11">
        <f>TrimCalculation_Dwing_DHStab!A11</f>
        <v>13.2506</v>
      </c>
      <c r="B11">
        <f>(9.807*'AC Parameters'!$B$2)/('AC Parameters'!$B$8*0.5*1.225*Totals!A11^2)</f>
        <v>0.46320453215783691</v>
      </c>
      <c r="C11">
        <f>(D11)/('AC Parameters'!$B$8*0.5*1.225*Totals!A11^2)</f>
        <v>2.2682841821094837E-2</v>
      </c>
      <c r="D11">
        <f t="shared" si="0"/>
        <v>6.0510589601967251</v>
      </c>
      <c r="E11">
        <f>TrimCalculation_Dwing_DHStab!R11</f>
        <v>5.4523314664257416</v>
      </c>
      <c r="F11">
        <f>TrimCalculation_Dwing_DHStab!Q11</f>
        <v>0.31414709585255829</v>
      </c>
      <c r="G11">
        <f>D_VStab!H11</f>
        <v>0.101361995545363</v>
      </c>
      <c r="H11">
        <f>D_Fuselage!H11</f>
        <v>0.18321840237306194</v>
      </c>
      <c r="I11">
        <f t="shared" si="1"/>
        <v>2.3816983912149578E-2</v>
      </c>
      <c r="J11">
        <f t="shared" si="2"/>
        <v>2.1548699730040095E-2</v>
      </c>
    </row>
    <row r="12" spans="1:10" x14ac:dyDescent="0.2">
      <c r="A12">
        <f>TrimCalculation_Dwing_DHStab!A12</f>
        <v>13.1197</v>
      </c>
      <c r="B12">
        <f>(9.807*'AC Parameters'!$B$2)/('AC Parameters'!$B$8*0.5*1.225*Totals!A12^2)</f>
        <v>0.47249376199147386</v>
      </c>
      <c r="C12">
        <f>(D12)/('AC Parameters'!$B$8*0.5*1.225*Totals!A12^2)</f>
        <v>2.2897802824746346E-2</v>
      </c>
      <c r="D12">
        <f t="shared" si="0"/>
        <v>5.9883124532337826</v>
      </c>
      <c r="E12">
        <f>TrimCalculation_Dwing_DHStab!R12</f>
        <v>5.4018467149664433</v>
      </c>
      <c r="F12">
        <f>TrimCalculation_Dwing_DHStab!Q12</f>
        <v>0.30672950756090051</v>
      </c>
      <c r="G12">
        <f>D_VStab!H12</f>
        <v>9.9863709159878841E-2</v>
      </c>
      <c r="H12">
        <f>D_Fuselage!H12</f>
        <v>0.17987252154656061</v>
      </c>
      <c r="I12">
        <f t="shared" si="1"/>
        <v>2.4042692965983662E-2</v>
      </c>
      <c r="J12">
        <f t="shared" si="2"/>
        <v>2.175291268350903E-2</v>
      </c>
    </row>
    <row r="13" spans="1:10" x14ac:dyDescent="0.2">
      <c r="A13">
        <f>TrimCalculation_Dwing_DHStab!A13</f>
        <v>12.992699999999999</v>
      </c>
      <c r="B13">
        <f>(9.807*'AC Parameters'!$B$2)/('AC Parameters'!$B$8*0.5*1.225*Totals!A13^2)</f>
        <v>0.48177589459604803</v>
      </c>
      <c r="C13">
        <f>(D13)/('AC Parameters'!$B$8*0.5*1.225*Totals!A13^2)</f>
        <v>2.3118128947638358E-2</v>
      </c>
      <c r="D13">
        <f t="shared" si="0"/>
        <v>5.9294489688463532</v>
      </c>
      <c r="E13">
        <f>TrimCalculation_Dwing_DHStab!R13</f>
        <v>5.3547667110000967</v>
      </c>
      <c r="F13">
        <f>TrimCalculation_Dwing_DHStab!Q13</f>
        <v>0.29961350439750312</v>
      </c>
      <c r="G13">
        <f>D_VStab!H13</f>
        <v>9.8417188019432833E-2</v>
      </c>
      <c r="H13">
        <f>D_Fuselage!H13</f>
        <v>0.17665156542932056</v>
      </c>
      <c r="I13">
        <f t="shared" si="1"/>
        <v>2.4274035395020276E-2</v>
      </c>
      <c r="J13">
        <f t="shared" si="2"/>
        <v>2.196222250025644E-2</v>
      </c>
    </row>
    <row r="14" spans="1:10" x14ac:dyDescent="0.2">
      <c r="A14">
        <f>TrimCalculation_Dwing_DHStab!A14</f>
        <v>12.869300000000001</v>
      </c>
      <c r="B14">
        <f>(9.807*'AC Parameters'!$B$2)/('AC Parameters'!$B$8*0.5*1.225*Totals!A14^2)</f>
        <v>0.49105941045511986</v>
      </c>
      <c r="C14">
        <f>(D14)/('AC Parameters'!$B$8*0.5*1.225*Totals!A14^2)</f>
        <v>2.3338754476731831E-2</v>
      </c>
      <c r="D14">
        <f t="shared" si="0"/>
        <v>5.8728695948598864</v>
      </c>
      <c r="E14">
        <f>TrimCalculation_Dwing_DHStab!R14</f>
        <v>5.3094881753422962</v>
      </c>
      <c r="F14">
        <f>TrimCalculation_Dwing_DHStab!Q14</f>
        <v>0.29281410321213891</v>
      </c>
      <c r="G14">
        <f>D_VStab!H14</f>
        <v>9.7018425783308451E-2</v>
      </c>
      <c r="H14">
        <f>D_Fuselage!H14</f>
        <v>0.17354889052214284</v>
      </c>
      <c r="I14">
        <f t="shared" si="1"/>
        <v>2.4505692200568422E-2</v>
      </c>
      <c r="J14">
        <f t="shared" si="2"/>
        <v>2.217181675289524E-2</v>
      </c>
    </row>
    <row r="15" spans="1:10" x14ac:dyDescent="0.2">
      <c r="A15">
        <f>TrimCalculation_Dwing_DHStab!A15</f>
        <v>12.7494</v>
      </c>
      <c r="B15">
        <f>(9.807*'AC Parameters'!$B$2)/('AC Parameters'!$B$8*0.5*1.225*Totals!A15^2)</f>
        <v>0.50033904377099792</v>
      </c>
      <c r="C15">
        <f>(D15)/('AC Parameters'!$B$8*0.5*1.225*Totals!A15^2)</f>
        <v>2.3558874253751794E-2</v>
      </c>
      <c r="D15">
        <f t="shared" si="0"/>
        <v>5.8183100475661815</v>
      </c>
      <c r="E15">
        <f>TrimCalculation_Dwing_DHStab!R15</f>
        <v>5.2658059648835893</v>
      </c>
      <c r="F15">
        <f>TrimCalculation_Dwing_DHStab!Q15</f>
        <v>0.28628053058912156</v>
      </c>
      <c r="G15">
        <f>D_VStab!H15</f>
        <v>9.5665744664485408E-2</v>
      </c>
      <c r="H15">
        <f>D_Fuselage!H15</f>
        <v>0.1705578074289856</v>
      </c>
      <c r="I15">
        <f t="shared" si="1"/>
        <v>2.4736817966439385E-2</v>
      </c>
      <c r="J15">
        <f t="shared" si="2"/>
        <v>2.2380930541064204E-2</v>
      </c>
    </row>
    <row r="16" spans="1:10" x14ac:dyDescent="0.2">
      <c r="A16">
        <f>TrimCalculation_Dwing_DHStab!A16</f>
        <v>12.6328</v>
      </c>
      <c r="B16">
        <f>(9.807*'AC Parameters'!$B$2)/('AC Parameters'!$B$8*0.5*1.225*Totals!A16^2)</f>
        <v>0.50961786837492884</v>
      </c>
      <c r="C16">
        <f>(D16)/('AC Parameters'!$B$8*0.5*1.225*Totals!A16^2)</f>
        <v>2.3783153686380058E-2</v>
      </c>
      <c r="D16">
        <f t="shared" si="0"/>
        <v>5.7667551978126976</v>
      </c>
      <c r="E16">
        <f>TrimCalculation_Dwing_DHStab!R16</f>
        <v>5.2247036344178559</v>
      </c>
      <c r="F16">
        <f>TrimCalculation_Dwing_DHStab!Q16</f>
        <v>0.28002261695434721</v>
      </c>
      <c r="G16">
        <f>D_VStab!H16</f>
        <v>9.4356379155181483E-2</v>
      </c>
      <c r="H16">
        <f>D_Fuselage!H16</f>
        <v>0.16767256728531341</v>
      </c>
      <c r="I16">
        <f t="shared" si="1"/>
        <v>2.4972311370699062E-2</v>
      </c>
      <c r="J16">
        <f t="shared" si="2"/>
        <v>2.2593996002061054E-2</v>
      </c>
    </row>
    <row r="17" spans="1:10" x14ac:dyDescent="0.2">
      <c r="A17">
        <f>TrimCalculation_Dwing_DHStab!A17</f>
        <v>12.519399999999999</v>
      </c>
      <c r="B17">
        <f>(9.807*'AC Parameters'!$B$2)/('AC Parameters'!$B$8*0.5*1.225*Totals!A17^2)</f>
        <v>0.51889185890602096</v>
      </c>
      <c r="C17">
        <f>(D17)/('AC Parameters'!$B$8*0.5*1.225*Totals!A17^2)</f>
        <v>2.4012587936963606E-2</v>
      </c>
      <c r="D17">
        <f t="shared" si="0"/>
        <v>5.7183249607500759</v>
      </c>
      <c r="E17">
        <f>TrimCalculation_Dwing_DHStab!R17</f>
        <v>5.1863482001069352</v>
      </c>
      <c r="F17">
        <f>TrimCalculation_Dwing_DHStab!Q17</f>
        <v>0.27400068425877339</v>
      </c>
      <c r="G17">
        <f>D_VStab!H17</f>
        <v>9.3088730871178596E-2</v>
      </c>
      <c r="H17">
        <f>D_Fuselage!H17</f>
        <v>0.16488734551318887</v>
      </c>
      <c r="I17">
        <f t="shared" si="1"/>
        <v>2.5213217333811787E-2</v>
      </c>
      <c r="J17">
        <f t="shared" si="2"/>
        <v>2.2811958540115425E-2</v>
      </c>
    </row>
    <row r="18" spans="1:10" x14ac:dyDescent="0.2">
      <c r="A18">
        <f>TrimCalculation_Dwing_DHStab!A18</f>
        <v>12.409000000000001</v>
      </c>
      <c r="B18">
        <f>(9.807*'AC Parameters'!$B$2)/('AC Parameters'!$B$8*0.5*1.225*Totals!A18^2)</f>
        <v>0.52816585195229859</v>
      </c>
      <c r="C18">
        <f>(D18)/('AC Parameters'!$B$8*0.5*1.225*Totals!A18^2)</f>
        <v>2.4244663457506081E-2</v>
      </c>
      <c r="D18">
        <f t="shared" si="0"/>
        <v>5.6722134003475402</v>
      </c>
      <c r="E18">
        <f>TrimCalculation_Dwing_DHStab!R18</f>
        <v>5.149931071782281</v>
      </c>
      <c r="F18">
        <f>TrimCalculation_Dwing_DHStab!Q18</f>
        <v>0.26822523579135238</v>
      </c>
      <c r="G18">
        <f>D_VStab!H18</f>
        <v>9.1860120949594934E-2</v>
      </c>
      <c r="H18">
        <f>D_Fuselage!H18</f>
        <v>0.16219697182431175</v>
      </c>
      <c r="I18">
        <f t="shared" si="1"/>
        <v>2.5456896630381386E-2</v>
      </c>
      <c r="J18">
        <f t="shared" si="2"/>
        <v>2.3032430284630777E-2</v>
      </c>
    </row>
    <row r="19" spans="1:10" x14ac:dyDescent="0.2">
      <c r="A19">
        <f>TrimCalculation_Dwing_DHStab!A19</f>
        <v>12.301500000000001</v>
      </c>
      <c r="B19">
        <f>(9.807*'AC Parameters'!$B$2)/('AC Parameters'!$B$8*0.5*1.225*Totals!A19^2)</f>
        <v>0.53743722752888901</v>
      </c>
      <c r="C19">
        <f>(D19)/('AC Parameters'!$B$8*0.5*1.225*Totals!A19^2)</f>
        <v>2.4477822150670972E-2</v>
      </c>
      <c r="D19">
        <f t="shared" si="0"/>
        <v>5.6279696830565289</v>
      </c>
      <c r="E19">
        <f>TrimCalculation_Dwing_DHStab!R19</f>
        <v>5.1150431961424179</v>
      </c>
      <c r="F19">
        <f>TrimCalculation_Dwing_DHStab!Q19</f>
        <v>0.26266055801136201</v>
      </c>
      <c r="G19">
        <f>D_VStab!H19</f>
        <v>9.0669024347712457E-2</v>
      </c>
      <c r="H19">
        <f>D_Fuselage!H19</f>
        <v>0.15959690455503628</v>
      </c>
      <c r="I19">
        <f t="shared" si="1"/>
        <v>2.5701713258204521E-2</v>
      </c>
      <c r="J19">
        <f t="shared" si="2"/>
        <v>2.3253931043137423E-2</v>
      </c>
    </row>
    <row r="20" spans="1:10" x14ac:dyDescent="0.2">
      <c r="A20">
        <f>TrimCalculation_Dwing_DHStab!A20</f>
        <v>12.1967</v>
      </c>
      <c r="B20">
        <f>(9.807*'AC Parameters'!$B$2)/('AC Parameters'!$B$8*0.5*1.225*Totals!A20^2)</f>
        <v>0.54671275297596711</v>
      </c>
      <c r="C20">
        <f>(D20)/('AC Parameters'!$B$8*0.5*1.225*Totals!A20^2)</f>
        <v>2.4714060016065954E-2</v>
      </c>
      <c r="D20">
        <f t="shared" si="0"/>
        <v>5.585880143190086</v>
      </c>
      <c r="E20">
        <f>TrimCalculation_Dwing_DHStab!R20</f>
        <v>5.0819605934793151</v>
      </c>
      <c r="F20">
        <f>TrimCalculation_Dwing_DHStab!Q20</f>
        <v>0.25732421804367173</v>
      </c>
      <c r="G20">
        <f>D_VStab!H20</f>
        <v>8.9512842526303829E-2</v>
      </c>
      <c r="H20">
        <f>D_Fuselage!H20</f>
        <v>0.15708248914079528</v>
      </c>
      <c r="I20">
        <f t="shared" si="1"/>
        <v>2.594976301686925E-2</v>
      </c>
      <c r="J20">
        <f t="shared" si="2"/>
        <v>2.3478357015262658E-2</v>
      </c>
    </row>
    <row r="21" spans="1:10" x14ac:dyDescent="0.2">
      <c r="A21">
        <f>TrimCalculation_Dwing_DHStab!A21</f>
        <v>12.0946</v>
      </c>
      <c r="B21">
        <f>(9.807*'AC Parameters'!$B$2)/('AC Parameters'!$B$8*0.5*1.225*Totals!A21^2)</f>
        <v>0.55598217563039642</v>
      </c>
      <c r="C21">
        <f>(D21)/('AC Parameters'!$B$8*0.5*1.225*Totals!A21^2)</f>
        <v>2.4955813307971506E-2</v>
      </c>
      <c r="D21">
        <f t="shared" si="0"/>
        <v>5.5464816412605362</v>
      </c>
      <c r="E21">
        <f>TrimCalculation_Dwing_DHStab!R21</f>
        <v>5.0512591973565772</v>
      </c>
      <c r="F21">
        <f>TrimCalculation_Dwing_DHStab!Q21</f>
        <v>0.25218155567959494</v>
      </c>
      <c r="G21">
        <f>D_VStab!H21</f>
        <v>8.8391214381341024E-2</v>
      </c>
      <c r="H21">
        <f>D_Fuselage!H21</f>
        <v>0.15464967384302356</v>
      </c>
      <c r="I21">
        <f t="shared" si="1"/>
        <v>2.6203603973370081E-2</v>
      </c>
      <c r="J21">
        <f t="shared" si="2"/>
        <v>2.3708022642572931E-2</v>
      </c>
    </row>
    <row r="22" spans="1:10" x14ac:dyDescent="0.2">
      <c r="A22">
        <f>TrimCalculation_Dwing_DHStab!A22</f>
        <v>11.995100000000001</v>
      </c>
      <c r="B22">
        <f>(9.807*'AC Parameters'!$B$2)/('AC Parameters'!$B$8*0.5*1.225*Totals!A22^2)</f>
        <v>0.56524423573877758</v>
      </c>
      <c r="C22">
        <f>(D22)/('AC Parameters'!$B$8*0.5*1.225*Totals!A22^2)</f>
        <v>2.5197671108147301E-2</v>
      </c>
      <c r="D22">
        <f t="shared" si="0"/>
        <v>5.5084699076253889</v>
      </c>
      <c r="E22">
        <f>TrimCalculation_Dwing_DHStab!R22</f>
        <v>5.021629800094904</v>
      </c>
      <c r="F22">
        <f>TrimCalculation_Dwing_DHStab!Q22</f>
        <v>0.24724313336890746</v>
      </c>
      <c r="G22">
        <f>D_VStab!H22</f>
        <v>8.730269400009702E-2</v>
      </c>
      <c r="H22">
        <f>D_Fuselage!H22</f>
        <v>0.15229428016148072</v>
      </c>
      <c r="I22">
        <f t="shared" si="1"/>
        <v>2.6457554663554667E-2</v>
      </c>
      <c r="J22">
        <f t="shared" si="2"/>
        <v>2.3937787552739936E-2</v>
      </c>
    </row>
    <row r="23" spans="1:10" x14ac:dyDescent="0.2">
      <c r="A23">
        <f>TrimCalculation_Dwing_DHStab!A23</f>
        <v>11.898</v>
      </c>
      <c r="B23">
        <f>(9.807*'AC Parameters'!$B$2)/('AC Parameters'!$B$8*0.5*1.225*Totals!A23^2)</f>
        <v>0.57450783892999735</v>
      </c>
      <c r="C23">
        <f>(D23)/('AC Parameters'!$B$8*0.5*1.225*Totals!A23^2)</f>
        <v>2.544332204269395E-2</v>
      </c>
      <c r="D23">
        <f t="shared" si="0"/>
        <v>5.472484958067044</v>
      </c>
      <c r="E23">
        <f>TrimCalculation_Dwing_DHStab!R23</f>
        <v>4.993754400043886</v>
      </c>
      <c r="F23">
        <f>TrimCalculation_Dwing_DHStab!Q23</f>
        <v>0.2424730760796199</v>
      </c>
      <c r="G23">
        <f>D_VStab!H23</f>
        <v>8.624477290110158E-2</v>
      </c>
      <c r="H23">
        <f>D_Fuselage!H23</f>
        <v>0.15001270904243541</v>
      </c>
      <c r="I23">
        <f t="shared" si="1"/>
        <v>2.6715488144828648E-2</v>
      </c>
      <c r="J23">
        <f t="shared" si="2"/>
        <v>2.4171155940559252E-2</v>
      </c>
    </row>
    <row r="24" spans="1:10" x14ac:dyDescent="0.2">
      <c r="A24">
        <f>TrimCalculation_Dwing_DHStab!A24</f>
        <v>11.8033</v>
      </c>
      <c r="B24">
        <f>(9.807*'AC Parameters'!$B$2)/('AC Parameters'!$B$8*0.5*1.225*Totals!A24^2)</f>
        <v>0.58376358037166376</v>
      </c>
      <c r="C24">
        <f>(D24)/('AC Parameters'!$B$8*0.5*1.225*Totals!A24^2)</f>
        <v>2.5693627093387929E-2</v>
      </c>
      <c r="D24">
        <f t="shared" si="0"/>
        <v>5.4387004570922546</v>
      </c>
      <c r="E24">
        <f>TrimCalculation_Dwing_DHStab!R24</f>
        <v>4.96780114403448</v>
      </c>
      <c r="F24">
        <f>TrimCalculation_Dwing_DHStab!Q24</f>
        <v>0.23788070814547499</v>
      </c>
      <c r="G24">
        <f>D_VStab!H24</f>
        <v>8.5217149770639891E-2</v>
      </c>
      <c r="H24">
        <f>D_Fuselage!H24</f>
        <v>0.14780145514165988</v>
      </c>
      <c r="I24">
        <f t="shared" si="1"/>
        <v>2.6978308448057327E-2</v>
      </c>
      <c r="J24">
        <f t="shared" si="2"/>
        <v>2.4408945738718532E-2</v>
      </c>
    </row>
    <row r="25" spans="1:10" x14ac:dyDescent="0.2">
      <c r="A25">
        <f>TrimCalculation_Dwing_DHStab!A25</f>
        <v>11.710699999999999</v>
      </c>
      <c r="B25">
        <f>(9.807*'AC Parameters'!$B$2)/('AC Parameters'!$B$8*0.5*1.225*Totals!A25^2)</f>
        <v>0.59303206611746273</v>
      </c>
      <c r="C25">
        <f>(D25)/('AC Parameters'!$B$8*0.5*1.225*Totals!A25^2)</f>
        <v>2.5947750795442485E-2</v>
      </c>
      <c r="D25">
        <f t="shared" si="0"/>
        <v>5.4066500667205348</v>
      </c>
      <c r="E25">
        <f>TrimCalculation_Dwing_DHStab!R25</f>
        <v>4.9433418965022282</v>
      </c>
      <c r="F25">
        <f>TrimCalculation_Dwing_DHStab!Q25</f>
        <v>0.23343431242089682</v>
      </c>
      <c r="G25">
        <f>D_VStab!H25</f>
        <v>8.4216292703153423E-2</v>
      </c>
      <c r="H25">
        <f>D_Fuselage!H25</f>
        <v>0.14565756509425576</v>
      </c>
      <c r="I25">
        <f t="shared" si="1"/>
        <v>2.7245138335214608E-2</v>
      </c>
      <c r="J25">
        <f t="shared" si="2"/>
        <v>2.4650363255670361E-2</v>
      </c>
    </row>
    <row r="26" spans="1:10" x14ac:dyDescent="0.2">
      <c r="A26">
        <f>TrimCalculation_Dwing_DHStab!A26</f>
        <v>11.6204</v>
      </c>
      <c r="B26">
        <f>(9.807*'AC Parameters'!$B$2)/('AC Parameters'!$B$8*0.5*1.225*Totals!A26^2)</f>
        <v>0.60228456384256601</v>
      </c>
      <c r="C26">
        <f>(D26)/('AC Parameters'!$B$8*0.5*1.225*Totals!A26^2)</f>
        <v>2.6204861115236198E-2</v>
      </c>
      <c r="D26">
        <f t="shared" si="0"/>
        <v>5.3763415396217065</v>
      </c>
      <c r="E26">
        <f>TrimCalculation_Dwing_DHStab!R26</f>
        <v>4.9203516916416099</v>
      </c>
      <c r="F26">
        <f>TrimCalculation_Dwing_DHStab!Q26</f>
        <v>0.22916804901418886</v>
      </c>
      <c r="G26">
        <f>D_VStab!H26</f>
        <v>8.3244098148800433E-2</v>
      </c>
      <c r="H26">
        <f>D_Fuselage!H26</f>
        <v>0.14357770081710669</v>
      </c>
      <c r="I26">
        <f t="shared" si="1"/>
        <v>2.7515104170998009E-2</v>
      </c>
      <c r="J26">
        <f t="shared" si="2"/>
        <v>2.4894618059474388E-2</v>
      </c>
    </row>
    <row r="27" spans="1:10" x14ac:dyDescent="0.2">
      <c r="A27">
        <f>TrimCalculation_Dwing_DHStab!A27</f>
        <v>11.5322</v>
      </c>
      <c r="B27">
        <f>(9.807*'AC Parameters'!$B$2)/('AC Parameters'!$B$8*0.5*1.225*Totals!A27^2)</f>
        <v>0.61153251985025492</v>
      </c>
      <c r="C27">
        <f>(D27)/('AC Parameters'!$B$8*0.5*1.225*Totals!A27^2)</f>
        <v>2.6463974038162429E-2</v>
      </c>
      <c r="D27">
        <f t="shared" si="0"/>
        <v>5.3473945057626837</v>
      </c>
      <c r="E27">
        <f>TrimCalculation_Dwing_DHStab!R27</f>
        <v>4.8984920956232596</v>
      </c>
      <c r="F27">
        <f>TrimCalculation_Dwing_DHStab!Q27</f>
        <v>0.22504519433017858</v>
      </c>
      <c r="G27">
        <f>D_VStab!H27</f>
        <v>8.2298152238013039E-2</v>
      </c>
      <c r="H27">
        <f>D_Fuselage!H27</f>
        <v>0.1415590635712323</v>
      </c>
      <c r="I27">
        <f t="shared" si="1"/>
        <v>2.7787172740070552E-2</v>
      </c>
      <c r="J27">
        <f t="shared" si="2"/>
        <v>2.5140775336254306E-2</v>
      </c>
    </row>
    <row r="28" spans="1:10" x14ac:dyDescent="0.2">
      <c r="A28">
        <f>TrimCalculation_Dwing_DHStab!A28</f>
        <v>11.4459</v>
      </c>
      <c r="B28">
        <f>(9.807*'AC Parameters'!$B$2)/('AC Parameters'!$B$8*0.5*1.225*Totals!A28^2)</f>
        <v>0.62078897226917051</v>
      </c>
      <c r="C28">
        <f>(D28)/('AC Parameters'!$B$8*0.5*1.225*Totals!A28^2)</f>
        <v>2.6725953040245738E-2</v>
      </c>
      <c r="D28">
        <f t="shared" si="0"/>
        <v>5.3198076286634786</v>
      </c>
      <c r="E28">
        <f>TrimCalculation_Dwing_DHStab!R28</f>
        <v>4.8777468438915745</v>
      </c>
      <c r="F28">
        <f>TrimCalculation_Dwing_DHStab!Q28</f>
        <v>0.22108555683692177</v>
      </c>
      <c r="G28">
        <f>D_VStab!H28</f>
        <v>8.1376078409862773E-2</v>
      </c>
      <c r="H28">
        <f>D_Fuselage!H28</f>
        <v>0.1395991495251194</v>
      </c>
      <c r="I28">
        <f t="shared" si="1"/>
        <v>2.8062250692258026E-2</v>
      </c>
      <c r="J28">
        <f t="shared" si="2"/>
        <v>2.5389655388233449E-2</v>
      </c>
    </row>
    <row r="29" spans="1:10" x14ac:dyDescent="0.2">
      <c r="A29">
        <f>TrimCalculation_Dwing_DHStab!A29</f>
        <v>11.361599999999999</v>
      </c>
      <c r="B29">
        <f>(9.807*'AC Parameters'!$B$2)/('AC Parameters'!$B$8*0.5*1.225*Totals!A29^2)</f>
        <v>0.63003532082937097</v>
      </c>
      <c r="C29">
        <f>(D29)/('AC Parameters'!$B$8*0.5*1.225*Totals!A29^2)</f>
        <v>2.6988498772101889E-2</v>
      </c>
      <c r="D29">
        <f t="shared" si="0"/>
        <v>5.2932273853802219</v>
      </c>
      <c r="E29">
        <f>TrimCalculation_Dwing_DHStab!R29</f>
        <v>4.8577928769915788</v>
      </c>
      <c r="F29">
        <f>TrimCalculation_Dwing_DHStab!Q29</f>
        <v>0.21726049503038339</v>
      </c>
      <c r="G29">
        <f>D_VStab!H29</f>
        <v>8.0478723452324083E-2</v>
      </c>
      <c r="H29">
        <f>D_Fuselage!H29</f>
        <v>0.13769528990593574</v>
      </c>
      <c r="I29">
        <f t="shared" si="1"/>
        <v>2.8337923710706984E-2</v>
      </c>
      <c r="J29">
        <f t="shared" si="2"/>
        <v>2.5639073833496794E-2</v>
      </c>
    </row>
    <row r="30" spans="1:10" x14ac:dyDescent="0.2">
      <c r="A30">
        <f>TrimCalculation_Dwing_DHStab!A30</f>
        <v>11.2791</v>
      </c>
      <c r="B30">
        <f>(9.807*'AC Parameters'!$B$2)/('AC Parameters'!$B$8*0.5*1.225*Totals!A30^2)</f>
        <v>0.63928570569043719</v>
      </c>
      <c r="C30">
        <f>(D30)/('AC Parameters'!$B$8*0.5*1.225*Totals!A30^2)</f>
        <v>2.7253383710064548E-2</v>
      </c>
      <c r="D30">
        <f t="shared" si="0"/>
        <v>5.2678349273035741</v>
      </c>
      <c r="E30">
        <f>TrimCalculation_Dwing_DHStab!R30</f>
        <v>4.8387925073291598</v>
      </c>
      <c r="F30">
        <f>TrimCalculation_Dwing_DHStab!Q30</f>
        <v>0.21359379418556571</v>
      </c>
      <c r="G30">
        <f>D_VStab!H30</f>
        <v>7.9603746263942593E-2</v>
      </c>
      <c r="H30">
        <f>D_Fuselage!H30</f>
        <v>0.13584487952490562</v>
      </c>
      <c r="I30">
        <f t="shared" si="1"/>
        <v>2.8616052895567776E-2</v>
      </c>
      <c r="J30">
        <f t="shared" si="2"/>
        <v>2.589071452456132E-2</v>
      </c>
    </row>
    <row r="31" spans="1:10" x14ac:dyDescent="0.2">
      <c r="A31">
        <f>TrimCalculation_Dwing_DHStab!A31</f>
        <v>11.198399999999999</v>
      </c>
      <c r="B31">
        <f>(9.807*'AC Parameters'!$B$2)/('AC Parameters'!$B$8*0.5*1.225*Totals!A31^2)</f>
        <v>0.64853278500116163</v>
      </c>
      <c r="C31">
        <f>(D31)/('AC Parameters'!$B$8*0.5*1.225*Totals!A31^2)</f>
        <v>2.7520449608717967E-2</v>
      </c>
      <c r="D31">
        <f t="shared" si="0"/>
        <v>5.2436091127357463</v>
      </c>
      <c r="E31">
        <f>TrimCalculation_Dwing_DHStab!R31</f>
        <v>4.8207625112741237</v>
      </c>
      <c r="F31">
        <f>TrimCalculation_Dwing_DHStab!Q31</f>
        <v>0.2100496103744427</v>
      </c>
      <c r="G31">
        <f>D_VStab!H31</f>
        <v>7.8750949778384136E-2</v>
      </c>
      <c r="H31">
        <f>D_Fuselage!H31</f>
        <v>0.13404604130879572</v>
      </c>
      <c r="I31">
        <f t="shared" si="1"/>
        <v>2.8896472089153864E-2</v>
      </c>
      <c r="J31">
        <f t="shared" si="2"/>
        <v>2.614442712828207E-2</v>
      </c>
    </row>
    <row r="32" spans="1:10" x14ac:dyDescent="0.2">
      <c r="A32">
        <f>TrimCalculation_Dwing_DHStab!A32</f>
        <v>11.1195</v>
      </c>
      <c r="B32">
        <f>(9.807*'AC Parameters'!$B$2)/('AC Parameters'!$B$8*0.5*1.225*Totals!A32^2)</f>
        <v>0.65776895138444202</v>
      </c>
      <c r="C32">
        <f>(D32)/('AC Parameters'!$B$8*0.5*1.225*Totals!A32^2)</f>
        <v>2.7787685676436753E-2</v>
      </c>
      <c r="D32">
        <f t="shared" si="0"/>
        <v>5.2201830049533831</v>
      </c>
      <c r="E32">
        <f>TrimCalculation_Dwing_DHStab!R32</f>
        <v>4.8033165897675154</v>
      </c>
      <c r="F32">
        <f>TrimCalculation_Dwing_DHStab!Q32</f>
        <v>0.20664977599433537</v>
      </c>
      <c r="G32">
        <f>D_VStab!H32</f>
        <v>7.7920140117509487E-2</v>
      </c>
      <c r="H32">
        <f>D_Fuselage!H32</f>
        <v>0.13229649907402347</v>
      </c>
      <c r="I32">
        <f t="shared" si="1"/>
        <v>2.9177069960258591E-2</v>
      </c>
      <c r="J32">
        <f t="shared" si="2"/>
        <v>2.6398301392614915E-2</v>
      </c>
    </row>
    <row r="33" spans="1:10" x14ac:dyDescent="0.2">
      <c r="A33">
        <f>TrimCalculation_Dwing_DHStab!A33</f>
        <v>11.042199999999999</v>
      </c>
      <c r="B33">
        <f>(9.807*'AC Parameters'!$B$2)/('AC Parameters'!$B$8*0.5*1.225*Totals!A33^2)</f>
        <v>0.66701049925036093</v>
      </c>
      <c r="C33">
        <f>(D33)/('AC Parameters'!$B$8*0.5*1.225*Totals!A33^2)</f>
        <v>2.8054632806827379E-2</v>
      </c>
      <c r="D33">
        <f t="shared" si="0"/>
        <v>5.1973102095045185</v>
      </c>
      <c r="E33">
        <f>TrimCalculation_Dwing_DHStab!R33</f>
        <v>4.7862504588437176</v>
      </c>
      <c r="F33">
        <f>TrimCalculation_Dwing_DHStab!Q33</f>
        <v>0.20335647071996596</v>
      </c>
      <c r="G33">
        <f>D_VStab!H33</f>
        <v>7.7109031702975173E-2</v>
      </c>
      <c r="H33">
        <f>D_Fuselage!H33</f>
        <v>0.13059424823785951</v>
      </c>
      <c r="I33">
        <f t="shared" si="1"/>
        <v>2.9457364447168746E-2</v>
      </c>
      <c r="J33">
        <f t="shared" si="2"/>
        <v>2.6651901166486011E-2</v>
      </c>
    </row>
    <row r="34" spans="1:10" x14ac:dyDescent="0.2">
      <c r="A34">
        <f>TrimCalculation_Dwing_DHStab!A34</f>
        <v>10.9666</v>
      </c>
      <c r="B34">
        <f>(9.807*'AC Parameters'!$B$2)/('AC Parameters'!$B$8*0.5*1.225*Totals!A34^2)</f>
        <v>0.6762384830455781</v>
      </c>
      <c r="C34">
        <f>(D34)/('AC Parameters'!$B$8*0.5*1.225*Totals!A34^2)</f>
        <v>2.8320627864657982E-2</v>
      </c>
      <c r="D34">
        <f t="shared" si="0"/>
        <v>5.1749923966834706</v>
      </c>
      <c r="E34">
        <f>TrimCalculation_Dwing_DHStab!R34</f>
        <v>4.7695396555482228</v>
      </c>
      <c r="F34">
        <f>TrimCalculation_Dwing_DHStab!Q34</f>
        <v>0.2001971277353177</v>
      </c>
      <c r="G34">
        <f>D_VStab!H34</f>
        <v>7.631850260310491E-2</v>
      </c>
      <c r="H34">
        <f>D_Fuselage!H34</f>
        <v>0.12893711079682579</v>
      </c>
      <c r="I34">
        <f t="shared" si="1"/>
        <v>2.9736659257890881E-2</v>
      </c>
      <c r="J34">
        <f t="shared" si="2"/>
        <v>2.6904596471425082E-2</v>
      </c>
    </row>
    <row r="35" spans="1:10" x14ac:dyDescent="0.2">
      <c r="A35">
        <f>TrimCalculation_Dwing_DHStab!A35</f>
        <v>10.8925</v>
      </c>
      <c r="B35">
        <f>(9.807*'AC Parameters'!$B$2)/('AC Parameters'!$B$8*0.5*1.225*Totals!A35^2)</f>
        <v>0.68547047100471736</v>
      </c>
      <c r="C35">
        <f>(D35)/('AC Parameters'!$B$8*0.5*1.225*Totals!A35^2)</f>
        <v>2.8577153488419695E-2</v>
      </c>
      <c r="D35">
        <f t="shared" si="0"/>
        <v>5.1515383478326973</v>
      </c>
      <c r="E35">
        <f>TrimCalculation_Dwing_DHStab!R35</f>
        <v>4.7515329016209673</v>
      </c>
      <c r="F35">
        <f>TrimCalculation_Dwing_DHStab!Q35</f>
        <v>0.19713532241364456</v>
      </c>
      <c r="G35">
        <f>D_VStab!H35</f>
        <v>7.5546298267360354E-2</v>
      </c>
      <c r="H35">
        <f>D_Fuselage!H35</f>
        <v>0.12732382553072552</v>
      </c>
      <c r="I35">
        <f t="shared" si="1"/>
        <v>3.0006011162840678E-2</v>
      </c>
      <c r="J35">
        <f t="shared" si="2"/>
        <v>2.7148295813998712E-2</v>
      </c>
    </row>
    <row r="36" spans="1:10" x14ac:dyDescent="0.2">
      <c r="A36">
        <f>TrimCalculation_Dwing_DHStab!A36</f>
        <v>10.819900000000001</v>
      </c>
      <c r="B36">
        <f>(9.807*'AC Parameters'!$B$2)/('AC Parameters'!$B$8*0.5*1.225*Totals!A36^2)</f>
        <v>0.6947001523839772</v>
      </c>
      <c r="C36">
        <f>(D36)/('AC Parameters'!$B$8*0.5*1.225*Totals!A36^2)</f>
        <v>2.881477574010988E-2</v>
      </c>
      <c r="D36">
        <f t="shared" si="0"/>
        <v>5.1253623011169624</v>
      </c>
      <c r="E36">
        <f>TrimCalculation_Dwing_DHStab!R36</f>
        <v>4.7306166629250592</v>
      </c>
      <c r="F36">
        <f>TrimCalculation_Dwing_DHStab!Q36</f>
        <v>0.19420107488986416</v>
      </c>
      <c r="G36">
        <f>D_VStab!H36</f>
        <v>7.479226860393566E-2</v>
      </c>
      <c r="H36">
        <f>D_Fuselage!H36</f>
        <v>0.12575229469810351</v>
      </c>
      <c r="I36">
        <f t="shared" si="1"/>
        <v>3.0255514527115376E-2</v>
      </c>
      <c r="J36">
        <f t="shared" si="2"/>
        <v>2.7374036953104385E-2</v>
      </c>
    </row>
    <row r="37" spans="1:10" x14ac:dyDescent="0.2">
      <c r="A37">
        <f>TrimCalculation_Dwing_DHStab!A37</f>
        <v>10.748699999999999</v>
      </c>
      <c r="B37">
        <f>(9.807*'AC Parameters'!$B$2)/('AC Parameters'!$B$8*0.5*1.225*Totals!A37^2)</f>
        <v>0.7039341011509247</v>
      </c>
      <c r="C37">
        <f>(D37)/('AC Parameters'!$B$8*0.5*1.225*Totals!A37^2)</f>
        <v>2.9038114291042163E-2</v>
      </c>
      <c r="D37">
        <f t="shared" si="0"/>
        <v>5.0973344073993685</v>
      </c>
      <c r="E37">
        <f>TrimCalculation_Dwing_DHStab!R37</f>
        <v>4.7077002571190754</v>
      </c>
      <c r="F37">
        <f>TrimCalculation_Dwing_DHStab!Q37</f>
        <v>0.19135802255005979</v>
      </c>
      <c r="G37">
        <f>D_VStab!H37</f>
        <v>7.4055232314228836E-2</v>
      </c>
      <c r="H37">
        <f>D_Fuselage!H37</f>
        <v>0.12422089541600437</v>
      </c>
      <c r="I37">
        <f t="shared" si="1"/>
        <v>3.0490020005594271E-2</v>
      </c>
      <c r="J37">
        <f t="shared" si="2"/>
        <v>2.7586208576490055E-2</v>
      </c>
    </row>
    <row r="38" spans="1:10" x14ac:dyDescent="0.2">
      <c r="A38">
        <f>TrimCalculation_Dwing_DHStab!A38</f>
        <v>10.679</v>
      </c>
      <c r="B38">
        <f>(9.807*'AC Parameters'!$B$2)/('AC Parameters'!$B$8*0.5*1.225*Totals!A38^2)</f>
        <v>0.71315300248596636</v>
      </c>
      <c r="C38">
        <f>(D38)/('AC Parameters'!$B$8*0.5*1.225*Totals!A38^2)</f>
        <v>2.9276708661241661E-2</v>
      </c>
      <c r="D38">
        <f t="shared" si="0"/>
        <v>5.0727826687727244</v>
      </c>
      <c r="E38">
        <f>TrimCalculation_Dwing_DHStab!R38</f>
        <v>4.6880870903410896</v>
      </c>
      <c r="F38">
        <f>TrimCalculation_Dwing_DHStab!Q38</f>
        <v>0.18863102834091094</v>
      </c>
      <c r="G38">
        <f>D_VStab!H38</f>
        <v>7.3336084006864227E-2</v>
      </c>
      <c r="H38">
        <f>D_Fuselage!H38</f>
        <v>0.12272846608385991</v>
      </c>
      <c r="I38">
        <f t="shared" si="1"/>
        <v>3.0740544094303743E-2</v>
      </c>
      <c r="J38">
        <f t="shared" si="2"/>
        <v>2.7812873228179578E-2</v>
      </c>
    </row>
    <row r="39" spans="1:10" x14ac:dyDescent="0.2">
      <c r="A39">
        <f>TrimCalculation_Dwing_DHStab!A39</f>
        <v>10.6106</v>
      </c>
      <c r="B39">
        <f>(9.807*'AC Parameters'!$B$2)/('AC Parameters'!$B$8*0.5*1.225*Totals!A39^2)</f>
        <v>0.72237715410650893</v>
      </c>
      <c r="C39">
        <f>(D39)/('AC Parameters'!$B$8*0.5*1.225*Totals!A39^2)</f>
        <v>2.956116523621526E-2</v>
      </c>
      <c r="D39">
        <f t="shared" si="0"/>
        <v>5.0566659775664977</v>
      </c>
      <c r="E39">
        <f>TrimCalculation_Dwing_DHStab!R39</f>
        <v>4.6767750248947859</v>
      </c>
      <c r="F39">
        <f>TrimCalculation_Dwing_DHStab!Q39</f>
        <v>0.1859853060246246</v>
      </c>
      <c r="G39">
        <f>D_VStab!H39</f>
        <v>7.2632626670756997E-2</v>
      </c>
      <c r="H39">
        <f>D_Fuselage!H39</f>
        <v>0.12127301997633044</v>
      </c>
      <c r="I39">
        <f t="shared" si="1"/>
        <v>3.1039223498026021E-2</v>
      </c>
      <c r="J39">
        <f t="shared" si="2"/>
        <v>2.8083106974404498E-2</v>
      </c>
    </row>
    <row r="40" spans="1:10" x14ac:dyDescent="0.2">
      <c r="A40">
        <f>TrimCalculation_Dwing_DHStab!A40</f>
        <v>10.5435</v>
      </c>
      <c r="B40">
        <f>(9.807*'AC Parameters'!$B$2)/('AC Parameters'!$B$8*0.5*1.225*Totals!A40^2)</f>
        <v>0.73160098794843409</v>
      </c>
      <c r="C40">
        <f>(D40)/('AC Parameters'!$B$8*0.5*1.225*Totals!A40^2)</f>
        <v>2.9887202904729973E-2</v>
      </c>
      <c r="D40">
        <f t="shared" si="0"/>
        <v>5.0479809716065587</v>
      </c>
      <c r="E40">
        <f>TrimCalculation_Dwing_DHStab!R40</f>
        <v>4.6727321586343091</v>
      </c>
      <c r="F40">
        <f>TrimCalculation_Dwing_DHStab!Q40</f>
        <v>0.18345061779164273</v>
      </c>
      <c r="G40">
        <f>D_VStab!H40</f>
        <v>7.1944738704775663E-2</v>
      </c>
      <c r="H40">
        <f>D_Fuselage!H40</f>
        <v>0.11985345647583098</v>
      </c>
      <c r="I40">
        <f t="shared" si="1"/>
        <v>3.138156304996647E-2</v>
      </c>
      <c r="J40">
        <f t="shared" si="2"/>
        <v>2.8392842759493473E-2</v>
      </c>
    </row>
    <row r="41" spans="1:10" x14ac:dyDescent="0.2">
      <c r="A41">
        <f>TrimCalculation_Dwing_DHStab!A41</f>
        <v>10.4778</v>
      </c>
      <c r="B41">
        <f>(9.807*'AC Parameters'!$B$2)/('AC Parameters'!$B$8*0.5*1.225*Totals!A41^2)</f>
        <v>0.7408046150491121</v>
      </c>
      <c r="C41">
        <f>(D41)/('AC Parameters'!$B$8*0.5*1.225*Totals!A41^2)</f>
        <v>3.0232892505146811E-2</v>
      </c>
      <c r="D41">
        <f t="shared" si="0"/>
        <v>5.0429276920835777</v>
      </c>
      <c r="E41">
        <f>TrimCalculation_Dwing_DHStab!R41</f>
        <v>4.6721875766656042</v>
      </c>
      <c r="F41">
        <f>TrimCalculation_Dwing_DHStab!Q41</f>
        <v>0.18099830776441783</v>
      </c>
      <c r="G41">
        <f>D_VStab!H41</f>
        <v>7.1273320557698666E-2</v>
      </c>
      <c r="H41">
        <f>D_Fuselage!H41</f>
        <v>0.11846848709585667</v>
      </c>
      <c r="I41">
        <f t="shared" si="1"/>
        <v>3.1744537130404149E-2</v>
      </c>
      <c r="J41">
        <f t="shared" si="2"/>
        <v>2.8721247879889469E-2</v>
      </c>
    </row>
    <row r="42" spans="1:10" x14ac:dyDescent="0.2">
      <c r="A42">
        <f>TrimCalculation_Dwing_DHStab!A42</f>
        <v>10.4132</v>
      </c>
      <c r="B42">
        <f>(9.807*'AC Parameters'!$B$2)/('AC Parameters'!$B$8*0.5*1.225*Totals!A42^2)</f>
        <v>0.750024531952735</v>
      </c>
      <c r="C42">
        <f>(D42)/('AC Parameters'!$B$8*0.5*1.225*Totals!A42^2)</f>
        <v>3.0590896739845271E-2</v>
      </c>
      <c r="D42">
        <f t="shared" si="0"/>
        <v>5.0399178766685466</v>
      </c>
      <c r="E42">
        <f>TrimCalculation_Dwing_DHStab!R42</f>
        <v>4.6735466889696049</v>
      </c>
      <c r="F42">
        <f>TrimCalculation_Dwing_DHStab!Q42</f>
        <v>0.17863914538165554</v>
      </c>
      <c r="G42">
        <f>D_VStab!H42</f>
        <v>7.0615193029636467E-2</v>
      </c>
      <c r="H42">
        <f>D_Fuselage!H42</f>
        <v>0.11711684928764901</v>
      </c>
      <c r="I42">
        <f t="shared" si="1"/>
        <v>3.2120441576837536E-2</v>
      </c>
      <c r="J42">
        <f t="shared" si="2"/>
        <v>2.9061351902853007E-2</v>
      </c>
    </row>
    <row r="43" spans="1:10" x14ac:dyDescent="0.2">
      <c r="A43">
        <f>TrimCalculation_Dwing_DHStab!A43</f>
        <v>10.3499</v>
      </c>
      <c r="B43">
        <f>(9.807*'AC Parameters'!$B$2)/('AC Parameters'!$B$8*0.5*1.225*Totals!A43^2)</f>
        <v>0.75922688872872268</v>
      </c>
      <c r="C43">
        <f>(D43)/('AC Parameters'!$B$8*0.5*1.225*Totals!A43^2)</f>
        <v>3.0958133984561764E-2</v>
      </c>
      <c r="D43">
        <f t="shared" si="0"/>
        <v>5.0386003823397028</v>
      </c>
      <c r="E43">
        <f>TrimCalculation_Dwing_DHStab!R43</f>
        <v>4.6764776622367625</v>
      </c>
      <c r="F43">
        <f>TrimCalculation_Dwing_DHStab!Q43</f>
        <v>0.17635312781194096</v>
      </c>
      <c r="G43">
        <f>D_VStab!H43</f>
        <v>6.9972286647645182E-2</v>
      </c>
      <c r="H43">
        <f>D_Fuselage!H43</f>
        <v>0.11579730564335382</v>
      </c>
      <c r="I43">
        <f t="shared" si="1"/>
        <v>3.2506040683789851E-2</v>
      </c>
      <c r="J43">
        <f t="shared" si="2"/>
        <v>2.9410227285333677E-2</v>
      </c>
    </row>
    <row r="44" spans="1:10" x14ac:dyDescent="0.2">
      <c r="A44">
        <f>TrimCalculation_Dwing_DHStab!A44</f>
        <v>10.287699999999999</v>
      </c>
      <c r="B44">
        <f>(9.807*'AC Parameters'!$B$2)/('AC Parameters'!$B$8*0.5*1.225*Totals!A44^2)</f>
        <v>0.76843529715139325</v>
      </c>
      <c r="C44">
        <f>(D44)/('AC Parameters'!$B$8*0.5*1.225*Totals!A44^2)</f>
        <v>3.1337404211117151E-2</v>
      </c>
      <c r="D44">
        <f t="shared" si="0"/>
        <v>5.0392097361936568</v>
      </c>
      <c r="E44">
        <f>TrimCalculation_Dwing_DHStab!R44</f>
        <v>4.6812018872392747</v>
      </c>
      <c r="F44">
        <f>TrimCalculation_Dwing_DHStab!Q44</f>
        <v>0.17415674130920059</v>
      </c>
      <c r="G44">
        <f>D_VStab!H44</f>
        <v>6.9342464522577141E-2</v>
      </c>
      <c r="H44">
        <f>D_Fuselage!H44</f>
        <v>0.11450864312260425</v>
      </c>
      <c r="I44">
        <f t="shared" si="1"/>
        <v>3.2904274421673006E-2</v>
      </c>
      <c r="J44">
        <f t="shared" si="2"/>
        <v>2.9770534000561292E-2</v>
      </c>
    </row>
    <row r="45" spans="1:10" x14ac:dyDescent="0.2">
      <c r="A45">
        <f>TrimCalculation_Dwing_DHStab!A45</f>
        <v>10.226699999999999</v>
      </c>
      <c r="B45">
        <f>(9.807*'AC Parameters'!$B$2)/('AC Parameters'!$B$8*0.5*1.225*Totals!A45^2)</f>
        <v>0.7776297296250011</v>
      </c>
      <c r="C45">
        <f>(D45)/('AC Parameters'!$B$8*0.5*1.225*Totals!A45^2)</f>
        <v>3.1718080768379994E-2</v>
      </c>
      <c r="D45">
        <f t="shared" si="0"/>
        <v>5.0401187077728773</v>
      </c>
      <c r="E45">
        <f>TrimCalculation_Dwing_DHStab!R45</f>
        <v>4.6861153904032662</v>
      </c>
      <c r="F45">
        <f>TrimCalculation_Dwing_DHStab!Q45</f>
        <v>0.17202679969509654</v>
      </c>
      <c r="G45">
        <f>D_VStab!H45</f>
        <v>6.8726639711945411E-2</v>
      </c>
      <c r="H45">
        <f>D_Fuselage!H45</f>
        <v>0.11324987796256909</v>
      </c>
      <c r="I45">
        <f t="shared" si="1"/>
        <v>3.3303984806798997E-2</v>
      </c>
      <c r="J45">
        <f t="shared" si="2"/>
        <v>3.0132176729960995E-2</v>
      </c>
    </row>
    <row r="46" spans="1:10" x14ac:dyDescent="0.2">
      <c r="A46">
        <f>TrimCalculation_Dwing_DHStab!A46</f>
        <v>10.166700000000001</v>
      </c>
      <c r="B46">
        <f>(9.807*'AC Parameters'!$B$2)/('AC Parameters'!$B$8*0.5*1.225*Totals!A46^2)</f>
        <v>0.78683536410468924</v>
      </c>
      <c r="C46">
        <f>(D46)/('AC Parameters'!$B$8*0.5*1.225*Totals!A46^2)</f>
        <v>3.2106532386028681E-2</v>
      </c>
      <c r="D46">
        <f t="shared" si="0"/>
        <v>5.0421556988577469</v>
      </c>
      <c r="E46">
        <f>TrimCalculation_Dwing_DHStab!R46</f>
        <v>4.6920272273233774</v>
      </c>
      <c r="F46">
        <f>TrimCalculation_Dwing_DHStab!Q46</f>
        <v>0.1699857269658194</v>
      </c>
      <c r="G46">
        <f>D_VStab!H46</f>
        <v>6.8122699412661192E-2</v>
      </c>
      <c r="H46">
        <f>D_Fuselage!H46</f>
        <v>0.11202004515588883</v>
      </c>
      <c r="I46">
        <f t="shared" si="1"/>
        <v>3.3711859005330115E-2</v>
      </c>
      <c r="J46">
        <f t="shared" si="2"/>
        <v>3.0501205766727248E-2</v>
      </c>
    </row>
    <row r="47" spans="1:10" x14ac:dyDescent="0.2">
      <c r="A47">
        <f>TrimCalculation_Dwing_DHStab!A47</f>
        <v>10.107799999999999</v>
      </c>
      <c r="B47">
        <f>(9.807*'AC Parameters'!$B$2)/('AC Parameters'!$B$8*0.5*1.225*Totals!A47^2)</f>
        <v>0.79603214919862286</v>
      </c>
      <c r="C47">
        <f>(D47)/('AC Parameters'!$B$8*0.5*1.225*Totals!A47^2)</f>
        <v>3.2497376311879607E-2</v>
      </c>
      <c r="D47">
        <f t="shared" si="0"/>
        <v>5.0445730108064195</v>
      </c>
      <c r="E47">
        <f>TrimCalculation_Dwing_DHStab!R47</f>
        <v>4.6982169891339067</v>
      </c>
      <c r="F47">
        <f>TrimCalculation_Dwing_DHStab!Q47</f>
        <v>0.16800646518219245</v>
      </c>
      <c r="G47">
        <f>D_VStab!H47</f>
        <v>6.7531562177938903E-2</v>
      </c>
      <c r="H47">
        <f>D_Fuselage!H47</f>
        <v>0.11081799431238153</v>
      </c>
      <c r="I47">
        <f t="shared" si="1"/>
        <v>3.412224512747359E-2</v>
      </c>
      <c r="J47">
        <f t="shared" si="2"/>
        <v>3.0872507496285628E-2</v>
      </c>
    </row>
    <row r="48" spans="1:10" x14ac:dyDescent="0.2">
      <c r="A48">
        <f>TrimCalculation_Dwing_DHStab!A48</f>
        <v>10.050000000000001</v>
      </c>
      <c r="B48">
        <f>(9.807*'AC Parameters'!$B$2)/('AC Parameters'!$B$8*0.5*1.225*Totals!A48^2)</f>
        <v>0.80521482929407873</v>
      </c>
      <c r="C48">
        <f>(D48)/('AC Parameters'!$B$8*0.5*1.225*Totals!A48^2)</f>
        <v>3.289560204095341E-2</v>
      </c>
      <c r="D48">
        <f t="shared" si="0"/>
        <v>5.0481563233013729</v>
      </c>
      <c r="E48">
        <f>TrimCalculation_Dwing_DHStab!R48</f>
        <v>4.7054500920809534</v>
      </c>
      <c r="F48">
        <f>TrimCalculation_Dwing_DHStab!Q48</f>
        <v>0.16611029507801833</v>
      </c>
      <c r="G48">
        <f>D_VStab!H48</f>
        <v>6.6953136781516057E-2</v>
      </c>
      <c r="H48">
        <f>D_Fuselage!H48</f>
        <v>0.10964279936088546</v>
      </c>
      <c r="I48">
        <f t="shared" si="1"/>
        <v>3.4540382143001078E-2</v>
      </c>
      <c r="J48">
        <f t="shared" si="2"/>
        <v>3.1250821938905743E-2</v>
      </c>
    </row>
    <row r="49" spans="1:10" x14ac:dyDescent="0.2">
      <c r="A49">
        <f>TrimCalculation_Dwing_DHStab!A49</f>
        <v>9.9931000000000001</v>
      </c>
      <c r="B49">
        <f>(9.807*'AC Parameters'!$B$2)/('AC Parameters'!$B$8*0.5*1.225*Totals!A49^2)</f>
        <v>0.81441060685432098</v>
      </c>
      <c r="C49">
        <f>(D49)/('AC Parameters'!$B$8*0.5*1.225*Totals!A49^2)</f>
        <v>3.3296660211708178E-2</v>
      </c>
      <c r="D49">
        <f t="shared" si="0"/>
        <v>5.0520073458576285</v>
      </c>
      <c r="E49">
        <f>TrimCalculation_Dwing_DHStab!R49</f>
        <v>4.7128634529709386</v>
      </c>
      <c r="F49">
        <f>TrimCalculation_Dwing_DHStab!Q49</f>
        <v>0.16426475925143549</v>
      </c>
      <c r="G49">
        <f>D_VStab!H49</f>
        <v>6.6385340342498877E-2</v>
      </c>
      <c r="H49">
        <f>D_Fuselage!H49</f>
        <v>0.10849379329275587</v>
      </c>
      <c r="I49">
        <f t="shared" si="1"/>
        <v>3.496149322229359E-2</v>
      </c>
      <c r="J49">
        <f t="shared" si="2"/>
        <v>3.1631827201122766E-2</v>
      </c>
    </row>
    <row r="50" spans="1:10" x14ac:dyDescent="0.2">
      <c r="A50">
        <f>TrimCalculation_Dwing_DHStab!A50</f>
        <v>9.9372000000000007</v>
      </c>
      <c r="B50">
        <f>(9.807*'AC Parameters'!$B$2)/('AC Parameters'!$B$8*0.5*1.225*Totals!A50^2)</f>
        <v>0.82359903035096127</v>
      </c>
      <c r="C50">
        <f>(D50)/('AC Parameters'!$B$8*0.5*1.225*Totals!A50^2)</f>
        <v>3.3701219467917876E-2</v>
      </c>
      <c r="D50">
        <f t="shared" si="0"/>
        <v>5.0563428003078021</v>
      </c>
      <c r="E50">
        <f>TrimCalculation_Dwing_DHStab!R50</f>
        <v>4.7207279097372146</v>
      </c>
      <c r="F50">
        <f>TrimCalculation_Dwing_DHStab!Q50</f>
        <v>0.16241593638198762</v>
      </c>
      <c r="G50">
        <f>D_VStab!H50</f>
        <v>6.5829094624491755E-2</v>
      </c>
      <c r="H50">
        <f>D_Fuselage!H50</f>
        <v>0.10736985956410842</v>
      </c>
      <c r="I50">
        <f t="shared" si="1"/>
        <v>3.5386280441313769E-2</v>
      </c>
      <c r="J50">
        <f t="shared" si="2"/>
        <v>3.2016158494521982E-2</v>
      </c>
    </row>
    <row r="51" spans="1:10" x14ac:dyDescent="0.2">
      <c r="A51">
        <f>TrimCalculation_Dwing_DHStab!A51</f>
        <v>9.8823000000000008</v>
      </c>
      <c r="B51">
        <f>(9.807*'AC Parameters'!$B$2)/('AC Parameters'!$B$8*0.5*1.225*Totals!A51^2)</f>
        <v>0.8327752710652796</v>
      </c>
      <c r="C51">
        <f>(D51)/('AC Parameters'!$B$8*0.5*1.225*Totals!A51^2)</f>
        <v>3.4110311801856287E-2</v>
      </c>
      <c r="D51">
        <f t="shared" si="0"/>
        <v>5.061329241203822</v>
      </c>
      <c r="E51">
        <f>TrimCalculation_Dwing_DHStab!R51</f>
        <v>4.7291777970929791</v>
      </c>
      <c r="F51">
        <f>TrimCalculation_Dwing_DHStab!Q51</f>
        <v>0.16059688224634647</v>
      </c>
      <c r="G51">
        <f>D_VStab!H51</f>
        <v>6.5284320276092628E-2</v>
      </c>
      <c r="H51">
        <f>D_Fuselage!H51</f>
        <v>0.10627024158840356</v>
      </c>
      <c r="I51">
        <f t="shared" si="1"/>
        <v>3.58158273919491E-2</v>
      </c>
      <c r="J51">
        <f t="shared" si="2"/>
        <v>3.2404796211763474E-2</v>
      </c>
    </row>
    <row r="52" spans="1:10" x14ac:dyDescent="0.2">
      <c r="A52">
        <f>TrimCalculation_Dwing_DHStab!A52</f>
        <v>9.8283000000000005</v>
      </c>
      <c r="B52">
        <f>(9.807*'AC Parameters'!$B$2)/('AC Parameters'!$B$8*0.5*1.225*Totals!A52^2)</f>
        <v>0.84195150794259055</v>
      </c>
      <c r="C52">
        <f>(D52)/('AC Parameters'!$B$8*0.5*1.225*Totals!A52^2)</f>
        <v>3.4522465705902124E-2</v>
      </c>
      <c r="D52">
        <f t="shared" si="0"/>
        <v>5.0666563413660741</v>
      </c>
      <c r="E52">
        <f>TrimCalculation_Dwing_DHStab!R52</f>
        <v>4.7378607235175307</v>
      </c>
      <c r="F52">
        <f>TrimCalculation_Dwing_DHStab!Q52</f>
        <v>0.15885147081441822</v>
      </c>
      <c r="G52">
        <f>D_VStab!H52</f>
        <v>6.4749950798884279E-2</v>
      </c>
      <c r="H52">
        <f>D_Fuselage!H52</f>
        <v>0.10519419623524169</v>
      </c>
      <c r="I52">
        <f t="shared" si="1"/>
        <v>3.6248588991197227E-2</v>
      </c>
      <c r="J52">
        <f t="shared" si="2"/>
        <v>3.2796342420607021E-2</v>
      </c>
    </row>
    <row r="53" spans="1:10" x14ac:dyDescent="0.2">
      <c r="A53">
        <f>TrimCalculation_Dwing_DHStab!A53</f>
        <v>9.7751999999999999</v>
      </c>
      <c r="B53">
        <f>(9.807*'AC Parameters'!$B$2)/('AC Parameters'!$B$8*0.5*1.225*Totals!A53^2)</f>
        <v>0.85112350514531054</v>
      </c>
      <c r="C53">
        <f>(D53)/('AC Parameters'!$B$8*0.5*1.225*Totals!A53^2)</f>
        <v>3.4937410269935527E-2</v>
      </c>
      <c r="D53">
        <f t="shared" si="0"/>
        <v>5.0722989949389179</v>
      </c>
      <c r="E53">
        <f>TrimCalculation_Dwing_DHStab!R53</f>
        <v>4.7467780990791244</v>
      </c>
      <c r="F53">
        <f>TrimCalculation_Dwing_DHStab!Q53</f>
        <v>0.15715402495095299</v>
      </c>
      <c r="G53">
        <f>D_VStab!H53</f>
        <v>6.4225917005670458E-2</v>
      </c>
      <c r="H53">
        <f>D_Fuselage!H53</f>
        <v>0.10414095390317084</v>
      </c>
      <c r="I53">
        <f t="shared" si="1"/>
        <v>3.6684280783432305E-2</v>
      </c>
      <c r="J53">
        <f t="shared" si="2"/>
        <v>3.319053975643875E-2</v>
      </c>
    </row>
    <row r="54" spans="1:10" x14ac:dyDescent="0.2">
      <c r="A54">
        <f>TrimCalculation_Dwing_DHStab!A54</f>
        <v>9.7228999999999992</v>
      </c>
      <c r="B54">
        <f>(9.807*'AC Parameters'!$B$2)/('AC Parameters'!$B$8*0.5*1.225*Totals!A54^2)</f>
        <v>0.86030460960327904</v>
      </c>
      <c r="C54">
        <f>(D54)/('AC Parameters'!$B$8*0.5*1.225*Totals!A54^2)</f>
        <v>3.5357060638078031E-2</v>
      </c>
      <c r="D54">
        <f t="shared" si="0"/>
        <v>5.0784434856775658</v>
      </c>
      <c r="E54">
        <f>TrimCalculation_Dwing_DHStab!R54</f>
        <v>4.7560922634352307</v>
      </c>
      <c r="F54">
        <f>TrimCalculation_Dwing_DHStab!Q54</f>
        <v>0.15553027641981876</v>
      </c>
      <c r="G54">
        <f>D_VStab!H54</f>
        <v>6.3711167660663107E-2</v>
      </c>
      <c r="H54">
        <f>D_Fuselage!H54</f>
        <v>0.10310977816185378</v>
      </c>
      <c r="I54">
        <f t="shared" si="1"/>
        <v>3.7124913669981933E-2</v>
      </c>
      <c r="J54">
        <f t="shared" si="2"/>
        <v>3.3589207606174128E-2</v>
      </c>
    </row>
    <row r="55" spans="1:10" x14ac:dyDescent="0.2">
      <c r="A55">
        <f>TrimCalculation_Dwing_DHStab!A55</f>
        <v>9.6715999999999998</v>
      </c>
      <c r="B55">
        <f>(9.807*'AC Parameters'!$B$2)/('AC Parameters'!$B$8*0.5*1.225*Totals!A55^2)</f>
        <v>0.86945525128275558</v>
      </c>
      <c r="C55">
        <f>(D55)/('AC Parameters'!$B$8*0.5*1.225*Totals!A55^2)</f>
        <v>3.578215187626934E-2</v>
      </c>
      <c r="D55">
        <f t="shared" si="0"/>
        <v>5.085409620511105</v>
      </c>
      <c r="E55">
        <f>TrimCalculation_Dwing_DHStab!R55</f>
        <v>4.7661452044651567</v>
      </c>
      <c r="F55">
        <f>TrimCalculation_Dwing_DHStab!Q55</f>
        <v>0.15395680818457635</v>
      </c>
      <c r="G55">
        <f>D_VStab!H55</f>
        <v>6.3207603712823496E-2</v>
      </c>
      <c r="H55">
        <f>D_Fuselage!H55</f>
        <v>0.10210000414854956</v>
      </c>
      <c r="I55">
        <f t="shared" si="1"/>
        <v>3.7571259470082809E-2</v>
      </c>
      <c r="J55">
        <f t="shared" si="2"/>
        <v>3.3993044282455871E-2</v>
      </c>
    </row>
    <row r="56" spans="1:10" x14ac:dyDescent="0.2">
      <c r="A56">
        <f>TrimCalculation_Dwing_DHStab!A56</f>
        <v>9.6210000000000004</v>
      </c>
      <c r="B56">
        <f>(9.807*'AC Parameters'!$B$2)/('AC Parameters'!$B$8*0.5*1.225*Totals!A56^2)</f>
        <v>0.8786248025374801</v>
      </c>
      <c r="C56">
        <f>(D56)/('AC Parameters'!$B$8*0.5*1.225*Totals!A56^2)</f>
        <v>3.620849533221307E-2</v>
      </c>
      <c r="D56">
        <f t="shared" si="0"/>
        <v>5.0922971671051958</v>
      </c>
      <c r="E56">
        <f>TrimCalculation_Dwing_DHStab!R56</f>
        <v>4.776027968041519</v>
      </c>
      <c r="F56">
        <f>TrimCalculation_Dwing_DHStab!Q56</f>
        <v>0.15244602267576191</v>
      </c>
      <c r="G56">
        <f>D_VStab!H56</f>
        <v>6.271221755228569E-2</v>
      </c>
      <c r="H56">
        <f>D_Fuselage!H56</f>
        <v>0.10111095883562937</v>
      </c>
      <c r="I56">
        <f t="shared" si="1"/>
        <v>3.8018920098823725E-2</v>
      </c>
      <c r="J56">
        <f t="shared" si="2"/>
        <v>3.4398070565602415E-2</v>
      </c>
    </row>
    <row r="57" spans="1:10" x14ac:dyDescent="0.2">
      <c r="A57">
        <f>TrimCalculation_Dwing_DHStab!A57</f>
        <v>9.5711999999999993</v>
      </c>
      <c r="B57">
        <f>(9.807*'AC Parameters'!$B$2)/('AC Parameters'!$B$8*0.5*1.225*Totals!A57^2)</f>
        <v>0.88779175078449679</v>
      </c>
      <c r="C57">
        <f>(D57)/('AC Parameters'!$B$8*0.5*1.225*Totals!A57^2)</f>
        <v>3.6629148842890716E-2</v>
      </c>
      <c r="D57">
        <f t="shared" si="0"/>
        <v>5.09826542772955</v>
      </c>
      <c r="E57">
        <f>TrimCalculation_Dwing_DHStab!R57</f>
        <v>4.7849219900512576</v>
      </c>
      <c r="F57">
        <f>TrimCalculation_Dwing_DHStab!Q57</f>
        <v>0.15097548434936131</v>
      </c>
      <c r="G57">
        <f>D_VStab!H57</f>
        <v>6.2225933867846861E-2</v>
      </c>
      <c r="H57">
        <f>D_Fuselage!H57</f>
        <v>0.10014201946108453</v>
      </c>
      <c r="I57">
        <f t="shared" si="1"/>
        <v>3.8460606285035254E-2</v>
      </c>
      <c r="J57">
        <f t="shared" si="2"/>
        <v>3.4797691400746178E-2</v>
      </c>
    </row>
    <row r="58" spans="1:10" x14ac:dyDescent="0.2">
      <c r="A58">
        <f>TrimCalculation_Dwing_DHStab!A58</f>
        <v>9.5222999999999995</v>
      </c>
      <c r="B58">
        <f>(9.807*'AC Parameters'!$B$2)/('AC Parameters'!$B$8*0.5*1.225*Totals!A58^2)</f>
        <v>0.89693334185980755</v>
      </c>
      <c r="C58">
        <f>(D58)/('AC Parameters'!$B$8*0.5*1.225*Totals!A58^2)</f>
        <v>3.7048684607071586E-2</v>
      </c>
      <c r="D58">
        <f t="shared" si="0"/>
        <v>5.1041020058089224</v>
      </c>
      <c r="E58">
        <f>TrimCalculation_Dwing_DHStab!R58</f>
        <v>4.7935876410689344</v>
      </c>
      <c r="F58">
        <f>TrimCalculation_Dwing_DHStab!Q58</f>
        <v>0.14957214256867507</v>
      </c>
      <c r="G58">
        <f>D_VStab!H58</f>
        <v>6.1749667833215824E-2</v>
      </c>
      <c r="H58">
        <f>D_Fuselage!H58</f>
        <v>9.9192554338096803E-2</v>
      </c>
      <c r="I58">
        <f t="shared" si="1"/>
        <v>3.8901118837425162E-2</v>
      </c>
      <c r="J58">
        <f t="shared" si="2"/>
        <v>3.5196250376718009E-2</v>
      </c>
    </row>
    <row r="59" spans="1:10" x14ac:dyDescent="0.2">
      <c r="A59">
        <f>TrimCalculation_Dwing_DHStab!A59</f>
        <v>9.4266000000000005</v>
      </c>
      <c r="B59">
        <f>(9.807*'AC Parameters'!$B$2)/('AC Parameters'!$B$8*0.5*1.225*Totals!A59^2)</f>
        <v>0.91523733953923092</v>
      </c>
      <c r="C59">
        <f>(D59)/('AC Parameters'!$B$8*0.5*1.225*Totals!A59^2)</f>
        <v>3.7896733338256688E-2</v>
      </c>
      <c r="D59">
        <f t="shared" si="0"/>
        <v>5.1165210620077026</v>
      </c>
      <c r="E59">
        <f>TrimCalculation_Dwing_DHStab!R59</f>
        <v>4.8114498861000001</v>
      </c>
      <c r="F59">
        <f>TrimCalculation_Dwing_DHStab!Q59</f>
        <v>0.14690024770420432</v>
      </c>
      <c r="G59">
        <f>D_VStab!H59</f>
        <v>6.0821125784433772E-2</v>
      </c>
      <c r="H59">
        <f>D_Fuselage!H59</f>
        <v>9.7349802419064185E-2</v>
      </c>
      <c r="I59">
        <f t="shared" si="1"/>
        <v>3.9791570005169523E-2</v>
      </c>
      <c r="J59">
        <f t="shared" si="2"/>
        <v>3.6001896671343854E-2</v>
      </c>
    </row>
    <row r="60" spans="1:10" x14ac:dyDescent="0.2">
      <c r="A60">
        <f>TrimCalculation_Dwing_DHStab!A60</f>
        <v>9.3798999999999992</v>
      </c>
      <c r="B60">
        <f>(9.807*'AC Parameters'!$B$2)/('AC Parameters'!$B$8*0.5*1.225*Totals!A60^2)</f>
        <v>0.92437346746873816</v>
      </c>
      <c r="C60">
        <f>(D60)/('AC Parameters'!$B$8*0.5*1.225*Totals!A60^2)</f>
        <v>3.8329089936068525E-2</v>
      </c>
      <c r="D60">
        <f t="shared" si="0"/>
        <v>5.1237479414112244</v>
      </c>
      <c r="E60">
        <f>TrimCalculation_Dwing_DHStab!R60</f>
        <v>4.8212887513565237</v>
      </c>
      <c r="F60">
        <f>TrimCalculation_Dwing_DHStab!Q60</f>
        <v>0.14563407472029813</v>
      </c>
      <c r="G60">
        <f>D_VStab!H60</f>
        <v>6.0369718196130254E-2</v>
      </c>
      <c r="H60">
        <f>D_Fuselage!H60</f>
        <v>9.6455397138272059E-2</v>
      </c>
      <c r="I60">
        <f t="shared" si="1"/>
        <v>4.0245544432871955E-2</v>
      </c>
      <c r="J60">
        <f t="shared" si="2"/>
        <v>3.6412635439265095E-2</v>
      </c>
    </row>
    <row r="61" spans="1:10" x14ac:dyDescent="0.2">
      <c r="A61">
        <f>TrimCalculation_Dwing_DHStab!A61</f>
        <v>9.3338000000000001</v>
      </c>
      <c r="B61">
        <f>(9.807*'AC Parameters'!$B$2)/('AC Parameters'!$B$8*0.5*1.225*Totals!A61^2)</f>
        <v>0.93352704950456955</v>
      </c>
      <c r="C61">
        <f>(D61)/('AC Parameters'!$B$8*0.5*1.225*Totals!A61^2)</f>
        <v>3.8769475190882245E-2</v>
      </c>
      <c r="D61">
        <f t="shared" si="0"/>
        <v>5.1318001624317429</v>
      </c>
      <c r="E61">
        <f>TrimCalculation_Dwing_DHStab!R61</f>
        <v>4.831874279640286</v>
      </c>
      <c r="F61">
        <f>TrimCalculation_Dwing_DHStab!Q61</f>
        <v>0.14442240469828338</v>
      </c>
      <c r="G61">
        <f>D_VStab!H61</f>
        <v>5.9925211053013017E-2</v>
      </c>
      <c r="H61">
        <f>D_Fuselage!H61</f>
        <v>9.5578267040160661E-2</v>
      </c>
      <c r="I61">
        <f t="shared" si="1"/>
        <v>4.0707948950426356E-2</v>
      </c>
      <c r="J61">
        <f t="shared" si="2"/>
        <v>3.6831001431338134E-2</v>
      </c>
    </row>
    <row r="62" spans="1:10" x14ac:dyDescent="0.2">
      <c r="A62">
        <f>TrimCalculation_Dwing_DHStab!A62</f>
        <v>9.2885000000000009</v>
      </c>
      <c r="B62">
        <f>(9.807*'AC Parameters'!$B$2)/('AC Parameters'!$B$8*0.5*1.225*Totals!A62^2)</f>
        <v>0.94265487347791754</v>
      </c>
      <c r="C62">
        <f>(D62)/('AC Parameters'!$B$8*0.5*1.225*Totals!A62^2)</f>
        <v>3.9212488391513645E-2</v>
      </c>
      <c r="D62">
        <f t="shared" si="0"/>
        <v>5.1401809340709299</v>
      </c>
      <c r="E62">
        <f>TrimCalculation_Dwing_DHStab!R62</f>
        <v>4.8427283350713832</v>
      </c>
      <c r="F62">
        <f>TrimCalculation_Dwing_DHStab!Q62</f>
        <v>0.14324517226720818</v>
      </c>
      <c r="G62">
        <f>D_VStab!H62</f>
        <v>5.9489485678773171E-2</v>
      </c>
      <c r="H62">
        <f>D_Fuselage!H62</f>
        <v>9.4717941053565902E-2</v>
      </c>
      <c r="I62">
        <f t="shared" si="1"/>
        <v>4.1173112811089325E-2</v>
      </c>
      <c r="J62">
        <f t="shared" si="2"/>
        <v>3.7251863971937964E-2</v>
      </c>
    </row>
    <row r="63" spans="1:10" x14ac:dyDescent="0.2">
      <c r="A63">
        <f>TrimCalculation_Dwing_DHStab!A63</f>
        <v>9.2438000000000002</v>
      </c>
      <c r="B63">
        <f>(9.807*'AC Parameters'!$B$2)/('AC Parameters'!$B$8*0.5*1.225*Totals!A63^2)</f>
        <v>0.95179365892190271</v>
      </c>
      <c r="C63">
        <f>(D63)/('AC Parameters'!$B$8*0.5*1.225*Totals!A63^2)</f>
        <v>3.9657665740643229E-2</v>
      </c>
      <c r="D63">
        <f t="shared" si="0"/>
        <v>5.1486226303752298</v>
      </c>
      <c r="E63">
        <f>TrimCalculation_Dwing_DHStab!R63</f>
        <v>4.8535616629044416</v>
      </c>
      <c r="F63">
        <f>TrimCalculation_Dwing_DHStab!Q63</f>
        <v>0.14212645910168975</v>
      </c>
      <c r="G63">
        <f>D_VStab!H63</f>
        <v>5.9060571724191158E-2</v>
      </c>
      <c r="H63">
        <f>D_Fuselage!H63</f>
        <v>9.3873936644907341E-2</v>
      </c>
      <c r="I63">
        <f t="shared" si="1"/>
        <v>4.1640549027675389E-2</v>
      </c>
      <c r="J63">
        <f t="shared" si="2"/>
        <v>3.7674782453611069E-2</v>
      </c>
    </row>
    <row r="64" spans="1:10" x14ac:dyDescent="0.2">
      <c r="A64">
        <f>TrimCalculation_Dwing_DHStab!A64</f>
        <v>9.1997999999999998</v>
      </c>
      <c r="B64">
        <f>(9.807*'AC Parameters'!$B$2)/('AC Parameters'!$B$8*0.5*1.225*Totals!A64^2)</f>
        <v>0.96091974175316697</v>
      </c>
      <c r="C64">
        <f>(D64)/('AC Parameters'!$B$8*0.5*1.225*Totals!A64^2)</f>
        <v>4.0106867231270445E-2</v>
      </c>
      <c r="D64">
        <f t="shared" si="0"/>
        <v>5.1574894094330217</v>
      </c>
      <c r="E64">
        <f>TrimCalculation_Dwing_DHStab!R64</f>
        <v>4.8647658152005713</v>
      </c>
      <c r="F64">
        <f>TrimCalculation_Dwing_DHStab!Q64</f>
        <v>0.14103844808448263</v>
      </c>
      <c r="G64">
        <f>D_VStab!H64</f>
        <v>5.8639386120709146E-2</v>
      </c>
      <c r="H64">
        <f>D_Fuselage!H64</f>
        <v>9.304576002725895E-2</v>
      </c>
      <c r="I64">
        <f t="shared" si="1"/>
        <v>4.2112210592833967E-2</v>
      </c>
      <c r="J64">
        <f t="shared" si="2"/>
        <v>3.8101523869706923E-2</v>
      </c>
    </row>
    <row r="65" spans="1:10" x14ac:dyDescent="0.2">
      <c r="A65">
        <f>TrimCalculation_Dwing_DHStab!A65</f>
        <v>9.1564999999999994</v>
      </c>
      <c r="B65">
        <f>(9.807*'AC Parameters'!$B$2)/('AC Parameters'!$B$8*0.5*1.225*Totals!A65^2)</f>
        <v>0.97002938059914134</v>
      </c>
      <c r="C65">
        <f>(D65)/('AC Parameters'!$B$8*0.5*1.225*Totals!A65^2)</f>
        <v>4.0561470990652153E-2</v>
      </c>
      <c r="D65">
        <f t="shared" si="0"/>
        <v>5.1669651042645341</v>
      </c>
      <c r="E65">
        <f>TrimCalculation_Dwing_DHStab!R65</f>
        <v>4.8765010015978305</v>
      </c>
      <c r="F65">
        <f>TrimCalculation_Dwing_DHStab!Q65</f>
        <v>0.14000521946527109</v>
      </c>
      <c r="G65">
        <f>D_VStab!H65</f>
        <v>5.8225883309592129E-2</v>
      </c>
      <c r="H65">
        <f>D_Fuselage!H65</f>
        <v>9.2232999891840417E-2</v>
      </c>
      <c r="I65">
        <f t="shared" si="1"/>
        <v>4.2589544540184758E-2</v>
      </c>
      <c r="J65">
        <f t="shared" si="2"/>
        <v>3.8533397441119548E-2</v>
      </c>
    </row>
    <row r="66" spans="1:10" x14ac:dyDescent="0.2">
      <c r="A66">
        <f>TrimCalculation_Dwing_DHStab!A66</f>
        <v>9.1137999999999995</v>
      </c>
      <c r="B66">
        <f>(9.807*'AC Parameters'!$B$2)/('AC Parameters'!$B$8*0.5*1.225*Totals!A66^2)</f>
        <v>0.97914024230226826</v>
      </c>
      <c r="C66">
        <f>(D66)/('AC Parameters'!$B$8*0.5*1.225*Totals!A66^2)</f>
        <v>4.1018250648912666E-2</v>
      </c>
      <c r="D66">
        <f t="shared" si="0"/>
        <v>5.176532615917413</v>
      </c>
      <c r="E66">
        <f>TrimCalculation_Dwing_DHStab!R66</f>
        <v>4.8882813125148825</v>
      </c>
      <c r="F66">
        <f>TrimCalculation_Dwing_DHStab!Q66</f>
        <v>0.13899700417534083</v>
      </c>
      <c r="G66">
        <f>D_VStab!H66</f>
        <v>5.7819066665644937E-2</v>
      </c>
      <c r="H66">
        <f>D_Fuselage!H66</f>
        <v>9.1435232561544608E-2</v>
      </c>
      <c r="I66">
        <f t="shared" si="1"/>
        <v>4.3069163181358297E-2</v>
      </c>
      <c r="J66">
        <f t="shared" si="2"/>
        <v>3.8967338116467035E-2</v>
      </c>
    </row>
    <row r="67" spans="1:10" x14ac:dyDescent="0.2">
      <c r="A67">
        <f>TrimCalculation_Dwing_DHStab!A67</f>
        <v>9.0716000000000001</v>
      </c>
      <c r="B67">
        <f>(9.807*'AC Parameters'!$B$2)/('AC Parameters'!$B$8*0.5*1.225*Totals!A67^2)</f>
        <v>0.9882711178750101</v>
      </c>
      <c r="C67">
        <f>(D67)/('AC Parameters'!$B$8*0.5*1.225*Totals!A67^2)</f>
        <v>4.147285727739191E-2</v>
      </c>
      <c r="D67">
        <f t="shared" ref="D67:D130" si="3">SUM(E67:H67)</f>
        <v>5.1855469920475405</v>
      </c>
      <c r="E67">
        <f>TrimCalculation_Dwing_DHStab!R67</f>
        <v>4.8994405414457862</v>
      </c>
      <c r="F67">
        <f>TrimCalculation_Dwing_DHStab!Q67</f>
        <v>0.13803647946857822</v>
      </c>
      <c r="G67">
        <f>D_VStab!H67</f>
        <v>5.7417948916265456E-2</v>
      </c>
      <c r="H67">
        <f>D_Fuselage!H67</f>
        <v>9.0652022216910239E-2</v>
      </c>
      <c r="I67">
        <f t="shared" ref="I67:I130" si="4">C67+(0.05*C67)</f>
        <v>4.3546500141261504E-2</v>
      </c>
      <c r="J67">
        <f t="shared" ref="J67:J130" si="5">C67-(0.05*C67)</f>
        <v>3.9399214413522315E-2</v>
      </c>
    </row>
    <row r="68" spans="1:10" x14ac:dyDescent="0.2">
      <c r="A68">
        <f>TrimCalculation_Dwing_DHStab!A68</f>
        <v>9.0300999999999991</v>
      </c>
      <c r="B68">
        <f>(9.807*'AC Parameters'!$B$2)/('AC Parameters'!$B$8*0.5*1.225*Totals!A68^2)</f>
        <v>0.99737566700081615</v>
      </c>
      <c r="C68">
        <f>(D68)/('AC Parameters'!$B$8*0.5*1.225*Totals!A68^2)</f>
        <v>4.1925337703035075E-2</v>
      </c>
      <c r="D68">
        <f t="shared" si="3"/>
        <v>5.1942700085462779</v>
      </c>
      <c r="E68">
        <f>TrimCalculation_Dwing_DHStab!R68</f>
        <v>4.9102599240223297</v>
      </c>
      <c r="F68">
        <f>TrimCalculation_Dwing_DHStab!Q68</f>
        <v>0.13710269586960755</v>
      </c>
      <c r="G68">
        <f>D_VStab!H68</f>
        <v>5.7024393602669816E-2</v>
      </c>
      <c r="H68">
        <f>D_Fuselage!H68</f>
        <v>8.9882995051670925E-2</v>
      </c>
      <c r="I68">
        <f t="shared" si="4"/>
        <v>4.4021604588186831E-2</v>
      </c>
      <c r="J68">
        <f t="shared" si="5"/>
        <v>3.9829070817883318E-2</v>
      </c>
    </row>
    <row r="69" spans="1:10" x14ac:dyDescent="0.2">
      <c r="A69">
        <f>TrimCalculation_Dwing_DHStab!A69</f>
        <v>8.9892000000000003</v>
      </c>
      <c r="B69">
        <f>(9.807*'AC Parameters'!$B$2)/('AC Parameters'!$B$8*0.5*1.225*Totals!A69^2)</f>
        <v>1.0064722420333849</v>
      </c>
      <c r="C69">
        <f>(D69)/('AC Parameters'!$B$8*0.5*1.225*Totals!A69^2)</f>
        <v>4.238018106765834E-2</v>
      </c>
      <c r="D69">
        <f t="shared" si="3"/>
        <v>5.2031665370369078</v>
      </c>
      <c r="E69">
        <f>TrimCalculation_Dwing_DHStab!R69</f>
        <v>4.9211774532369086</v>
      </c>
      <c r="F69">
        <f>TrimCalculation_Dwing_DHStab!Q69</f>
        <v>0.13622390737247803</v>
      </c>
      <c r="G69">
        <f>D_VStab!H69</f>
        <v>5.6637412043587985E-2</v>
      </c>
      <c r="H69">
        <f>D_Fuselage!H69</f>
        <v>8.9127764383933814E-2</v>
      </c>
      <c r="I69">
        <f t="shared" si="4"/>
        <v>4.4499190121041254E-2</v>
      </c>
      <c r="J69">
        <f t="shared" si="5"/>
        <v>4.0261172014275426E-2</v>
      </c>
    </row>
    <row r="70" spans="1:10" x14ac:dyDescent="0.2">
      <c r="A70">
        <f>TrimCalculation_Dwing_DHStab!A70</f>
        <v>8.9488000000000003</v>
      </c>
      <c r="B70">
        <f>(9.807*'AC Parameters'!$B$2)/('AC Parameters'!$B$8*0.5*1.225*Totals!A70^2)</f>
        <v>1.0155803376797587</v>
      </c>
      <c r="C70">
        <f>(D70)/('AC Parameters'!$B$8*0.5*1.225*Totals!A70^2)</f>
        <v>4.2837673599262417E-2</v>
      </c>
      <c r="D70">
        <f t="shared" si="3"/>
        <v>5.2121668985260818</v>
      </c>
      <c r="E70">
        <f>TrimCalculation_Dwing_DHStab!R70</f>
        <v>4.9321599541646117</v>
      </c>
      <c r="F70">
        <f>TrimCalculation_Dwing_DHStab!Q70</f>
        <v>0.13536497052339097</v>
      </c>
      <c r="G70">
        <f>D_VStab!H70</f>
        <v>5.6256024608982616E-2</v>
      </c>
      <c r="H70">
        <f>D_Fuselage!H70</f>
        <v>8.8385949229096997E-2</v>
      </c>
      <c r="I70">
        <f t="shared" si="4"/>
        <v>4.4979557279225535E-2</v>
      </c>
      <c r="J70">
        <f t="shared" si="5"/>
        <v>4.0695789919299299E-2</v>
      </c>
    </row>
    <row r="71" spans="1:10" x14ac:dyDescent="0.2">
      <c r="A71">
        <f>TrimCalculation_Dwing_DHStab!A71</f>
        <v>8.9090000000000007</v>
      </c>
      <c r="B71">
        <f>(9.807*'AC Parameters'!$B$2)/('AC Parameters'!$B$8*0.5*1.225*Totals!A71^2)</f>
        <v>1.0246745982387941</v>
      </c>
      <c r="C71">
        <f>(D71)/('AC Parameters'!$B$8*0.5*1.225*Totals!A71^2)</f>
        <v>4.3298017165859279E-2</v>
      </c>
      <c r="D71">
        <f t="shared" si="3"/>
        <v>5.2214215653928884</v>
      </c>
      <c r="E71">
        <f>TrimCalculation_Dwing_DHStab!R71</f>
        <v>4.9433286463447459</v>
      </c>
      <c r="F71">
        <f>TrimCalculation_Dwing_DHStab!Q71</f>
        <v>0.13455458440218585</v>
      </c>
      <c r="G71">
        <f>D_VStab!H71</f>
        <v>5.5881142204472455E-2</v>
      </c>
      <c r="H71">
        <f>D_Fuselage!H71</f>
        <v>8.7657192441484441E-2</v>
      </c>
      <c r="I71">
        <f t="shared" si="4"/>
        <v>4.5462918024152241E-2</v>
      </c>
      <c r="J71">
        <f t="shared" si="5"/>
        <v>4.1133116307566317E-2</v>
      </c>
    </row>
    <row r="72" spans="1:10" x14ac:dyDescent="0.2">
      <c r="A72">
        <f>TrimCalculation_Dwing_DHStab!A72</f>
        <v>8.8697999999999997</v>
      </c>
      <c r="B72">
        <f>(9.807*'AC Parameters'!$B$2)/('AC Parameters'!$B$8*0.5*1.225*Totals!A72^2)</f>
        <v>1.0337516921158403</v>
      </c>
      <c r="C72">
        <f>(D72)/('AC Parameters'!$B$8*0.5*1.225*Totals!A72^2)</f>
        <v>4.3765014749061429E-2</v>
      </c>
      <c r="D72">
        <f t="shared" si="3"/>
        <v>5.2313956405199926</v>
      </c>
      <c r="E72">
        <f>TrimCalculation_Dwing_DHStab!R72</f>
        <v>4.9551765389369589</v>
      </c>
      <c r="F72">
        <f>TrimCalculation_Dwing_DHStab!Q72</f>
        <v>0.13376519423252212</v>
      </c>
      <c r="G72">
        <f>D_VStab!H72</f>
        <v>5.5512728905845035E-2</v>
      </c>
      <c r="H72">
        <f>D_Fuselage!H72</f>
        <v>8.6941178444666228E-2</v>
      </c>
      <c r="I72">
        <f t="shared" si="4"/>
        <v>4.5953265486514502E-2</v>
      </c>
      <c r="J72">
        <f t="shared" si="5"/>
        <v>4.1576764011608355E-2</v>
      </c>
    </row>
    <row r="73" spans="1:10" x14ac:dyDescent="0.2">
      <c r="A73">
        <f>TrimCalculation_Dwing_DHStab!A73</f>
        <v>8.8309999999999995</v>
      </c>
      <c r="B73">
        <f>(9.807*'AC Parameters'!$B$2)/('AC Parameters'!$B$8*0.5*1.225*Totals!A73^2)</f>
        <v>1.0428554580804661</v>
      </c>
      <c r="C73">
        <f>(D73)/('AC Parameters'!$B$8*0.5*1.225*Totals!A73^2)</f>
        <v>4.4239411817159936E-2</v>
      </c>
      <c r="D73">
        <f t="shared" si="3"/>
        <v>5.2419387988506694</v>
      </c>
      <c r="E73">
        <f>TrimCalculation_Dwing_DHStab!R73</f>
        <v>4.9675400337838376</v>
      </c>
      <c r="F73">
        <f>TrimCalculation_Dwing_DHStab!Q73</f>
        <v>0.13301232945658445</v>
      </c>
      <c r="G73">
        <f>D_VStab!H73</f>
        <v>5.5148875718689372E-2</v>
      </c>
      <c r="H73">
        <f>D_Fuselage!H73</f>
        <v>8.6237559891557555E-2</v>
      </c>
      <c r="I73">
        <f t="shared" si="4"/>
        <v>4.6451382408017931E-2</v>
      </c>
      <c r="J73">
        <f t="shared" si="5"/>
        <v>4.2027441226301941E-2</v>
      </c>
    </row>
    <row r="74" spans="1:10" x14ac:dyDescent="0.2">
      <c r="A74">
        <f>TrimCalculation_Dwing_DHStab!A74</f>
        <v>8.7927999999999997</v>
      </c>
      <c r="B74">
        <f>(9.807*'AC Parameters'!$B$2)/('AC Parameters'!$B$8*0.5*1.225*Totals!A74^2)</f>
        <v>1.0519364365784292</v>
      </c>
      <c r="C74">
        <f>(D74)/('AC Parameters'!$B$8*0.5*1.225*Totals!A74^2)</f>
        <v>4.471922565233178E-2</v>
      </c>
      <c r="D74">
        <f t="shared" si="3"/>
        <v>5.2530495447292855</v>
      </c>
      <c r="E74">
        <f>TrimCalculation_Dwing_DHStab!R74</f>
        <v>4.9804335858258773</v>
      </c>
      <c r="F74">
        <f>TrimCalculation_Dwing_DHStab!Q74</f>
        <v>0.1322785173246544</v>
      </c>
      <c r="G74">
        <f>D_VStab!H74</f>
        <v>5.4791429133039277E-2</v>
      </c>
      <c r="H74">
        <f>D_Fuselage!H74</f>
        <v>8.5546012445714512E-2</v>
      </c>
      <c r="I74">
        <f t="shared" si="4"/>
        <v>4.6955186934948372E-2</v>
      </c>
      <c r="J74">
        <f t="shared" si="5"/>
        <v>4.2483264369715189E-2</v>
      </c>
    </row>
    <row r="75" spans="1:10" x14ac:dyDescent="0.2">
      <c r="A75">
        <f>TrimCalculation_Dwing_DHStab!A75</f>
        <v>8.7551000000000005</v>
      </c>
      <c r="B75">
        <f>(9.807*'AC Parameters'!$B$2)/('AC Parameters'!$B$8*0.5*1.225*Totals!A75^2)</f>
        <v>1.0610153479700852</v>
      </c>
      <c r="C75">
        <f>(D75)/('AC Parameters'!$B$8*0.5*1.225*Totals!A75^2)</f>
        <v>4.5201776095004483E-2</v>
      </c>
      <c r="D75">
        <f t="shared" si="3"/>
        <v>5.2642990693290264</v>
      </c>
      <c r="E75">
        <f>TrimCalculation_Dwing_DHStab!R75</f>
        <v>4.9934201718350577</v>
      </c>
      <c r="F75">
        <f>TrimCalculation_Dwing_DHStab!Q75</f>
        <v>0.13157322353966622</v>
      </c>
      <c r="G75">
        <f>D_VStab!H75</f>
        <v>5.4439421614744875E-2</v>
      </c>
      <c r="H75">
        <f>D_Fuselage!H75</f>
        <v>8.4866252339557316E-2</v>
      </c>
      <c r="I75">
        <f t="shared" si="4"/>
        <v>4.7461864899754708E-2</v>
      </c>
      <c r="J75">
        <f t="shared" si="5"/>
        <v>4.2941687290254257E-2</v>
      </c>
    </row>
    <row r="76" spans="1:10" x14ac:dyDescent="0.2">
      <c r="A76">
        <f>TrimCalculation_Dwing_DHStab!A76</f>
        <v>8.7179000000000002</v>
      </c>
      <c r="B76">
        <f>(9.807*'AC Parameters'!$B$2)/('AC Parameters'!$B$8*0.5*1.225*Totals!A76^2)</f>
        <v>1.0700895473374239</v>
      </c>
      <c r="C76">
        <f>(D76)/('AC Parameters'!$B$8*0.5*1.225*Totals!A76^2)</f>
        <v>4.5684412495168719E-2</v>
      </c>
      <c r="D76">
        <f t="shared" si="3"/>
        <v>5.2753908625045796</v>
      </c>
      <c r="E76">
        <f>TrimCalculation_Dwing_DHStab!R76</f>
        <v>5.006218003285559</v>
      </c>
      <c r="F76">
        <f>TrimCalculation_Dwing_DHStab!Q76</f>
        <v>0.13088208858339256</v>
      </c>
      <c r="G76">
        <f>D_VStab!H76</f>
        <v>5.4092824699115763E-2</v>
      </c>
      <c r="H76">
        <f>D_Fuselage!H76</f>
        <v>8.4197945936512086E-2</v>
      </c>
      <c r="I76">
        <f t="shared" si="4"/>
        <v>4.7968633119927155E-2</v>
      </c>
      <c r="J76">
        <f t="shared" si="5"/>
        <v>4.3400191870410283E-2</v>
      </c>
    </row>
    <row r="77" spans="1:10" x14ac:dyDescent="0.2">
      <c r="A77">
        <f>TrimCalculation_Dwing_DHStab!A77</f>
        <v>8.6812000000000005</v>
      </c>
      <c r="B77">
        <f>(9.807*'AC Parameters'!$B$2)/('AC Parameters'!$B$8*0.5*1.225*Totals!A77^2)</f>
        <v>1.0791563350386839</v>
      </c>
      <c r="C77">
        <f>(D77)/('AC Parameters'!$B$8*0.5*1.225*Totals!A77^2)</f>
        <v>4.6167211926070505E-2</v>
      </c>
      <c r="D77">
        <f t="shared" si="3"/>
        <v>5.2863510980719663</v>
      </c>
      <c r="E77">
        <f>TrimCalculation_Dwing_DHStab!R77</f>
        <v>5.0188340462846055</v>
      </c>
      <c r="F77">
        <f>TrimCalculation_Dwing_DHStab!Q77</f>
        <v>0.13022462373466889</v>
      </c>
      <c r="G77">
        <f>D_VStab!H77</f>
        <v>5.3751610203218315E-2</v>
      </c>
      <c r="H77">
        <f>D_Fuselage!H77</f>
        <v>8.3540817849473897E-2</v>
      </c>
      <c r="I77">
        <f t="shared" si="4"/>
        <v>4.8475572522374027E-2</v>
      </c>
      <c r="J77">
        <f t="shared" si="5"/>
        <v>4.3858851329766982E-2</v>
      </c>
    </row>
    <row r="78" spans="1:10" x14ac:dyDescent="0.2">
      <c r="A78">
        <f>TrimCalculation_Dwing_DHStab!A78</f>
        <v>8.6449999999999996</v>
      </c>
      <c r="B78">
        <f>(9.807*'AC Parameters'!$B$2)/('AC Parameters'!$B$8*0.5*1.225*Totals!A78^2)</f>
        <v>1.0882129574830237</v>
      </c>
      <c r="C78">
        <f>(D78)/('AC Parameters'!$B$8*0.5*1.225*Totals!A78^2)</f>
        <v>4.665350763129341E-2</v>
      </c>
      <c r="D78">
        <f t="shared" si="3"/>
        <v>5.297575186955191</v>
      </c>
      <c r="E78">
        <f>TrimCalculation_Dwing_DHStab!R78</f>
        <v>5.0316837582520595</v>
      </c>
      <c r="F78">
        <f>TrimCalculation_Dwing_DHStab!Q78</f>
        <v>0.1295810642125082</v>
      </c>
      <c r="G78">
        <f>D_VStab!H78</f>
        <v>5.3415750228891015E-2</v>
      </c>
      <c r="H78">
        <f>D_Fuselage!H78</f>
        <v>8.2894614261732946E-2</v>
      </c>
      <c r="I78">
        <f t="shared" si="4"/>
        <v>4.8986183012858078E-2</v>
      </c>
      <c r="J78">
        <f t="shared" si="5"/>
        <v>4.4320832249728742E-2</v>
      </c>
    </row>
    <row r="79" spans="1:10" x14ac:dyDescent="0.2">
      <c r="A79">
        <f>TrimCalculation_Dwing_DHStab!A79</f>
        <v>8.6092999999999993</v>
      </c>
      <c r="B79">
        <f>(9.807*'AC Parameters'!$B$2)/('AC Parameters'!$B$8*0.5*1.225*Totals!A79^2)</f>
        <v>1.0972566079913046</v>
      </c>
      <c r="C79">
        <f>(D79)/('AC Parameters'!$B$8*0.5*1.225*Totals!A79^2)</f>
        <v>4.7140266778924078E-2</v>
      </c>
      <c r="D79">
        <f t="shared" si="3"/>
        <v>5.3087289435923886</v>
      </c>
      <c r="E79">
        <f>TrimCalculation_Dwing_DHStab!R79</f>
        <v>5.044409181168243</v>
      </c>
      <c r="F79">
        <f>TrimCalculation_Dwing_DHStab!Q79</f>
        <v>0.12897551370362684</v>
      </c>
      <c r="G79">
        <f>D_VStab!H79</f>
        <v>5.3085217165763213E-2</v>
      </c>
      <c r="H79">
        <f>D_Fuselage!H79</f>
        <v>8.2259031554755557E-2</v>
      </c>
      <c r="I79">
        <f t="shared" si="4"/>
        <v>4.9497280117870281E-2</v>
      </c>
      <c r="J79">
        <f t="shared" si="5"/>
        <v>4.4783253439977876E-2</v>
      </c>
    </row>
    <row r="80" spans="1:10" x14ac:dyDescent="0.2">
      <c r="A80">
        <f>TrimCalculation_Dwing_DHStab!A80</f>
        <v>8.5739999999999998</v>
      </c>
      <c r="B80">
        <f>(9.807*'AC Parameters'!$B$2)/('AC Parameters'!$B$8*0.5*1.225*Totals!A80^2)</f>
        <v>1.106310233456723</v>
      </c>
      <c r="C80">
        <f>(D80)/('AC Parameters'!$B$8*0.5*1.225*Totals!A80^2)</f>
        <v>4.762957763257878E-2</v>
      </c>
      <c r="D80">
        <f t="shared" si="3"/>
        <v>5.319937389016526</v>
      </c>
      <c r="E80">
        <f>TrimCalculation_Dwing_DHStab!R80</f>
        <v>5.0571635897948779</v>
      </c>
      <c r="F80">
        <f>TrimCalculation_Dwing_DHStab!Q80</f>
        <v>0.12838089758758897</v>
      </c>
      <c r="G80">
        <f>D_VStab!H80</f>
        <v>5.2759060684926182E-2</v>
      </c>
      <c r="H80">
        <f>D_Fuselage!H80</f>
        <v>8.1633840949132841E-2</v>
      </c>
      <c r="I80">
        <f t="shared" si="4"/>
        <v>5.0011056514207716E-2</v>
      </c>
      <c r="J80">
        <f t="shared" si="5"/>
        <v>4.5248098750949844E-2</v>
      </c>
    </row>
    <row r="81" spans="1:10" x14ac:dyDescent="0.2">
      <c r="A81">
        <f>TrimCalculation_Dwing_DHStab!A81</f>
        <v>8.5390999999999995</v>
      </c>
      <c r="B81">
        <f>(9.807*'AC Parameters'!$B$2)/('AC Parameters'!$B$8*0.5*1.225*Totals!A81^2)</f>
        <v>1.115371874314782</v>
      </c>
      <c r="C81">
        <f>(D81)/('AC Parameters'!$B$8*0.5*1.225*Totals!A81^2)</f>
        <v>4.8121722480481667E-2</v>
      </c>
      <c r="D81">
        <f t="shared" si="3"/>
        <v>5.3312395307311435</v>
      </c>
      <c r="E81">
        <f>TrimCalculation_Dwing_DHStab!R81</f>
        <v>5.0699677960058924</v>
      </c>
      <c r="F81">
        <f>TrimCalculation_Dwing_DHStab!Q81</f>
        <v>0.1278157115015108</v>
      </c>
      <c r="G81">
        <f>D_VStab!H81</f>
        <v>5.2437259385781428E-2</v>
      </c>
      <c r="H81">
        <f>D_Fuselage!H81</f>
        <v>8.101876383795821E-2</v>
      </c>
      <c r="I81">
        <f t="shared" si="4"/>
        <v>5.0527808604505751E-2</v>
      </c>
      <c r="J81">
        <f t="shared" si="5"/>
        <v>4.5715636356457583E-2</v>
      </c>
    </row>
    <row r="82" spans="1:10" x14ac:dyDescent="0.2">
      <c r="A82">
        <f>TrimCalculation_Dwing_DHStab!A82</f>
        <v>8.5046999999999997</v>
      </c>
      <c r="B82">
        <f>(9.807*'AC Parameters'!$B$2)/('AC Parameters'!$B$8*0.5*1.225*Totals!A82^2)</f>
        <v>1.124413084457329</v>
      </c>
      <c r="C82">
        <f>(D82)/('AC Parameters'!$B$8*0.5*1.225*Totals!A82^2)</f>
        <v>4.8618966461049073E-2</v>
      </c>
      <c r="D82">
        <f t="shared" si="3"/>
        <v>5.3430169521299238</v>
      </c>
      <c r="E82">
        <f>TrimCalculation_Dwing_DHStab!R82</f>
        <v>5.0832192248423977</v>
      </c>
      <c r="F82">
        <f>TrimCalculation_Dwing_DHStab!Q82</f>
        <v>0.12726343798113501</v>
      </c>
      <c r="G82">
        <f>D_VStab!H82</f>
        <v>5.2120711307873525E-2</v>
      </c>
      <c r="H82">
        <f>D_Fuselage!H82</f>
        <v>8.0413577998517768E-2</v>
      </c>
      <c r="I82">
        <f t="shared" si="4"/>
        <v>5.1049914784101529E-2</v>
      </c>
      <c r="J82">
        <f t="shared" si="5"/>
        <v>4.6188018137996618E-2</v>
      </c>
    </row>
    <row r="83" spans="1:10" x14ac:dyDescent="0.2">
      <c r="A83">
        <f>TrimCalculation_Dwing_DHStab!A83</f>
        <v>8.4707000000000008</v>
      </c>
      <c r="B83">
        <f>(9.807*'AC Parameters'!$B$2)/('AC Parameters'!$B$8*0.5*1.225*Totals!A83^2)</f>
        <v>1.1334576190141838</v>
      </c>
      <c r="C83">
        <f>(D83)/('AC Parameters'!$B$8*0.5*1.225*Totals!A83^2)</f>
        <v>4.9120411542101311E-2</v>
      </c>
      <c r="D83">
        <f t="shared" si="3"/>
        <v>5.3550487779117644</v>
      </c>
      <c r="E83">
        <f>TrimCalculation_Dwing_DHStab!R83</f>
        <v>5.0966821036069403</v>
      </c>
      <c r="F83">
        <f>TrimCalculation_Dwing_DHStab!Q83</f>
        <v>0.12674017274230129</v>
      </c>
      <c r="G83">
        <f>D_VStab!H83</f>
        <v>5.180847244975844E-2</v>
      </c>
      <c r="H83">
        <f>D_Fuselage!H83</f>
        <v>7.9818029112764366E-2</v>
      </c>
      <c r="I83">
        <f t="shared" si="4"/>
        <v>5.1576432119206379E-2</v>
      </c>
      <c r="J83">
        <f t="shared" si="5"/>
        <v>4.6664390964996243E-2</v>
      </c>
    </row>
    <row r="84" spans="1:10" x14ac:dyDescent="0.2">
      <c r="A84">
        <f>TrimCalculation_Dwing_DHStab!A84</f>
        <v>8.4372000000000007</v>
      </c>
      <c r="B84">
        <f>(9.807*'AC Parameters'!$B$2)/('AC Parameters'!$B$8*0.5*1.225*Totals!A84^2)</f>
        <v>1.1424763010525079</v>
      </c>
      <c r="C84">
        <f>(D84)/('AC Parameters'!$B$8*0.5*1.225*Totals!A84^2)</f>
        <v>4.9622889062282266E-2</v>
      </c>
      <c r="D84">
        <f t="shared" si="3"/>
        <v>5.3671232169778644</v>
      </c>
      <c r="E84">
        <f>TrimCalculation_Dwing_DHStab!R84</f>
        <v>5.110160925369776</v>
      </c>
      <c r="F84">
        <f>TrimCalculation_Dwing_DHStab!Q84</f>
        <v>0.12622895294029673</v>
      </c>
      <c r="G84">
        <f>D_VStab!H84</f>
        <v>5.1501437602805539E-2</v>
      </c>
      <c r="H84">
        <f>D_Fuselage!H84</f>
        <v>7.9231901064986163E-2</v>
      </c>
      <c r="I84">
        <f t="shared" si="4"/>
        <v>5.2104033515396379E-2</v>
      </c>
      <c r="J84">
        <f t="shared" si="5"/>
        <v>4.7141744609168153E-2</v>
      </c>
    </row>
    <row r="85" spans="1:10" x14ac:dyDescent="0.2">
      <c r="A85">
        <f>TrimCalculation_Dwing_DHStab!A85</f>
        <v>8.4040999999999997</v>
      </c>
      <c r="B85">
        <f>(9.807*'AC Parameters'!$B$2)/('AC Parameters'!$B$8*0.5*1.225*Totals!A85^2)</f>
        <v>1.1514934321366925</v>
      </c>
      <c r="C85">
        <f>(D85)/('AC Parameters'!$B$8*0.5*1.225*Totals!A85^2)</f>
        <v>5.012741497547353E-2</v>
      </c>
      <c r="D85">
        <f t="shared" si="3"/>
        <v>5.3792355790328186</v>
      </c>
      <c r="E85">
        <f>TrimCalculation_Dwing_DHStab!R85</f>
        <v>5.1236303531312268</v>
      </c>
      <c r="F85">
        <f>TrimCalculation_Dwing_DHStab!Q85</f>
        <v>0.12575157846443147</v>
      </c>
      <c r="G85">
        <f>D_VStab!H85</f>
        <v>5.1198666915130635E-2</v>
      </c>
      <c r="H85">
        <f>D_Fuselage!H85</f>
        <v>7.8654980522030099E-2</v>
      </c>
      <c r="I85">
        <f t="shared" si="4"/>
        <v>5.2633785724247206E-2</v>
      </c>
      <c r="J85">
        <f t="shared" si="5"/>
        <v>4.7621044226699855E-2</v>
      </c>
    </row>
    <row r="86" spans="1:10" x14ac:dyDescent="0.2">
      <c r="A86">
        <f>TrimCalculation_Dwing_DHStab!A86</f>
        <v>8.3712999999999997</v>
      </c>
      <c r="B86">
        <f>(9.807*'AC Parameters'!$B$2)/('AC Parameters'!$B$8*0.5*1.225*Totals!A86^2)</f>
        <v>1.1605345552184172</v>
      </c>
      <c r="C86">
        <f>(D86)/('AC Parameters'!$B$8*0.5*1.225*Totals!A86^2)</f>
        <v>5.0633471569240321E-2</v>
      </c>
      <c r="D86">
        <f t="shared" si="3"/>
        <v>5.391211242636949</v>
      </c>
      <c r="E86">
        <f>TrimCalculation_Dwing_DHStab!R86</f>
        <v>5.1369450802583243</v>
      </c>
      <c r="F86">
        <f>TrimCalculation_Dwing_DHStab!Q86</f>
        <v>0.12527991219712445</v>
      </c>
      <c r="G86">
        <f>D_VStab!H86</f>
        <v>5.0899227949393749E-2</v>
      </c>
      <c r="H86">
        <f>D_Fuselage!H86</f>
        <v>7.8087022232105896E-2</v>
      </c>
      <c r="I86">
        <f t="shared" si="4"/>
        <v>5.3165145147702333E-2</v>
      </c>
      <c r="J86">
        <f t="shared" si="5"/>
        <v>4.8101797990778308E-2</v>
      </c>
    </row>
    <row r="87" spans="1:10" x14ac:dyDescent="0.2">
      <c r="A87">
        <f>TrimCalculation_Dwing_DHStab!A87</f>
        <v>8.3390000000000004</v>
      </c>
      <c r="B87">
        <f>(9.807*'AC Parameters'!$B$2)/('AC Parameters'!$B$8*0.5*1.225*Totals!A87^2)</f>
        <v>1.1695423171115236</v>
      </c>
      <c r="C87">
        <f>(D87)/('AC Parameters'!$B$8*0.5*1.225*Totals!A87^2)</f>
        <v>5.114131244610045E-2</v>
      </c>
      <c r="D87">
        <f t="shared" si="3"/>
        <v>5.4033443956176486</v>
      </c>
      <c r="E87">
        <f>TrimCalculation_Dwing_DHStab!R87</f>
        <v>5.1503666272118478</v>
      </c>
      <c r="F87">
        <f>TrimCalculation_Dwing_DHStab!Q87</f>
        <v>0.12484498895154228</v>
      </c>
      <c r="G87">
        <f>D_VStab!H87</f>
        <v>5.0604926313992084E-2</v>
      </c>
      <c r="H87">
        <f>D_Fuselage!H87</f>
        <v>7.7527853140266043E-2</v>
      </c>
      <c r="I87">
        <f t="shared" si="4"/>
        <v>5.3698378068405474E-2</v>
      </c>
      <c r="J87">
        <f t="shared" si="5"/>
        <v>4.8584246823795425E-2</v>
      </c>
    </row>
    <row r="88" spans="1:10" x14ac:dyDescent="0.2">
      <c r="A88">
        <f>TrimCalculation_Dwing_DHStab!A88</f>
        <v>8.3070000000000004</v>
      </c>
      <c r="B88">
        <f>(9.807*'AC Parameters'!$B$2)/('AC Parameters'!$B$8*0.5*1.225*Totals!A88^2)</f>
        <v>1.178570230585569</v>
      </c>
      <c r="C88">
        <f>(D88)/('AC Parameters'!$B$8*0.5*1.225*Totals!A88^2)</f>
        <v>5.1650407840290617E-2</v>
      </c>
      <c r="D88">
        <f t="shared" si="3"/>
        <v>5.4153310175835259</v>
      </c>
      <c r="E88">
        <f>TrimCalculation_Dwing_DHStab!R88</f>
        <v>5.1636247646294047</v>
      </c>
      <c r="F88">
        <f>TrimCalculation_Dwing_DHStab!Q88</f>
        <v>0.12441508259330797</v>
      </c>
      <c r="G88">
        <f>D_VStab!H88</f>
        <v>5.0313919636915304E-2</v>
      </c>
      <c r="H88">
        <f>D_Fuselage!H88</f>
        <v>7.6977250723897508E-2</v>
      </c>
      <c r="I88">
        <f t="shared" si="4"/>
        <v>5.4232928232305147E-2</v>
      </c>
      <c r="J88">
        <f t="shared" si="5"/>
        <v>4.9067887448276087E-2</v>
      </c>
    </row>
    <row r="89" spans="1:10" x14ac:dyDescent="0.2">
      <c r="A89">
        <f>TrimCalculation_Dwing_DHStab!A89</f>
        <v>8.2754999999999992</v>
      </c>
      <c r="B89">
        <f>(9.807*'AC Parameters'!$B$2)/('AC Parameters'!$B$8*0.5*1.225*Totals!A89^2)</f>
        <v>1.1875595650785851</v>
      </c>
      <c r="C89">
        <f>(D89)/('AC Parameters'!$B$8*0.5*1.225*Totals!A89^2)</f>
        <v>5.2160189032229715E-2</v>
      </c>
      <c r="D89">
        <f t="shared" si="3"/>
        <v>5.4273830634725728</v>
      </c>
      <c r="E89">
        <f>TrimCalculation_Dwing_DHStab!R89</f>
        <v>5.1768933202542122</v>
      </c>
      <c r="F89">
        <f>TrimCalculation_Dwing_DHStab!Q89</f>
        <v>0.12402668966093471</v>
      </c>
      <c r="G89">
        <f>D_VStab!H89</f>
        <v>5.002800684344199E-2</v>
      </c>
      <c r="H89">
        <f>D_Fuselage!H89</f>
        <v>7.643504671398467E-2</v>
      </c>
      <c r="I89">
        <f t="shared" si="4"/>
        <v>5.47681984838412E-2</v>
      </c>
      <c r="J89">
        <f t="shared" si="5"/>
        <v>4.9552179580618229E-2</v>
      </c>
    </row>
    <row r="90" spans="1:10" x14ac:dyDescent="0.2">
      <c r="A90">
        <f>TrimCalculation_Dwing_DHStab!A90</f>
        <v>8.2443000000000008</v>
      </c>
      <c r="B90">
        <f>(9.807*'AC Parameters'!$B$2)/('AC Parameters'!$B$8*0.5*1.225*Totals!A90^2)</f>
        <v>1.196565052158415</v>
      </c>
      <c r="C90">
        <f>(D90)/('AC Parameters'!$B$8*0.5*1.225*Totals!A90^2)</f>
        <v>5.2672246206515283E-2</v>
      </c>
      <c r="D90">
        <f t="shared" si="3"/>
        <v>5.43941563557736</v>
      </c>
      <c r="E90">
        <f>TrimCalculation_Dwing_DHStab!R90</f>
        <v>5.1901265400810175</v>
      </c>
      <c r="F90">
        <f>TrimCalculation_Dwing_DHStab!Q90</f>
        <v>0.12364273605460264</v>
      </c>
      <c r="G90">
        <f>D_VStab!H90</f>
        <v>4.9745352919237651E-2</v>
      </c>
      <c r="H90">
        <f>D_Fuselage!H90</f>
        <v>7.5901006522502965E-2</v>
      </c>
      <c r="I90">
        <f t="shared" si="4"/>
        <v>5.5305858516841049E-2</v>
      </c>
      <c r="J90">
        <f t="shared" si="5"/>
        <v>5.0038633896189517E-2</v>
      </c>
    </row>
    <row r="91" spans="1:10" x14ac:dyDescent="0.2">
      <c r="A91">
        <f>TrimCalculation_Dwing_DHStab!A91</f>
        <v>8.2134999999999998</v>
      </c>
      <c r="B91">
        <f>(9.807*'AC Parameters'!$B$2)/('AC Parameters'!$B$8*0.5*1.225*Totals!A91^2)</f>
        <v>1.205555933959364</v>
      </c>
      <c r="C91">
        <f>(D91)/('AC Parameters'!$B$8*0.5*1.225*Totals!A91^2)</f>
        <v>5.3190368052033081E-2</v>
      </c>
      <c r="D91">
        <f t="shared" si="3"/>
        <v>5.4519561078688028</v>
      </c>
      <c r="E91">
        <f>TrimCalculation_Dwing_DHStab!R91</f>
        <v>5.2038180531418057</v>
      </c>
      <c r="F91">
        <f>TrimCalculation_Dwing_DHStab!Q91</f>
        <v>0.12329622417445972</v>
      </c>
      <c r="G91">
        <f>D_VStab!H91</f>
        <v>4.9466846864895643E-2</v>
      </c>
      <c r="H91">
        <f>D_Fuselage!H91</f>
        <v>7.5374983687642227E-2</v>
      </c>
      <c r="I91">
        <f t="shared" si="4"/>
        <v>5.5849886454634734E-2</v>
      </c>
      <c r="J91">
        <f t="shared" si="5"/>
        <v>5.0530849649431428E-2</v>
      </c>
    </row>
    <row r="92" spans="1:10" x14ac:dyDescent="0.2">
      <c r="A92">
        <f>TrimCalculation_Dwing_DHStab!A92</f>
        <v>8.1829999999999998</v>
      </c>
      <c r="B92">
        <f>(9.807*'AC Parameters'!$B$2)/('AC Parameters'!$B$8*0.5*1.225*Totals!A92^2)</f>
        <v>1.2145594730692921</v>
      </c>
      <c r="C92">
        <f>(D92)/('AC Parameters'!$B$8*0.5*1.225*Totals!A92^2)</f>
        <v>5.3715504340261337E-2</v>
      </c>
      <c r="D92">
        <f t="shared" si="3"/>
        <v>5.4649676122032123</v>
      </c>
      <c r="E92">
        <f>TrimCalculation_Dwing_DHStab!R92</f>
        <v>5.2179653516756375</v>
      </c>
      <c r="F92">
        <f>TrimCalculation_Dwing_DHStab!Q92</f>
        <v>0.12295389335969241</v>
      </c>
      <c r="G92">
        <f>D_VStab!H92</f>
        <v>4.9191567631172349E-2</v>
      </c>
      <c r="H92">
        <f>D_Fuselage!H92</f>
        <v>7.4856799536709415E-2</v>
      </c>
      <c r="I92">
        <f t="shared" si="4"/>
        <v>5.6401279557274406E-2</v>
      </c>
      <c r="J92">
        <f t="shared" si="5"/>
        <v>5.1029729123248269E-2</v>
      </c>
    </row>
    <row r="93" spans="1:10" x14ac:dyDescent="0.2">
      <c r="A93">
        <f>TrimCalculation_Dwing_DHStab!A93</f>
        <v>8.1529000000000007</v>
      </c>
      <c r="B93">
        <f>(9.807*'AC Parameters'!$B$2)/('AC Parameters'!$B$8*0.5*1.225*Totals!A93^2)</f>
        <v>1.2235441841572281</v>
      </c>
      <c r="C93">
        <f>(D93)/('AC Parameters'!$B$8*0.5*1.225*Totals!A93^2)</f>
        <v>5.4243585139868052E-2</v>
      </c>
      <c r="D93">
        <f t="shared" si="3"/>
        <v>5.4781692921838303</v>
      </c>
      <c r="E93">
        <f>TrimCalculation_Dwing_DHStab!R93</f>
        <v>5.232259432528739</v>
      </c>
      <c r="F93">
        <f>TrimCalculation_Dwing_DHStab!Q93</f>
        <v>0.12264319791458367</v>
      </c>
      <c r="G93">
        <f>D_VStab!H93</f>
        <v>4.8920401113107838E-2</v>
      </c>
      <c r="H93">
        <f>D_Fuselage!H93</f>
        <v>7.4346260627399616E-2</v>
      </c>
      <c r="I93">
        <f t="shared" si="4"/>
        <v>5.6955764396861452E-2</v>
      </c>
      <c r="J93">
        <f t="shared" si="5"/>
        <v>5.1531405882874651E-2</v>
      </c>
    </row>
    <row r="94" spans="1:10" x14ac:dyDescent="0.2">
      <c r="A94">
        <f>TrimCalculation_Dwing_DHStab!A94</f>
        <v>8.1232000000000006</v>
      </c>
      <c r="B94">
        <f>(9.807*'AC Parameters'!$B$2)/('AC Parameters'!$B$8*0.5*1.225*Totals!A94^2)</f>
        <v>1.2325075714865479</v>
      </c>
      <c r="C94">
        <f>(D94)/('AC Parameters'!$B$8*0.5*1.225*Totals!A94^2)</f>
        <v>5.4768846767504639E-2</v>
      </c>
      <c r="D94">
        <f t="shared" si="3"/>
        <v>5.490990860992234</v>
      </c>
      <c r="E94">
        <f>TrimCalculation_Dwing_DHStab!R94</f>
        <v>5.2461539579221599</v>
      </c>
      <c r="F94">
        <f>TrimCalculation_Dwing_DHStab!Q94</f>
        <v>0.12234036513974202</v>
      </c>
      <c r="G94">
        <f>D_VStab!H94</f>
        <v>4.8653328312190484E-2</v>
      </c>
      <c r="H94">
        <f>D_Fuselage!H94</f>
        <v>7.3843209618141753E-2</v>
      </c>
      <c r="I94">
        <f t="shared" si="4"/>
        <v>5.750728910587987E-2</v>
      </c>
      <c r="J94">
        <f t="shared" si="5"/>
        <v>5.2030404429129408E-2</v>
      </c>
    </row>
    <row r="95" spans="1:10" x14ac:dyDescent="0.2">
      <c r="A95">
        <f>TrimCalculation_Dwing_DHStab!A95</f>
        <v>8.0937999999999999</v>
      </c>
      <c r="B95">
        <f>(9.807*'AC Parameters'!$B$2)/('AC Parameters'!$B$8*0.5*1.225*Totals!A95^2)</f>
        <v>1.2414777793251757</v>
      </c>
      <c r="C95">
        <f>(D95)/('AC Parameters'!$B$8*0.5*1.225*Totals!A95^2)</f>
        <v>5.5294281149922506E-2</v>
      </c>
      <c r="D95">
        <f t="shared" si="3"/>
        <v>5.5036142456805202</v>
      </c>
      <c r="E95">
        <f>TrimCalculation_Dwing_DHStab!R95</f>
        <v>5.2598025616755288</v>
      </c>
      <c r="F95">
        <f>TrimCalculation_Dwing_DHStab!Q95</f>
        <v>0.12207475932944307</v>
      </c>
      <c r="G95">
        <f>D_VStab!H95</f>
        <v>4.8389433637382913E-2</v>
      </c>
      <c r="H95">
        <f>D_Fuselage!H95</f>
        <v>7.3347491038164625E-2</v>
      </c>
      <c r="I95">
        <f t="shared" si="4"/>
        <v>5.8058995207418633E-2</v>
      </c>
      <c r="J95">
        <f t="shared" si="5"/>
        <v>5.2529567092426378E-2</v>
      </c>
    </row>
    <row r="96" spans="1:10" x14ac:dyDescent="0.2">
      <c r="A96">
        <f>TrimCalculation_Dwing_DHStab!A96</f>
        <v>8.0647000000000002</v>
      </c>
      <c r="B96">
        <f>(9.807*'AC Parameters'!$B$2)/('AC Parameters'!$B$8*0.5*1.225*Totals!A96^2)</f>
        <v>1.2504532358782476</v>
      </c>
      <c r="C96">
        <f>(D96)/('AC Parameters'!$B$8*0.5*1.225*Totals!A96^2)</f>
        <v>5.5823052914001817E-2</v>
      </c>
      <c r="D96">
        <f t="shared" si="3"/>
        <v>5.5163631627081413</v>
      </c>
      <c r="E96">
        <f>TrimCalculation_Dwing_DHStab!R96</f>
        <v>5.2735617867970221</v>
      </c>
      <c r="F96">
        <f>TrimCalculation_Dwing_DHStab!Q96</f>
        <v>0.12181373812486555</v>
      </c>
      <c r="G96">
        <f>D_VStab!H96</f>
        <v>4.8128703310653068E-2</v>
      </c>
      <c r="H96">
        <f>D_Fuselage!H96</f>
        <v>7.2858934475599713E-2</v>
      </c>
      <c r="I96">
        <f t="shared" si="4"/>
        <v>5.8614205559701905E-2</v>
      </c>
      <c r="J96">
        <f t="shared" si="5"/>
        <v>5.3031900268301728E-2</v>
      </c>
    </row>
    <row r="97" spans="1:10" x14ac:dyDescent="0.2">
      <c r="A97">
        <f>TrimCalculation_Dwing_DHStab!A97</f>
        <v>8.0359999999999996</v>
      </c>
      <c r="B97">
        <f>(9.807*'AC Parameters'!$B$2)/('AC Parameters'!$B$8*0.5*1.225*Totals!A97^2)</f>
        <v>1.2594009943645705</v>
      </c>
      <c r="C97">
        <f>(D97)/('AC Parameters'!$B$8*0.5*1.225*Totals!A97^2)</f>
        <v>5.6358776090883127E-2</v>
      </c>
      <c r="D97">
        <f t="shared" si="3"/>
        <v>5.5297340139605176</v>
      </c>
      <c r="E97">
        <f>TrimCalculation_Dwing_DHStab!R97</f>
        <v>5.2878978575867004</v>
      </c>
      <c r="F97">
        <f>TrimCalculation_Dwing_DHStab!Q97</f>
        <v>0.12158675088801621</v>
      </c>
      <c r="G97">
        <f>D_VStab!H97</f>
        <v>4.7872017231922984E-2</v>
      </c>
      <c r="H97">
        <f>D_Fuselage!H97</f>
        <v>7.2377388253877017E-2</v>
      </c>
      <c r="I97">
        <f t="shared" si="4"/>
        <v>5.9176714895427286E-2</v>
      </c>
      <c r="J97">
        <f t="shared" si="5"/>
        <v>5.3540837286338967E-2</v>
      </c>
    </row>
    <row r="98" spans="1:10" x14ac:dyDescent="0.2">
      <c r="A98">
        <f>TrimCalculation_Dwing_DHStab!A98</f>
        <v>8.0075000000000003</v>
      </c>
      <c r="B98">
        <f>(9.807*'AC Parameters'!$B$2)/('AC Parameters'!$B$8*0.5*1.225*Totals!A98^2)</f>
        <v>1.2683817755661309</v>
      </c>
      <c r="C98">
        <f>(D98)/('AC Parameters'!$B$8*0.5*1.225*Totals!A98^2)</f>
        <v>5.6894447410198688E-2</v>
      </c>
      <c r="D98">
        <f t="shared" si="3"/>
        <v>5.5427668482030832</v>
      </c>
      <c r="E98">
        <f>TrimCalculation_Dwing_DHStab!R98</f>
        <v>5.3018847615736071</v>
      </c>
      <c r="F98">
        <f>TrimCalculation_Dwing_DHStab!Q98</f>
        <v>0.12136179440142671</v>
      </c>
      <c r="G98">
        <f>D_VStab!H98</f>
        <v>4.7617573088270485E-2</v>
      </c>
      <c r="H98">
        <f>D_Fuselage!H98</f>
        <v>7.1902719139778928E-2</v>
      </c>
      <c r="I98">
        <f t="shared" si="4"/>
        <v>5.9739169780708624E-2</v>
      </c>
      <c r="J98">
        <f t="shared" si="5"/>
        <v>5.4049725039688752E-2</v>
      </c>
    </row>
    <row r="99" spans="1:10" x14ac:dyDescent="0.2">
      <c r="A99">
        <f>TrimCalculation_Dwing_DHStab!A99</f>
        <v>7.9794</v>
      </c>
      <c r="B99">
        <f>(9.807*'AC Parameters'!$B$2)/('AC Parameters'!$B$8*0.5*1.225*Totals!A99^2)</f>
        <v>1.2773308907693119</v>
      </c>
      <c r="C99">
        <f>(D99)/('AC Parameters'!$B$8*0.5*1.225*Totals!A99^2)</f>
        <v>5.7429833369021049E-2</v>
      </c>
      <c r="D99">
        <f t="shared" si="3"/>
        <v>5.5557265443066051</v>
      </c>
      <c r="E99">
        <f>TrimCalculation_Dwing_DHStab!R99</f>
        <v>5.3157499032747353</v>
      </c>
      <c r="F99">
        <f>TrimCalculation_Dwing_DHStab!Q99</f>
        <v>0.1211747358396655</v>
      </c>
      <c r="G99">
        <f>D_VStab!H99</f>
        <v>4.7367143009283512E-2</v>
      </c>
      <c r="H99">
        <f>D_Fuselage!H99</f>
        <v>7.1434762182920372E-2</v>
      </c>
      <c r="I99">
        <f t="shared" si="4"/>
        <v>6.0301325037472105E-2</v>
      </c>
      <c r="J99">
        <f t="shared" si="5"/>
        <v>5.4558341700569994E-2</v>
      </c>
    </row>
    <row r="100" spans="1:10" x14ac:dyDescent="0.2">
      <c r="A100">
        <f>TrimCalculation_Dwing_DHStab!A100</f>
        <v>7.9516</v>
      </c>
      <c r="B100">
        <f>(9.807*'AC Parameters'!$B$2)/('AC Parameters'!$B$8*0.5*1.225*Totals!A100^2)</f>
        <v>1.2862779888590952</v>
      </c>
      <c r="C100">
        <f>(D100)/('AC Parameters'!$B$8*0.5*1.225*Totals!A100^2)</f>
        <v>5.7960049407366092E-2</v>
      </c>
      <c r="D100">
        <f t="shared" si="3"/>
        <v>5.5680179861678836</v>
      </c>
      <c r="E100">
        <f>TrimCalculation_Dwing_DHStab!R100</f>
        <v>5.3289329575117934</v>
      </c>
      <c r="F100">
        <f>TrimCalculation_Dwing_DHStab!Q100</f>
        <v>0.12099182107147266</v>
      </c>
      <c r="G100">
        <f>D_VStab!H100</f>
        <v>4.7119820094073048E-2</v>
      </c>
      <c r="H100">
        <f>D_Fuselage!H100</f>
        <v>7.0973387490544132E-2</v>
      </c>
      <c r="I100">
        <f t="shared" si="4"/>
        <v>6.0858051877734395E-2</v>
      </c>
      <c r="J100">
        <f t="shared" si="5"/>
        <v>5.5062046936997788E-2</v>
      </c>
    </row>
    <row r="101" spans="1:10" x14ac:dyDescent="0.2">
      <c r="A101">
        <f>TrimCalculation_Dwing_DHStab!A101</f>
        <v>7.9241999999999999</v>
      </c>
      <c r="B101">
        <f>(9.807*'AC Parameters'!$B$2)/('AC Parameters'!$B$8*0.5*1.225*Totals!A101^2)</f>
        <v>1.2951886548218825</v>
      </c>
      <c r="C101">
        <f>(D101)/('AC Parameters'!$B$8*0.5*1.225*Totals!A101^2)</f>
        <v>5.8490369567396387E-2</v>
      </c>
      <c r="D101">
        <f t="shared" si="3"/>
        <v>5.5803065120053112</v>
      </c>
      <c r="E101">
        <f>TrimCalculation_Dwing_DHStab!R101</f>
        <v>5.3420747708442047</v>
      </c>
      <c r="F101">
        <f>TrimCalculation_Dwing_DHStab!Q101</f>
        <v>0.12083681257995174</v>
      </c>
      <c r="G101">
        <f>D_VStab!H101</f>
        <v>4.6876478462415563E-2</v>
      </c>
      <c r="H101">
        <f>D_Fuselage!H101</f>
        <v>7.0518450118739778E-2</v>
      </c>
      <c r="I101">
        <f t="shared" si="4"/>
        <v>6.1414888045766204E-2</v>
      </c>
      <c r="J101">
        <f t="shared" si="5"/>
        <v>5.556585108902657E-2</v>
      </c>
    </row>
    <row r="102" spans="1:10" x14ac:dyDescent="0.2">
      <c r="A102">
        <f>TrimCalculation_Dwing_DHStab!A102</f>
        <v>7.8970000000000002</v>
      </c>
      <c r="B102">
        <f>(9.807*'AC Parameters'!$B$2)/('AC Parameters'!$B$8*0.5*1.225*Totals!A102^2)</f>
        <v>1.3041261759233835</v>
      </c>
      <c r="C102">
        <f>(D102)/('AC Parameters'!$B$8*0.5*1.225*Totals!A102^2)</f>
        <v>5.9021744825712721E-2</v>
      </c>
      <c r="D102">
        <f t="shared" si="3"/>
        <v>5.5924119181249416</v>
      </c>
      <c r="E102">
        <f>TrimCalculation_Dwing_DHStab!R102</f>
        <v>5.3550242115112283</v>
      </c>
      <c r="F102">
        <f>TrimCalculation_Dwing_DHStab!Q102</f>
        <v>0.12068253808826006</v>
      </c>
      <c r="G102">
        <f>D_VStab!H102</f>
        <v>4.6635328800085862E-2</v>
      </c>
      <c r="H102">
        <f>D_Fuselage!H102</f>
        <v>7.0069839725367331E-2</v>
      </c>
      <c r="I102">
        <f t="shared" si="4"/>
        <v>6.1972832066998357E-2</v>
      </c>
      <c r="J102">
        <f t="shared" si="5"/>
        <v>5.6070657584427086E-2</v>
      </c>
    </row>
    <row r="103" spans="1:10" x14ac:dyDescent="0.2">
      <c r="A103">
        <f>TrimCalculation_Dwing_DHStab!A103</f>
        <v>7.8700999999999999</v>
      </c>
      <c r="B103">
        <f>(9.807*'AC Parameters'!$B$2)/('AC Parameters'!$B$8*0.5*1.225*Totals!A103^2)</f>
        <v>1.3130564176095882</v>
      </c>
      <c r="C103">
        <f>(D103)/('AC Parameters'!$B$8*0.5*1.225*Totals!A103^2)</f>
        <v>5.9555036014275212E-2</v>
      </c>
      <c r="D103">
        <f t="shared" si="3"/>
        <v>5.60456390336706</v>
      </c>
      <c r="E103">
        <f>TrimCalculation_Dwing_DHStab!R103</f>
        <v>5.3679998224986809</v>
      </c>
      <c r="F103">
        <f>TrimCalculation_Dwing_DHStab!Q103</f>
        <v>0.12053943598201002</v>
      </c>
      <c r="G103">
        <f>D_VStab!H103</f>
        <v>4.6397246979078724E-2</v>
      </c>
      <c r="H103">
        <f>D_Fuselage!H103</f>
        <v>6.9627397907289446E-2</v>
      </c>
      <c r="I103">
        <f t="shared" si="4"/>
        <v>6.2532787814988972E-2</v>
      </c>
      <c r="J103">
        <f t="shared" si="5"/>
        <v>5.6577284213561452E-2</v>
      </c>
    </row>
    <row r="104" spans="1:10" x14ac:dyDescent="0.2">
      <c r="A104">
        <f>TrimCalculation_Dwing_DHStab!A104</f>
        <v>7.8434999999999997</v>
      </c>
      <c r="B104">
        <f>(9.807*'AC Parameters'!$B$2)/('AC Parameters'!$B$8*0.5*1.225*Totals!A104^2)</f>
        <v>1.3219775691208844</v>
      </c>
      <c r="C104">
        <f>(D104)/('AC Parameters'!$B$8*0.5*1.225*Totals!A104^2)</f>
        <v>6.0091979808412715E-2</v>
      </c>
      <c r="D104">
        <f t="shared" si="3"/>
        <v>5.6169317489250874</v>
      </c>
      <c r="E104">
        <f>TrimCalculation_Dwing_DHStab!R104</f>
        <v>5.381177518070551</v>
      </c>
      <c r="F104">
        <f>TrimCalculation_Dwing_DHStab!Q104</f>
        <v>0.12040099356080805</v>
      </c>
      <c r="G104">
        <f>D_VStab!H104</f>
        <v>4.6162220102550777E-2</v>
      </c>
      <c r="H104">
        <f>D_Fuselage!H104</f>
        <v>6.9191017191177248E-2</v>
      </c>
      <c r="I104">
        <f t="shared" si="4"/>
        <v>6.3096578798833347E-2</v>
      </c>
      <c r="J104">
        <f t="shared" si="5"/>
        <v>5.7087380817992077E-2</v>
      </c>
    </row>
    <row r="105" spans="1:10" x14ac:dyDescent="0.2">
      <c r="A105">
        <f>TrimCalculation_Dwing_DHStab!A105</f>
        <v>7.8171999999999997</v>
      </c>
      <c r="B105">
        <f>(9.807*'AC Parameters'!$B$2)/('AC Parameters'!$B$8*0.5*1.225*Totals!A105^2)</f>
        <v>1.33088779180856</v>
      </c>
      <c r="C105">
        <f>(D105)/('AC Parameters'!$B$8*0.5*1.225*Totals!A105^2)</f>
        <v>6.0631934615356271E-2</v>
      </c>
      <c r="D105">
        <f t="shared" si="3"/>
        <v>5.629459575067596</v>
      </c>
      <c r="E105">
        <f>TrimCalculation_Dwing_DHStab!R105</f>
        <v>5.3944825843098041</v>
      </c>
      <c r="F105">
        <f>TrimCalculation_Dwing_DHStab!Q105</f>
        <v>0.12028619676026142</v>
      </c>
      <c r="G105">
        <f>D_VStab!H105</f>
        <v>4.5930235382858897E-2</v>
      </c>
      <c r="H105">
        <f>D_Fuselage!H105</f>
        <v>6.8760558614670897E-2</v>
      </c>
      <c r="I105">
        <f t="shared" si="4"/>
        <v>6.3663531346124083E-2</v>
      </c>
      <c r="J105">
        <f t="shared" si="5"/>
        <v>5.7600337884588459E-2</v>
      </c>
    </row>
    <row r="106" spans="1:10" x14ac:dyDescent="0.2">
      <c r="A106">
        <f>TrimCalculation_Dwing_DHStab!A106</f>
        <v>7.7911000000000001</v>
      </c>
      <c r="B106">
        <f>(9.807*'AC Parameters'!$B$2)/('AC Parameters'!$B$8*0.5*1.225*Totals!A106^2)</f>
        <v>1.3398196124862143</v>
      </c>
      <c r="C106">
        <f>(D106)/('AC Parameters'!$B$8*0.5*1.225*Totals!A106^2)</f>
        <v>6.1167137726020865E-2</v>
      </c>
      <c r="D106">
        <f t="shared" si="3"/>
        <v>5.6412915869555249</v>
      </c>
      <c r="E106">
        <f>TrimCalculation_Dwing_DHStab!R106</f>
        <v>5.4070821974371732</v>
      </c>
      <c r="F106">
        <f>TrimCalculation_Dwing_DHStab!Q106</f>
        <v>0.12017307190681237</v>
      </c>
      <c r="G106">
        <f>D_VStab!H106</f>
        <v>4.5700400281873312E-2</v>
      </c>
      <c r="H106">
        <f>D_Fuselage!H106</f>
        <v>6.8335917329666165E-2</v>
      </c>
      <c r="I106">
        <f t="shared" si="4"/>
        <v>6.4225494612321909E-2</v>
      </c>
      <c r="J106">
        <f t="shared" si="5"/>
        <v>5.810878083971982E-2</v>
      </c>
    </row>
    <row r="107" spans="1:10" x14ac:dyDescent="0.2">
      <c r="A107">
        <f>TrimCalculation_Dwing_DHStab!A107</f>
        <v>7.7653999999999996</v>
      </c>
      <c r="B107">
        <f>(9.807*'AC Parameters'!$B$2)/('AC Parameters'!$B$8*0.5*1.225*Totals!A107^2)</f>
        <v>1.348702694763025</v>
      </c>
      <c r="C107">
        <f>(D107)/('AC Parameters'!$B$8*0.5*1.225*Totals!A107^2)</f>
        <v>6.1704882884830017E-2</v>
      </c>
      <c r="D107">
        <f t="shared" si="3"/>
        <v>5.6534040740750271</v>
      </c>
      <c r="E107">
        <f>TrimCalculation_Dwing_DHStab!R107</f>
        <v>5.4199309303006711</v>
      </c>
      <c r="F107">
        <f>TrimCalculation_Dwing_DHStab!Q107</f>
        <v>0.12008170698352844</v>
      </c>
      <c r="G107">
        <f>D_VStab!H107</f>
        <v>4.547446340672591E-2</v>
      </c>
      <c r="H107">
        <f>D_Fuselage!H107</f>
        <v>6.7916973384101242E-2</v>
      </c>
      <c r="I107">
        <f t="shared" si="4"/>
        <v>6.4790127029071512E-2</v>
      </c>
      <c r="J107">
        <f t="shared" si="5"/>
        <v>5.8619638740588516E-2</v>
      </c>
    </row>
    <row r="108" spans="1:10" x14ac:dyDescent="0.2">
      <c r="A108">
        <f>TrimCalculation_Dwing_DHStab!A108</f>
        <v>7.7398999999999996</v>
      </c>
      <c r="B108">
        <f>(9.807*'AC Parameters'!$B$2)/('AC Parameters'!$B$8*0.5*1.225*Totals!A108^2)</f>
        <v>1.357604249770944</v>
      </c>
      <c r="C108">
        <f>(D108)/('AC Parameters'!$B$8*0.5*1.225*Totals!A108^2)</f>
        <v>6.2244032596714557E-2</v>
      </c>
      <c r="D108">
        <f t="shared" si="3"/>
        <v>5.665408803791709</v>
      </c>
      <c r="E108">
        <f>TrimCalculation_Dwing_DHStab!R108</f>
        <v>5.4326620545199198</v>
      </c>
      <c r="F108">
        <f>TrimCalculation_Dwing_DHStab!Q108</f>
        <v>0.1199924871320112</v>
      </c>
      <c r="G108">
        <f>D_VStab!H108</f>
        <v>4.5250654010558479E-2</v>
      </c>
      <c r="H108">
        <f>D_Fuselage!H108</f>
        <v>6.7503608129219447E-2</v>
      </c>
      <c r="I108">
        <f t="shared" si="4"/>
        <v>6.5356234226550292E-2</v>
      </c>
      <c r="J108">
        <f t="shared" si="5"/>
        <v>5.913183096687883E-2</v>
      </c>
    </row>
    <row r="109" spans="1:10" x14ac:dyDescent="0.2">
      <c r="A109">
        <f>TrimCalculation_Dwing_DHStab!A109</f>
        <v>7.7146999999999997</v>
      </c>
      <c r="B109">
        <f>(9.807*'AC Parameters'!$B$2)/('AC Parameters'!$B$8*0.5*1.225*Totals!A109^2)</f>
        <v>1.3664879401501944</v>
      </c>
      <c r="C109">
        <f>(D109)/('AC Parameters'!$B$8*0.5*1.225*Totals!A109^2)</f>
        <v>6.2790066592839769E-2</v>
      </c>
      <c r="D109">
        <f t="shared" si="3"/>
        <v>5.6779538836651184</v>
      </c>
      <c r="E109">
        <f>TrimCalculation_Dwing_DHStab!R109</f>
        <v>5.4459022938345925</v>
      </c>
      <c r="F109">
        <f>TrimCalculation_Dwing_DHStab!Q109</f>
        <v>0.11992601376147397</v>
      </c>
      <c r="G109">
        <f>D_VStab!H109</f>
        <v>4.5029839568470266E-2</v>
      </c>
      <c r="H109">
        <f>D_Fuselage!H109</f>
        <v>6.7095736500581926E-2</v>
      </c>
      <c r="I109">
        <f t="shared" si="4"/>
        <v>6.5929569922481751E-2</v>
      </c>
      <c r="J109">
        <f t="shared" si="5"/>
        <v>5.965056326319778E-2</v>
      </c>
    </row>
    <row r="110" spans="1:10" x14ac:dyDescent="0.2">
      <c r="A110">
        <f>TrimCalculation_Dwing_DHStab!A110</f>
        <v>7.6897000000000002</v>
      </c>
      <c r="B110">
        <f>(9.807*'AC Parameters'!$B$2)/('AC Parameters'!$B$8*0.5*1.225*Totals!A110^2)</f>
        <v>1.3753875671582194</v>
      </c>
      <c r="C110">
        <f>(D110)/('AC Parameters'!$B$8*0.5*1.225*Totals!A110^2)</f>
        <v>6.3345735493022887E-2</v>
      </c>
      <c r="D110">
        <f t="shared" si="3"/>
        <v>5.6911365926637778</v>
      </c>
      <c r="E110">
        <f>TrimCalculation_Dwing_DHStab!R110</f>
        <v>5.4597711981635229</v>
      </c>
      <c r="F110">
        <f>TrimCalculation_Dwing_DHStab!Q110</f>
        <v>0.11986105090251455</v>
      </c>
      <c r="G110">
        <f>D_VStab!H110</f>
        <v>4.4811133692228597E-2</v>
      </c>
      <c r="H110">
        <f>D_Fuselage!H110</f>
        <v>6.6693209905511322E-2</v>
      </c>
      <c r="I110">
        <f t="shared" si="4"/>
        <v>6.6513022267674027E-2</v>
      </c>
      <c r="J110">
        <f t="shared" si="5"/>
        <v>6.017844871837174E-2</v>
      </c>
    </row>
    <row r="111" spans="1:10" x14ac:dyDescent="0.2">
      <c r="A111">
        <f>TrimCalculation_Dwing_DHStab!A111</f>
        <v>7.665</v>
      </c>
      <c r="B111">
        <f>(9.807*'AC Parameters'!$B$2)/('AC Parameters'!$B$8*0.5*1.225*Totals!A111^2)</f>
        <v>1.3842660562348947</v>
      </c>
      <c r="C111">
        <f>(D111)/('AC Parameters'!$B$8*0.5*1.225*Totals!A111^2)</f>
        <v>6.3905996681388161E-2</v>
      </c>
      <c r="D111">
        <f t="shared" si="3"/>
        <v>5.7046468368976013</v>
      </c>
      <c r="E111">
        <f>TrimCalculation_Dwing_DHStab!R111</f>
        <v>5.4739371373281491</v>
      </c>
      <c r="F111">
        <f>TrimCalculation_Dwing_DHStab!Q111</f>
        <v>0.11981833676316252</v>
      </c>
      <c r="G111">
        <f>D_VStab!H111</f>
        <v>4.4595401144919763E-2</v>
      </c>
      <c r="H111">
        <f>D_Fuselage!H111</f>
        <v>6.6295961661369057E-2</v>
      </c>
      <c r="I111">
        <f t="shared" si="4"/>
        <v>6.710129651545757E-2</v>
      </c>
      <c r="J111">
        <f t="shared" si="5"/>
        <v>6.0710696847318751E-2</v>
      </c>
    </row>
    <row r="112" spans="1:10" x14ac:dyDescent="0.2">
      <c r="A112">
        <f>TrimCalculation_Dwing_DHStab!A112</f>
        <v>7.6406000000000001</v>
      </c>
      <c r="B112">
        <f>(9.807*'AC Parameters'!$B$2)/('AC Parameters'!$B$8*0.5*1.225*Totals!A112^2)</f>
        <v>1.3931213878006383</v>
      </c>
      <c r="C112">
        <f>(D112)/('AC Parameters'!$B$8*0.5*1.225*Totals!A112^2)</f>
        <v>6.447350504960031E-2</v>
      </c>
      <c r="D112">
        <f t="shared" si="3"/>
        <v>5.7187227447907896</v>
      </c>
      <c r="E112">
        <f>TrimCalculation_Dwing_DHStab!R112</f>
        <v>5.4886556692625561</v>
      </c>
      <c r="F112">
        <f>TrimCalculation_Dwing_DHStab!Q112</f>
        <v>0.11978058399009736</v>
      </c>
      <c r="G112">
        <f>D_VStab!H112</f>
        <v>4.4382629839937425E-2</v>
      </c>
      <c r="H112">
        <f>D_Fuselage!H112</f>
        <v>6.5903861698198382E-2</v>
      </c>
      <c r="I112">
        <f t="shared" si="4"/>
        <v>6.7697180302080329E-2</v>
      </c>
      <c r="J112">
        <f t="shared" si="5"/>
        <v>6.1249829797120292E-2</v>
      </c>
    </row>
    <row r="113" spans="1:10" x14ac:dyDescent="0.2">
      <c r="A113">
        <f>TrimCalculation_Dwing_DHStab!A113</f>
        <v>7.6163999999999996</v>
      </c>
      <c r="B113">
        <f>(9.807*'AC Parameters'!$B$2)/('AC Parameters'!$B$8*0.5*1.225*Totals!A113^2)</f>
        <v>1.4019883321598436</v>
      </c>
      <c r="C113">
        <f>(D113)/('AC Parameters'!$B$8*0.5*1.225*Totals!A113^2)</f>
        <v>6.5047874002174932E-2</v>
      </c>
      <c r="D113">
        <f t="shared" si="3"/>
        <v>5.733178030014547</v>
      </c>
      <c r="E113">
        <f>TrimCalculation_Dwing_DHStab!R113</f>
        <v>5.5037278396228588</v>
      </c>
      <c r="F113">
        <f>TrimCalculation_Dwing_DHStab!Q113</f>
        <v>0.11976140730258417</v>
      </c>
      <c r="G113">
        <f>D_VStab!H113</f>
        <v>4.4171937866548848E-2</v>
      </c>
      <c r="H113">
        <f>D_Fuselage!H113</f>
        <v>6.5516845222554868E-2</v>
      </c>
      <c r="I113">
        <f t="shared" si="4"/>
        <v>6.8300267702283673E-2</v>
      </c>
      <c r="J113">
        <f t="shared" si="5"/>
        <v>6.1795480302066184E-2</v>
      </c>
    </row>
    <row r="114" spans="1:10" x14ac:dyDescent="0.2">
      <c r="A114">
        <f>TrimCalculation_Dwing_DHStab!A114</f>
        <v>7.5923999999999996</v>
      </c>
      <c r="B114">
        <f>(9.807*'AC Parameters'!$B$2)/('AC Parameters'!$B$8*0.5*1.225*Totals!A114^2)</f>
        <v>1.4108658678881774</v>
      </c>
      <c r="C114">
        <f>(D114)/('AC Parameters'!$B$8*0.5*1.225*Totals!A114^2)</f>
        <v>6.5627405928180838E-2</v>
      </c>
      <c r="D114">
        <f t="shared" si="3"/>
        <v>5.7478606618736183</v>
      </c>
      <c r="E114">
        <f>TrimCalculation_Dwing_DHStab!R114</f>
        <v>5.5190171919198026</v>
      </c>
      <c r="F114">
        <f>TrimCalculation_Dwing_DHStab!Q114</f>
        <v>0.11974536811153461</v>
      </c>
      <c r="G114">
        <f>D_VStab!H114</f>
        <v>4.3963317469148402E-2</v>
      </c>
      <c r="H114">
        <f>D_Fuselage!H114</f>
        <v>6.5134784373132124E-2</v>
      </c>
      <c r="I114">
        <f t="shared" si="4"/>
        <v>6.8908776224589879E-2</v>
      </c>
      <c r="J114">
        <f t="shared" si="5"/>
        <v>6.2346035631771796E-2</v>
      </c>
    </row>
    <row r="115" spans="1:10" x14ac:dyDescent="0.2">
      <c r="A115">
        <f>TrimCalculation_Dwing_DHStab!A115</f>
        <v>7.5686999999999998</v>
      </c>
      <c r="B115">
        <f>(9.807*'AC Parameters'!$B$2)/('AC Parameters'!$B$8*0.5*1.225*Totals!A115^2)</f>
        <v>1.4197154385701405</v>
      </c>
      <c r="C115">
        <f>(D115)/('AC Parameters'!$B$8*0.5*1.225*Totals!A115^2)</f>
        <v>6.6210356140723972E-2</v>
      </c>
      <c r="D115">
        <f t="shared" si="3"/>
        <v>5.7627706985479854</v>
      </c>
      <c r="E115">
        <f>TrimCalculation_Dwing_DHStab!R115</f>
        <v>5.5344976801477141</v>
      </c>
      <c r="F115">
        <f>TrimCalculation_Dwing_DHStab!Q115</f>
        <v>0.11975780585401216</v>
      </c>
      <c r="G115">
        <f>D_VStab!H115</f>
        <v>4.3757628143087132E-2</v>
      </c>
      <c r="H115">
        <f>D_Fuselage!H115</f>
        <v>6.4757584403172683E-2</v>
      </c>
      <c r="I115">
        <f t="shared" si="4"/>
        <v>6.9520873947760173E-2</v>
      </c>
      <c r="J115">
        <f t="shared" si="5"/>
        <v>6.2899838333687771E-2</v>
      </c>
    </row>
    <row r="116" spans="1:10" x14ac:dyDescent="0.2">
      <c r="A116">
        <f>TrimCalculation_Dwing_DHStab!A116</f>
        <v>7.5453000000000001</v>
      </c>
      <c r="B116">
        <f>(9.807*'AC Parameters'!$B$2)/('AC Parameters'!$B$8*0.5*1.225*Totals!A116^2)</f>
        <v>1.4285349302827199</v>
      </c>
      <c r="C116">
        <f>(D116)/('AC Parameters'!$B$8*0.5*1.225*Totals!A116^2)</f>
        <v>6.6788832890552846E-2</v>
      </c>
      <c r="D116">
        <f t="shared" si="3"/>
        <v>5.7772307035943973</v>
      </c>
      <c r="E116">
        <f>TrimCalculation_Dwing_DHStab!R116</f>
        <v>5.5495150296506539</v>
      </c>
      <c r="F116">
        <f>TrimCalculation_Dwing_DHStab!Q116</f>
        <v>0.11977563252927188</v>
      </c>
      <c r="G116">
        <f>D_VStab!H116</f>
        <v>4.3554858180859975E-2</v>
      </c>
      <c r="H116">
        <f>D_Fuselage!H116</f>
        <v>6.4385183233610727E-2</v>
      </c>
      <c r="I116">
        <f t="shared" si="4"/>
        <v>7.0128274535080484E-2</v>
      </c>
      <c r="J116">
        <f t="shared" si="5"/>
        <v>6.3449391246025208E-2</v>
      </c>
    </row>
    <row r="117" spans="1:10" x14ac:dyDescent="0.2">
      <c r="A117">
        <f>TrimCalculation_Dwing_DHStab!A117</f>
        <v>7.5220000000000002</v>
      </c>
      <c r="B117">
        <f>(9.807*'AC Parameters'!$B$2)/('AC Parameters'!$B$8*0.5*1.225*Totals!A117^2)</f>
        <v>1.4373986407711745</v>
      </c>
      <c r="C117">
        <f>(D117)/('AC Parameters'!$B$8*0.5*1.225*Totals!A117^2)</f>
        <v>6.7359827404540717E-2</v>
      </c>
      <c r="D117">
        <f t="shared" si="3"/>
        <v>5.7906918711319602</v>
      </c>
      <c r="E117">
        <f>TrimCalculation_Dwing_DHStab!R117</f>
        <v>5.5635132533339737</v>
      </c>
      <c r="F117">
        <f>TrimCalculation_Dwing_DHStab!Q117</f>
        <v>0.11980787888282293</v>
      </c>
      <c r="G117">
        <f>D_VStab!H117</f>
        <v>4.3353266923903705E-2</v>
      </c>
      <c r="H117">
        <f>D_Fuselage!H117</f>
        <v>6.4017471991258845E-2</v>
      </c>
      <c r="I117">
        <f t="shared" si="4"/>
        <v>7.0727818774767748E-2</v>
      </c>
      <c r="J117">
        <f t="shared" si="5"/>
        <v>6.3991836034313687E-2</v>
      </c>
    </row>
    <row r="118" spans="1:10" x14ac:dyDescent="0.2">
      <c r="A118">
        <f>TrimCalculation_Dwing_DHStab!A118</f>
        <v>7.4989999999999997</v>
      </c>
      <c r="B118">
        <f>(9.807*'AC Parameters'!$B$2)/('AC Parameters'!$B$8*0.5*1.225*Totals!A118^2)</f>
        <v>1.4462293829384869</v>
      </c>
      <c r="C118">
        <f>(D118)/('AC Parameters'!$B$8*0.5*1.225*Totals!A118^2)</f>
        <v>6.7928386048466169E-2</v>
      </c>
      <c r="D118">
        <f t="shared" si="3"/>
        <v>5.8039122230108173</v>
      </c>
      <c r="E118">
        <f>TrimCalculation_Dwing_DHStab!R118</f>
        <v>5.5772561483772805</v>
      </c>
      <c r="F118">
        <f>TrimCalculation_Dwing_DHStab!Q118</f>
        <v>0.11984713871233235</v>
      </c>
      <c r="G118">
        <f>D_VStab!H118</f>
        <v>4.3154577242246112E-2</v>
      </c>
      <c r="H118">
        <f>D_Fuselage!H118</f>
        <v>6.3654358678958342E-2</v>
      </c>
      <c r="I118">
        <f t="shared" si="4"/>
        <v>7.1324805350889475E-2</v>
      </c>
      <c r="J118">
        <f t="shared" si="5"/>
        <v>6.4531966746042863E-2</v>
      </c>
    </row>
    <row r="119" spans="1:10" x14ac:dyDescent="0.2">
      <c r="A119">
        <f>TrimCalculation_Dwing_DHStab!A119</f>
        <v>7.4763000000000002</v>
      </c>
      <c r="B119">
        <f>(9.807*'AC Parameters'!$B$2)/('AC Parameters'!$B$8*0.5*1.225*Totals!A119^2)</f>
        <v>1.4550249760315666</v>
      </c>
      <c r="C119">
        <f>(D119)/('AC Parameters'!$B$8*0.5*1.225*Totals!A119^2)</f>
        <v>6.8496801943148264E-2</v>
      </c>
      <c r="D119">
        <f t="shared" si="3"/>
        <v>5.8171005043199395</v>
      </c>
      <c r="E119">
        <f>TrimCalculation_Dwing_DHStab!R119</f>
        <v>5.590928709913892</v>
      </c>
      <c r="F119">
        <f>TrimCalculation_Dwing_DHStab!Q119</f>
        <v>0.11991724875805966</v>
      </c>
      <c r="G119">
        <f>D_VStab!H119</f>
        <v>4.2958777697097592E-2</v>
      </c>
      <c r="H119">
        <f>D_Fuselage!H119</f>
        <v>6.3295767950890675E-2</v>
      </c>
      <c r="I119">
        <f t="shared" si="4"/>
        <v>7.1921642040305683E-2</v>
      </c>
      <c r="J119">
        <f t="shared" si="5"/>
        <v>6.5071961845990844E-2</v>
      </c>
    </row>
    <row r="120" spans="1:10" x14ac:dyDescent="0.2">
      <c r="A120">
        <f>TrimCalculation_Dwing_DHStab!A120</f>
        <v>7.4537000000000004</v>
      </c>
      <c r="B120">
        <f>(9.807*'AC Parameters'!$B$2)/('AC Parameters'!$B$8*0.5*1.225*Totals!A120^2)</f>
        <v>1.4638617730005314</v>
      </c>
      <c r="C120">
        <f>(D120)/('AC Parameters'!$B$8*0.5*1.225*Totals!A120^2)</f>
        <v>6.906343213794558E-2</v>
      </c>
      <c r="D120">
        <f t="shared" si="3"/>
        <v>5.8298154597039185</v>
      </c>
      <c r="E120">
        <f>TrimCalculation_Dwing_DHStab!R120</f>
        <v>5.6041197582450222</v>
      </c>
      <c r="F120">
        <f>TrimCalculation_Dwing_DHStab!Q120</f>
        <v>0.11998995616094879</v>
      </c>
      <c r="G120">
        <f>D_VStab!H120</f>
        <v>4.2764135768631188E-2</v>
      </c>
      <c r="H120">
        <f>D_Fuselage!H120</f>
        <v>6.2941609529316225E-2</v>
      </c>
      <c r="I120">
        <f t="shared" si="4"/>
        <v>7.2516603744842853E-2</v>
      </c>
      <c r="J120">
        <f t="shared" si="5"/>
        <v>6.5610260531048306E-2</v>
      </c>
    </row>
    <row r="121" spans="1:10" x14ac:dyDescent="0.2">
      <c r="A121">
        <f>TrimCalculation_Dwing_DHStab!A121</f>
        <v>7.4314</v>
      </c>
      <c r="B121">
        <f>(9.807*'AC Parameters'!$B$2)/('AC Parameters'!$B$8*0.5*1.225*Totals!A121^2)</f>
        <v>1.4726604102568033</v>
      </c>
      <c r="C121">
        <f>(D121)/('AC Parameters'!$B$8*0.5*1.225*Totals!A121^2)</f>
        <v>6.9629975810767658E-2</v>
      </c>
      <c r="D121">
        <f t="shared" si="3"/>
        <v>5.8425219535029953</v>
      </c>
      <c r="E121">
        <f>TrimCalculation_Dwing_DHStab!R121</f>
        <v>5.6172540014496102</v>
      </c>
      <c r="F121">
        <f>TrimCalculation_Dwing_DHStab!Q121</f>
        <v>0.12010377577998713</v>
      </c>
      <c r="G121">
        <f>D_VStab!H121</f>
        <v>4.2572366594452203E-2</v>
      </c>
      <c r="H121">
        <f>D_Fuselage!H121</f>
        <v>6.2591809678945787E-2</v>
      </c>
      <c r="I121">
        <f t="shared" si="4"/>
        <v>7.3111474601306042E-2</v>
      </c>
      <c r="J121">
        <f t="shared" si="5"/>
        <v>6.6148477020229274E-2</v>
      </c>
    </row>
    <row r="122" spans="1:10" x14ac:dyDescent="0.2">
      <c r="A122">
        <f>TrimCalculation_Dwing_DHStab!A122</f>
        <v>7.4092000000000002</v>
      </c>
      <c r="B122">
        <f>(9.807*'AC Parameters'!$B$2)/('AC Parameters'!$B$8*0.5*1.225*Totals!A122^2)</f>
        <v>1.4814986221573934</v>
      </c>
      <c r="C122">
        <f>(D122)/('AC Parameters'!$B$8*0.5*1.225*Totals!A122^2)</f>
        <v>7.0195554046248276E-2</v>
      </c>
      <c r="D122">
        <f t="shared" si="3"/>
        <v>5.8548405862615125</v>
      </c>
      <c r="E122">
        <f>TrimCalculation_Dwing_DHStab!R122</f>
        <v>5.6299943484506922</v>
      </c>
      <c r="F122">
        <f>TrimCalculation_Dwing_DHStab!Q122</f>
        <v>0.12021819946718806</v>
      </c>
      <c r="G122">
        <f>D_VStab!H122</f>
        <v>4.2381742953206625E-2</v>
      </c>
      <c r="H122">
        <f>D_Fuselage!H122</f>
        <v>6.2246295390425505E-2</v>
      </c>
      <c r="I122">
        <f t="shared" si="4"/>
        <v>7.3705331748560685E-2</v>
      </c>
      <c r="J122">
        <f t="shared" si="5"/>
        <v>6.6685776343935868E-2</v>
      </c>
    </row>
    <row r="123" spans="1:10" x14ac:dyDescent="0.2">
      <c r="A123">
        <f>TrimCalculation_Dwing_DHStab!A123</f>
        <v>7.3872999999999998</v>
      </c>
      <c r="B123">
        <f>(9.807*'AC Parameters'!$B$2)/('AC Parameters'!$B$8*0.5*1.225*Totals!A123^2)</f>
        <v>1.4902955877405326</v>
      </c>
      <c r="C123">
        <f>(D123)/('AC Parameters'!$B$8*0.5*1.225*Totals!A123^2)</f>
        <v>7.0763024902821922E-2</v>
      </c>
      <c r="D123">
        <f t="shared" si="3"/>
        <v>5.8673324176272486</v>
      </c>
      <c r="E123">
        <f>TrimCalculation_Dwing_DHStab!R123</f>
        <v>5.6428719429606735</v>
      </c>
      <c r="F123">
        <f>TrimCalculation_Dwing_DHStab!Q123</f>
        <v>0.12036153650859713</v>
      </c>
      <c r="G123">
        <f>D_VStab!H123</f>
        <v>4.2193974913738878E-2</v>
      </c>
      <c r="H123">
        <f>D_Fuselage!H123</f>
        <v>6.1904963244238678E-2</v>
      </c>
      <c r="I123">
        <f t="shared" si="4"/>
        <v>7.4301176147963013E-2</v>
      </c>
      <c r="J123">
        <f t="shared" si="5"/>
        <v>6.7224873657680831E-2</v>
      </c>
    </row>
    <row r="124" spans="1:10" x14ac:dyDescent="0.2">
      <c r="A124">
        <f>TrimCalculation_Dwing_DHStab!A124</f>
        <v>7.3657000000000004</v>
      </c>
      <c r="B124">
        <f>(9.807*'AC Parameters'!$B$2)/('AC Parameters'!$B$8*0.5*1.225*Totals!A124^2)</f>
        <v>1.4990490216387218</v>
      </c>
      <c r="C124">
        <f>(D124)/('AC Parameters'!$B$8*0.5*1.225*Totals!A124^2)</f>
        <v>7.1334833556878266E-2</v>
      </c>
      <c r="D124">
        <f t="shared" si="3"/>
        <v>5.8802059523624015</v>
      </c>
      <c r="E124">
        <f>TrimCalculation_Dwing_DHStab!R124</f>
        <v>5.6561167728542197</v>
      </c>
      <c r="F124">
        <f>TrimCalculation_Dwing_DHStab!Q124</f>
        <v>0.12051235510937867</v>
      </c>
      <c r="G124">
        <f>D_VStab!H124</f>
        <v>4.2009051466441079E-2</v>
      </c>
      <c r="H124">
        <f>D_Fuselage!H124</f>
        <v>6.1567772932362007E-2</v>
      </c>
      <c r="I124">
        <f t="shared" si="4"/>
        <v>7.4901575234722184E-2</v>
      </c>
      <c r="J124">
        <f t="shared" si="5"/>
        <v>6.7768091879034348E-2</v>
      </c>
    </row>
    <row r="125" spans="1:10" x14ac:dyDescent="0.2">
      <c r="A125">
        <f>TrimCalculation_Dwing_DHStab!A125</f>
        <v>7.3441999999999998</v>
      </c>
      <c r="B125">
        <f>(9.807*'AC Parameters'!$B$2)/('AC Parameters'!$B$8*0.5*1.225*Totals!A125^2)</f>
        <v>1.5078387413238041</v>
      </c>
      <c r="C125">
        <f>(D125)/('AC Parameters'!$B$8*0.5*1.225*Totals!A125^2)</f>
        <v>7.1927433689234238E-2</v>
      </c>
      <c r="D125">
        <f t="shared" si="3"/>
        <v>5.8944920753229102</v>
      </c>
      <c r="E125">
        <f>TrimCalculation_Dwing_DHStab!R125</f>
        <v>5.6707431146348704</v>
      </c>
      <c r="F125">
        <f>TrimCalculation_Dwing_DHStab!Q125</f>
        <v>0.12068906940264472</v>
      </c>
      <c r="G125">
        <f>D_VStab!H125</f>
        <v>4.1825253213606764E-2</v>
      </c>
      <c r="H125">
        <f>D_Fuselage!H125</f>
        <v>6.1234638071788028E-2</v>
      </c>
      <c r="I125">
        <f t="shared" si="4"/>
        <v>7.5523805373695949E-2</v>
      </c>
      <c r="J125">
        <f t="shared" si="5"/>
        <v>6.8331062004772528E-2</v>
      </c>
    </row>
    <row r="126" spans="1:10" x14ac:dyDescent="0.2">
      <c r="A126">
        <f>TrimCalculation_Dwing_DHStab!A126</f>
        <v>7.3228999999999997</v>
      </c>
      <c r="B126">
        <f>(9.807*'AC Parameters'!$B$2)/('AC Parameters'!$B$8*0.5*1.225*Totals!A126^2)</f>
        <v>1.516623150297588</v>
      </c>
      <c r="C126">
        <f>(D126)/('AC Parameters'!$B$8*0.5*1.225*Totals!A126^2)</f>
        <v>7.2500207304471861E-2</v>
      </c>
      <c r="D126">
        <f t="shared" si="3"/>
        <v>5.9070179131068796</v>
      </c>
      <c r="E126">
        <f>TrimCalculation_Dwing_DHStab!R126</f>
        <v>5.6836011334415124</v>
      </c>
      <c r="F126">
        <f>TrimCalculation_Dwing_DHStab!Q126</f>
        <v>0.12086787674113909</v>
      </c>
      <c r="G126">
        <f>D_VStab!H126</f>
        <v>4.1643429807542376E-2</v>
      </c>
      <c r="H126">
        <f>D_Fuselage!H126</f>
        <v>6.09054731166861E-2</v>
      </c>
      <c r="I126">
        <f t="shared" si="4"/>
        <v>7.6125217669695461E-2</v>
      </c>
      <c r="J126">
        <f t="shared" si="5"/>
        <v>6.8875196939248262E-2</v>
      </c>
    </row>
    <row r="127" spans="1:10" x14ac:dyDescent="0.2">
      <c r="A127">
        <f>TrimCalculation_Dwing_DHStab!A127</f>
        <v>7.3018000000000001</v>
      </c>
      <c r="B127">
        <f>(9.807*'AC Parameters'!$B$2)/('AC Parameters'!$B$8*0.5*1.225*Totals!A127^2)</f>
        <v>1.525400981716579</v>
      </c>
      <c r="C127">
        <f>(D127)/('AC Parameters'!$B$8*0.5*1.225*Totals!A127^2)</f>
        <v>7.3059510762610538E-2</v>
      </c>
      <c r="D127">
        <f t="shared" si="3"/>
        <v>5.9183338322341479</v>
      </c>
      <c r="E127">
        <f>TrimCalculation_Dwing_DHStab!R127</f>
        <v>5.695224539342667</v>
      </c>
      <c r="F127">
        <f>TrimCalculation_Dwing_DHStab!Q127</f>
        <v>0.12106549453712977</v>
      </c>
      <c r="G127">
        <f>D_VStab!H127</f>
        <v>4.146357419373177E-2</v>
      </c>
      <c r="H127">
        <f>D_Fuselage!H127</f>
        <v>6.0580224160618666E-2</v>
      </c>
      <c r="I127">
        <f t="shared" si="4"/>
        <v>7.6712486300741067E-2</v>
      </c>
      <c r="J127">
        <f t="shared" si="5"/>
        <v>6.9406535224480009E-2</v>
      </c>
    </row>
    <row r="128" spans="1:10" x14ac:dyDescent="0.2">
      <c r="A128">
        <f>TrimCalculation_Dwing_DHStab!A128</f>
        <v>7.2808999999999999</v>
      </c>
      <c r="B128">
        <f>(9.807*'AC Parameters'!$B$2)/('AC Parameters'!$B$8*0.5*1.225*Totals!A128^2)</f>
        <v>1.5341709518955873</v>
      </c>
      <c r="C128">
        <f>(D128)/('AC Parameters'!$B$8*0.5*1.225*Totals!A128^2)</f>
        <v>7.3627532644819998E-2</v>
      </c>
      <c r="D128">
        <f t="shared" si="3"/>
        <v>5.9302528627075981</v>
      </c>
      <c r="E128">
        <f>TrimCalculation_Dwing_DHStab!R128</f>
        <v>5.707442430563483</v>
      </c>
      <c r="F128">
        <f>TrimCalculation_Dwing_DHStab!Q128</f>
        <v>0.12126594571211904</v>
      </c>
      <c r="G128">
        <f>D_VStab!H128</f>
        <v>4.1285679367747741E-2</v>
      </c>
      <c r="H128">
        <f>D_Fuselage!H128</f>
        <v>6.0258807064247785E-2</v>
      </c>
      <c r="I128">
        <f t="shared" si="4"/>
        <v>7.7308909277060994E-2</v>
      </c>
      <c r="J128">
        <f t="shared" si="5"/>
        <v>6.9946156012579003E-2</v>
      </c>
    </row>
    <row r="129" spans="1:10" x14ac:dyDescent="0.2">
      <c r="A129">
        <f>TrimCalculation_Dwing_DHStab!A129</f>
        <v>7.2602000000000002</v>
      </c>
      <c r="B129">
        <f>(9.807*'AC Parameters'!$B$2)/('AC Parameters'!$B$8*0.5*1.225*Totals!A129^2)</f>
        <v>1.5429317605094028</v>
      </c>
      <c r="C129">
        <f>(D129)/('AC Parameters'!$B$8*0.5*1.225*Totals!A129^2)</f>
        <v>7.4209746295084145E-2</v>
      </c>
      <c r="D129">
        <f t="shared" si="3"/>
        <v>5.9432082525235783</v>
      </c>
      <c r="E129">
        <f>TrimCalculation_Dwing_DHStab!R129</f>
        <v>5.7206660578695523</v>
      </c>
      <c r="F129">
        <f>TrimCalculation_Dwing_DHStab!Q129</f>
        <v>0.12149127179130698</v>
      </c>
      <c r="G129">
        <f>D_VStab!H129</f>
        <v>4.1109738375614768E-2</v>
      </c>
      <c r="H129">
        <f>D_Fuselage!H129</f>
        <v>5.9941184487104643E-2</v>
      </c>
      <c r="I129">
        <f t="shared" si="4"/>
        <v>7.7920233609838352E-2</v>
      </c>
      <c r="J129">
        <f t="shared" si="5"/>
        <v>7.0499258980329937E-2</v>
      </c>
    </row>
    <row r="130" spans="1:10" x14ac:dyDescent="0.2">
      <c r="A130">
        <f>TrimCalculation_Dwing_DHStab!A130</f>
        <v>7.2397</v>
      </c>
      <c r="B130">
        <f>(9.807*'AC Parameters'!$B$2)/('AC Parameters'!$B$8*0.5*1.225*Totals!A130^2)</f>
        <v>1.5516820908077873</v>
      </c>
      <c r="C130">
        <f>(D130)/('AC Parameters'!$B$8*0.5*1.225*Totals!A130^2)</f>
        <v>7.4812910196343563E-2</v>
      </c>
      <c r="D130">
        <f t="shared" si="3"/>
        <v>5.9577259443081187</v>
      </c>
      <c r="E130">
        <f>TrimCalculation_Dwing_DHStab!R130</f>
        <v>5.7354413505503183</v>
      </c>
      <c r="F130">
        <f>TrimCalculation_Dwing_DHStab!Q130</f>
        <v>0.12172159119558272</v>
      </c>
      <c r="G130">
        <f>D_VStab!H130</f>
        <v>4.0935744314171754E-2</v>
      </c>
      <c r="H130">
        <f>D_Fuselage!H130</f>
        <v>5.962725824804628E-2</v>
      </c>
      <c r="I130">
        <f t="shared" si="4"/>
        <v>7.8553555706160738E-2</v>
      </c>
      <c r="J130">
        <f t="shared" si="5"/>
        <v>7.1072264686526387E-2</v>
      </c>
    </row>
    <row r="131" spans="1:10" x14ac:dyDescent="0.2">
      <c r="A131">
        <f>TrimCalculation_Dwing_DHStab!A131</f>
        <v>7.2194000000000003</v>
      </c>
      <c r="B131">
        <f>(9.807*'AC Parameters'!$B$2)/('AC Parameters'!$B$8*0.5*1.225*Totals!A131^2)</f>
        <v>1.5604206098439135</v>
      </c>
      <c r="C131">
        <f>(D131)/('AC Parameters'!$B$8*0.5*1.225*Totals!A131^2)</f>
        <v>7.5433469170902628E-2</v>
      </c>
      <c r="D131">
        <f t="shared" ref="D131:D139" si="6">SUM(E131:H131)</f>
        <v>5.9735035197569673</v>
      </c>
      <c r="E131">
        <f>TrimCalculation_Dwing_DHStab!R131</f>
        <v>5.7514335783823816</v>
      </c>
      <c r="F131">
        <f>TrimCalculation_Dwing_DHStab!Q131</f>
        <v>0.12198925891427491</v>
      </c>
      <c r="G131">
        <f>D_VStab!H131</f>
        <v>4.0763690331434989E-2</v>
      </c>
      <c r="H131">
        <f>D_Fuselage!H131</f>
        <v>5.931699212887627E-2</v>
      </c>
      <c r="I131">
        <f t="shared" ref="I131:I139" si="7">C131+(0.05*C131)</f>
        <v>7.9205142629447764E-2</v>
      </c>
      <c r="J131">
        <f t="shared" ref="J131:J139" si="8">C131-(0.05*C131)</f>
        <v>7.1661795712357493E-2</v>
      </c>
    </row>
    <row r="132" spans="1:10" x14ac:dyDescent="0.2">
      <c r="A132">
        <f>TrimCalculation_Dwing_DHStab!A132</f>
        <v>7.1993</v>
      </c>
      <c r="B132">
        <f>(9.807*'AC Parameters'!$B$2)/('AC Parameters'!$B$8*0.5*1.225*Totals!A132^2)</f>
        <v>1.5691459687164031</v>
      </c>
      <c r="C132">
        <f>(D132)/('AC Parameters'!$B$8*0.5*1.225*Totals!A132^2)</f>
        <v>7.6078682152774121E-2</v>
      </c>
      <c r="D132">
        <f t="shared" si="6"/>
        <v>5.99109706771294</v>
      </c>
      <c r="E132">
        <f>TrimCalculation_Dwing_DHStab!R132</f>
        <v>5.769229211501318</v>
      </c>
      <c r="F132">
        <f>TrimCalculation_Dwing_DHStab!Q132</f>
        <v>0.12226398201257456</v>
      </c>
      <c r="G132">
        <f>D_VStab!H132</f>
        <v>4.0593569626961243E-2</v>
      </c>
      <c r="H132">
        <f>D_Fuselage!H132</f>
        <v>5.9010304572086419E-2</v>
      </c>
      <c r="I132">
        <f t="shared" si="7"/>
        <v>7.9882616260412834E-2</v>
      </c>
      <c r="J132">
        <f t="shared" si="8"/>
        <v>7.2274748045135409E-2</v>
      </c>
    </row>
    <row r="133" spans="1:10" x14ac:dyDescent="0.2">
      <c r="A133">
        <f>TrimCalculation_Dwing_DHStab!A133</f>
        <v>7.1792999999999996</v>
      </c>
      <c r="B133">
        <f>(9.807*'AC Parameters'!$B$2)/('AC Parameters'!$B$8*0.5*1.225*Totals!A133^2)</f>
        <v>1.5779007588595662</v>
      </c>
      <c r="C133">
        <f>(D133)/('AC Parameters'!$B$8*0.5*1.225*Totals!A133^2)</f>
        <v>7.6751112469710212E-2</v>
      </c>
      <c r="D133">
        <f t="shared" si="6"/>
        <v>6.0105154032210759</v>
      </c>
      <c r="E133">
        <f>TrimCalculation_Dwing_DHStab!R133</f>
        <v>5.7887985857973447</v>
      </c>
      <c r="F133">
        <f>TrimCalculation_Dwing_DHStab!Q133</f>
        <v>0.12258514142908339</v>
      </c>
      <c r="G133">
        <f>D_VStab!H133</f>
        <v>4.0424530843301616E-2</v>
      </c>
      <c r="H133">
        <f>D_Fuselage!H133</f>
        <v>5.8707145151345792E-2</v>
      </c>
      <c r="I133">
        <f t="shared" si="7"/>
        <v>8.0588668093195717E-2</v>
      </c>
      <c r="J133">
        <f t="shared" si="8"/>
        <v>7.2913556846224706E-2</v>
      </c>
    </row>
    <row r="134" spans="1:10" x14ac:dyDescent="0.2">
      <c r="A134">
        <f>TrimCalculation_Dwing_DHStab!A134</f>
        <v>7.1596000000000002</v>
      </c>
      <c r="B134">
        <f>(9.807*'AC Parameters'!$B$2)/('AC Parameters'!$B$8*0.5*1.225*Totals!A134^2)</f>
        <v>1.5865960520135483</v>
      </c>
      <c r="C134">
        <f>(D134)/('AC Parameters'!$B$8*0.5*1.225*Totals!A134^2)</f>
        <v>7.7446464186935016E-2</v>
      </c>
      <c r="D134">
        <f t="shared" si="6"/>
        <v>6.0317307381414711</v>
      </c>
      <c r="E134">
        <f>TrimCalculation_Dwing_DHStab!R134</f>
        <v>5.8101521299077836</v>
      </c>
      <c r="F134">
        <f>TrimCalculation_Dwing_DHStab!Q134</f>
        <v>0.12291291697315124</v>
      </c>
      <c r="G134">
        <f>D_VStab!H134</f>
        <v>4.0258257661592724E-2</v>
      </c>
      <c r="H134">
        <f>D_Fuselage!H134</f>
        <v>5.8407433598942862E-2</v>
      </c>
      <c r="I134">
        <f t="shared" si="7"/>
        <v>8.1318787396281761E-2</v>
      </c>
      <c r="J134">
        <f t="shared" si="8"/>
        <v>7.357414097758827E-2</v>
      </c>
    </row>
    <row r="135" spans="1:10" x14ac:dyDescent="0.2">
      <c r="A135">
        <f>TrimCalculation_Dwing_DHStab!A135</f>
        <v>7.14</v>
      </c>
      <c r="B135">
        <f>(9.807*'AC Parameters'!$B$2)/('AC Parameters'!$B$8*0.5*1.225*Totals!A135^2)</f>
        <v>1.5953187313312618</v>
      </c>
      <c r="C135">
        <f>(D135)/('AC Parameters'!$B$8*0.5*1.225*Totals!A135^2)</f>
        <v>7.8171991476287089E-2</v>
      </c>
      <c r="D135">
        <f t="shared" si="6"/>
        <v>6.0549481977682396</v>
      </c>
      <c r="E135">
        <f>TrimCalculation_Dwing_DHStab!R135</f>
        <v>5.8334742602265948</v>
      </c>
      <c r="F135">
        <f>TrimCalculation_Dwing_DHStab!Q135</f>
        <v>0.12326973133174697</v>
      </c>
      <c r="G135">
        <f>D_VStab!H135</f>
        <v>4.0093055365461656E-2</v>
      </c>
      <c r="H135">
        <f>D_Fuselage!H135</f>
        <v>5.8111150844437062E-2</v>
      </c>
      <c r="I135">
        <f t="shared" si="7"/>
        <v>8.2080591050101445E-2</v>
      </c>
      <c r="J135">
        <f t="shared" si="8"/>
        <v>7.4263391902472733E-2</v>
      </c>
    </row>
    <row r="136" spans="1:10" x14ac:dyDescent="0.2">
      <c r="A136">
        <f>TrimCalculation_Dwing_DHStab!A136</f>
        <v>7.1205999999999996</v>
      </c>
      <c r="B136">
        <f>(9.807*'AC Parameters'!$B$2)/('AC Parameters'!$B$8*0.5*1.225*Totals!A136^2)</f>
        <v>1.6040234314269159</v>
      </c>
      <c r="C136">
        <f>(D136)/('AC Parameters'!$B$8*0.5*1.225*Totals!A136^2)</f>
        <v>7.8917386272885345E-2</v>
      </c>
      <c r="D136">
        <f t="shared" si="6"/>
        <v>6.0795117947686075</v>
      </c>
      <c r="E136">
        <f>TrimCalculation_Dwing_DHStab!R136</f>
        <v>5.858134768210074</v>
      </c>
      <c r="F136">
        <f>TrimCalculation_Dwing_DHStab!Q136</f>
        <v>0.12362904695547504</v>
      </c>
      <c r="G136">
        <f>D_VStab!H136</f>
        <v>3.9929761942463719E-2</v>
      </c>
      <c r="H136">
        <f>D_Fuselage!H136</f>
        <v>5.781821766059423E-2</v>
      </c>
      <c r="I136">
        <f t="shared" si="7"/>
        <v>8.2863255586529613E-2</v>
      </c>
      <c r="J136">
        <f t="shared" si="8"/>
        <v>7.4971516959241077E-2</v>
      </c>
    </row>
    <row r="137" spans="1:10" x14ac:dyDescent="0.2">
      <c r="A137">
        <f>TrimCalculation_Dwing_DHStab!A137</f>
        <v>7.1013999999999999</v>
      </c>
      <c r="B137">
        <f>(9.807*'AC Parameters'!$B$2)/('AC Parameters'!$B$8*0.5*1.225*Totals!A137^2)</f>
        <v>1.6127087281362973</v>
      </c>
      <c r="C137">
        <f>(D137)/('AC Parameters'!$B$8*0.5*1.225*Totals!A137^2)</f>
        <v>7.9692994855072627E-2</v>
      </c>
      <c r="D137">
        <f t="shared" si="6"/>
        <v>6.1061986923272409</v>
      </c>
      <c r="E137">
        <f>TrimCalculation_Dwing_DHStab!R137</f>
        <v>5.8848842244605226</v>
      </c>
      <c r="F137">
        <f>TrimCalculation_Dwing_DHStab!Q137</f>
        <v>0.12401752645652754</v>
      </c>
      <c r="G137">
        <f>D_VStab!H137</f>
        <v>3.976837082443286E-2</v>
      </c>
      <c r="H137">
        <f>D_Fuselage!H137</f>
        <v>5.7528570585757374E-2</v>
      </c>
      <c r="I137">
        <f t="shared" si="7"/>
        <v>8.3677644597826256E-2</v>
      </c>
      <c r="J137">
        <f t="shared" si="8"/>
        <v>7.5708345112318998E-2</v>
      </c>
    </row>
    <row r="138" spans="1:10" x14ac:dyDescent="0.2">
      <c r="A138">
        <f>TrimCalculation_Dwing_DHStab!A138</f>
        <v>7.0823</v>
      </c>
      <c r="B138">
        <f>(9.807*'AC Parameters'!$B$2)/('AC Parameters'!$B$8*0.5*1.225*Totals!A138^2)</f>
        <v>1.6214189697537007</v>
      </c>
      <c r="C138">
        <f>(D138)/('AC Parameters'!$B$8*0.5*1.225*Totals!A138^2)</f>
        <v>8.0497944009061032E-2</v>
      </c>
      <c r="D138">
        <f t="shared" si="6"/>
        <v>6.1347413780482896</v>
      </c>
      <c r="E138">
        <f>TrimCalculation_Dwing_DHStab!R138</f>
        <v>5.9134875900452863</v>
      </c>
      <c r="F138">
        <f>TrimCalculation_Dwing_DHStab!Q138</f>
        <v>0.12440358965109684</v>
      </c>
      <c r="G138">
        <f>D_VStab!H138</f>
        <v>3.9608036612992344E-2</v>
      </c>
      <c r="H138">
        <f>D_Fuselage!H138</f>
        <v>5.7242161738914617E-2</v>
      </c>
      <c r="I138">
        <f t="shared" si="7"/>
        <v>8.4522841209514088E-2</v>
      </c>
      <c r="J138">
        <f t="shared" si="8"/>
        <v>7.6473046808607975E-2</v>
      </c>
    </row>
    <row r="139" spans="1:10" x14ac:dyDescent="0.2">
      <c r="A139">
        <f>TrimCalculation_Dwing_DHStab!A139</f>
        <v>7.0633999999999997</v>
      </c>
      <c r="B139">
        <f>(9.807*'AC Parameters'!$B$2)/('AC Parameters'!$B$8*0.5*1.225*Totals!A139^2)</f>
        <v>1.6301076516060726</v>
      </c>
      <c r="C139">
        <f>(D139)/('AC Parameters'!$B$8*0.5*1.225*Totals!A139^2)</f>
        <v>8.1326974693967241E-2</v>
      </c>
      <c r="D139">
        <f t="shared" si="6"/>
        <v>6.164886021164202</v>
      </c>
      <c r="E139">
        <f>TrimCalculation_Dwing_DHStab!R139</f>
        <v>5.9436657169006111</v>
      </c>
      <c r="F139">
        <f>TrimCalculation_Dwing_DHStab!Q139</f>
        <v>0.12481176663464388</v>
      </c>
      <c r="G139">
        <f>D_VStab!H139</f>
        <v>3.9449593965417182E-2</v>
      </c>
      <c r="H139">
        <f>D_Fuselage!H139</f>
        <v>5.6958943663529257E-2</v>
      </c>
      <c r="I139">
        <f t="shared" si="7"/>
        <v>8.5393323428665596E-2</v>
      </c>
      <c r="J139">
        <f t="shared" si="8"/>
        <v>7.7260625959268886E-2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C42" sqref="A1:XFD1048576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f>0.128</f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S139"/>
  <sheetViews>
    <sheetView workbookViewId="0">
      <selection activeCell="A2" sqref="A2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1" width="10.6640625" bestFit="1" customWidth="1"/>
    <col min="12" max="12" width="12.83203125" bestFit="1" customWidth="1"/>
    <col min="13" max="13" width="13.33203125" bestFit="1" customWidth="1"/>
    <col min="14" max="14" width="12.83203125" bestFit="1" customWidth="1"/>
    <col min="15" max="15" width="12.1640625" bestFit="1" customWidth="1"/>
    <col min="16" max="16" width="12.1640625" customWidth="1"/>
    <col min="18" max="18" width="17" bestFit="1" customWidth="1"/>
    <col min="19" max="19" width="16.83203125" bestFit="1" customWidth="1"/>
  </cols>
  <sheetData>
    <row r="1" spans="1:19" x14ac:dyDescent="0.2">
      <c r="A1" s="3" t="s">
        <v>41</v>
      </c>
      <c r="B1" s="3" t="s">
        <v>3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53</v>
      </c>
      <c r="K1" s="3" t="s">
        <v>49</v>
      </c>
      <c r="L1" s="3" t="s">
        <v>50</v>
      </c>
      <c r="M1" s="3" t="s">
        <v>54</v>
      </c>
      <c r="N1" s="3" t="s">
        <v>51</v>
      </c>
      <c r="O1" s="3" t="s">
        <v>52</v>
      </c>
      <c r="P1" s="3" t="s">
        <v>47</v>
      </c>
      <c r="Q1" s="3" t="s">
        <v>56</v>
      </c>
      <c r="R1" s="3" t="s">
        <v>58</v>
      </c>
      <c r="S1" s="3"/>
    </row>
    <row r="2" spans="1:19" x14ac:dyDescent="0.2">
      <c r="A2" s="1">
        <f>WingXFLR5!L8</f>
        <v>14.638</v>
      </c>
      <c r="B2" s="1">
        <f>0.5*1.225*A2^2</f>
        <v>131.24101444999999</v>
      </c>
      <c r="C2">
        <f>WingXFLR5!C8</f>
        <v>0.37968400000000002</v>
      </c>
      <c r="D2">
        <f>WingXFLR5!I8</f>
        <v>-9.4989000000000004E-2</v>
      </c>
      <c r="E2">
        <f>(((D2*'AC Parameters'!$B$6)+(C2*('AC Parameters'!$B$3-'AC Parameters'!$B$4)))/('AC Parameters'!$B$5-'AC Parameters'!$B$3)) * ('AC Parameters'!$B$8/'AC Parameters'!$B$9)</f>
        <v>-0.15794959211707957</v>
      </c>
      <c r="F2">
        <f>E2*B2*'AC Parameters'!$B$9</f>
        <v>-5.0787188518452648</v>
      </c>
      <c r="G2">
        <f>'AC Parameters'!$B$2*9.807 + F2</f>
        <v>118.48948114815474</v>
      </c>
      <c r="H2">
        <f>-F2</f>
        <v>5.0787188518452648</v>
      </c>
      <c r="I2">
        <f>C2+(H2/(B2*'AC Parameters'!$B$8))</f>
        <v>0.39528411693488857</v>
      </c>
      <c r="J2">
        <f>FORECAST(I2,
INDEX(WingXFLR5!$F$8:$F$145,MATCH(I2,WingXFLR5!$C$8:$C$145,1)):INDEX(WingXFLR5!$F$8:$F$145,MATCH(I2,WingXFLR5!$C$8:$C$145,1)+1),
INDEX(WingXFLR5!$C$8:$C$145,MATCH(I2,WingXFLR5!$C$8:$C$145,1)):INDEX(WingXFLR5!$C$8:$C$145,MATCH(I2,WingXFLR5!$C$8:$C$145,1)+1))</f>
        <v>1.8667258184579053E-2</v>
      </c>
      <c r="K2">
        <f>FORECAST(I2,
INDEX(WingXFLR5!$I$8:$I$145,MATCH(I2,WingXFLR5!$C$8:$C$145,1)):INDEX(WingXFLR5!$I$8:$I$145,MATCH(I2,WingXFLR5!$C$8:$C$145,1)+1),
INDEX(WingXFLR5!$C$8:$C$145,MATCH(I2,WingXFLR5!$C$8:$C$145,1)):INDEX(WingXFLR5!$C$8:$C$145,MATCH(I2,WingXFLR5!$C$8:$C$145,1)+1))</f>
        <v>-9.3796925257187636E-2</v>
      </c>
      <c r="L2">
        <f>(((K2*'AC Parameters'!$B$6)+(I2*('AC Parameters'!$B$3-'AC Parameters'!$B$4)))/('AC Parameters'!$B$5-'AC Parameters'!$B$3)) * ('AC Parameters'!$B$8/'AC Parameters'!$B$9)</f>
        <v>-0.1524055014948742</v>
      </c>
      <c r="M2">
        <f>FORECAST(ABS(L2),
INDEX(HStabXFLR5!$D$8:$D$106,MATCH(ABS(L2),HStabXFLR5!$C$8:$C$106,1)):INDEX(HStabXFLR5!$D$8:$D$106,MATCH(ABS(L2),HStabXFLR5!$C$8:$C$106,1)+1),
INDEX(HStabXFLR5!$C$8:$C$106,MATCH(ABS(L2),HStabXFLR5!$C$8:$C$106,1)):INDEX(HStabXFLR5!$C$8:$C$106,MATCH(ABS(L2),HStabXFLR5!$C$8:$C$106,1)+1))</f>
        <v>1.2421070197564485E-2</v>
      </c>
      <c r="N2">
        <f>L2*B2*'AC Parameters'!$B$9</f>
        <v>-4.9004538928673291</v>
      </c>
      <c r="O2">
        <f>(B2*'AC Parameters'!$B$8*TrimCalculation_Dwing_DHStab!I2)+TrimCalculation_Dwing_DHStab!N2</f>
        <v>123.78684408645206</v>
      </c>
      <c r="P2">
        <f>('AC Parameters'!$B$2*9.807)-TrimCalculation_Dwing_DHStab!O2</f>
        <v>-0.21864408645205913</v>
      </c>
      <c r="Q2">
        <f>M2*B2*'AC Parameters'!$B$9</f>
        <v>0.3993876940543411</v>
      </c>
      <c r="R2">
        <f>(J2*B2*'AC Parameters'!$B$8)</f>
        <v>6.0772465007783527</v>
      </c>
    </row>
    <row r="3" spans="1:19" x14ac:dyDescent="0.2">
      <c r="A3" s="1">
        <f>WingXFLR5!L9</f>
        <v>14.4619</v>
      </c>
      <c r="B3" s="1">
        <f t="shared" ref="B3:B66" si="0">0.5*1.225*A3^2</f>
        <v>128.10226286112501</v>
      </c>
      <c r="C3">
        <f>WingXFLR5!C9</f>
        <v>0.388986</v>
      </c>
      <c r="D3">
        <f>WingXFLR5!I9</f>
        <v>-9.4279000000000002E-2</v>
      </c>
      <c r="E3">
        <f>(((D3*'AC Parameters'!$B$6)+(C3*('AC Parameters'!$B$3-'AC Parameters'!$B$4)))/('AC Parameters'!$B$5-'AC Parameters'!$B$3)) * ('AC Parameters'!$B$8/'AC Parameters'!$B$9)</f>
        <v>-0.15464568229482617</v>
      </c>
      <c r="F3">
        <f>E3*B3*'AC Parameters'!$B$9</f>
        <v>-4.8535631516991131</v>
      </c>
      <c r="G3">
        <f>'AC Parameters'!$B$2*9.807 + F3</f>
        <v>118.7146368483009</v>
      </c>
      <c r="H3">
        <f t="shared" ref="H3:H66" si="1">-F3</f>
        <v>4.8535631516991131</v>
      </c>
      <c r="I3">
        <f>C3+(H3/(B3*'AC Parameters'!$B$8))</f>
        <v>0.40425980156503766</v>
      </c>
      <c r="J3">
        <f>FORECAST(I3,
INDEX(WingXFLR5!$F$8:$F$145,MATCH(I3,WingXFLR5!$C$8:$C$145,1)):INDEX(WingXFLR5!$F$8:$F$145,MATCH(I3,WingXFLR5!$C$8:$C$145,1)+1),
INDEX(WingXFLR5!$C$8:$C$145,MATCH(I3,WingXFLR5!$C$8:$C$145,1)):INDEX(WingXFLR5!$C$8:$C$145,MATCH(I3,WingXFLR5!$C$8:$C$145,1)+1))</f>
        <v>1.8848362418902379E-2</v>
      </c>
      <c r="K3">
        <f>FORECAST(I3,
INDEX(WingXFLR5!$I$8:$I$145,MATCH(I3,WingXFLR5!$C$8:$C$145,1)):INDEX(WingXFLR5!$I$8:$I$145,MATCH(I3,WingXFLR5!$C$8:$C$145,1)+1),
INDEX(WingXFLR5!$C$8:$C$145,MATCH(I3,WingXFLR5!$C$8:$C$145,1)):INDEX(WingXFLR5!$C$8:$C$145,MATCH(I3,WingXFLR5!$C$8:$C$145,1)+1))</f>
        <v>-9.3109804009214314E-2</v>
      </c>
      <c r="L3">
        <f>(((K3*'AC Parameters'!$B$6)+(I3*('AC Parameters'!$B$3-'AC Parameters'!$B$4)))/('AC Parameters'!$B$5-'AC Parameters'!$B$3)) * ('AC Parameters'!$B$8/'AC Parameters'!$B$9)</f>
        <v>-0.14921270293736835</v>
      </c>
      <c r="M3">
        <f>FORECAST(ABS(L3),
INDEX(HStabXFLR5!$D$8:$D$106,MATCH(ABS(L3),HStabXFLR5!$C$8:$C$106,1)):INDEX(HStabXFLR5!$D$8:$D$106,MATCH(ABS(L3),HStabXFLR5!$C$8:$C$106,1)+1),
INDEX(HStabXFLR5!$C$8:$C$106,MATCH(ABS(L3),HStabXFLR5!$C$8:$C$106,1)):INDEX(HStabXFLR5!$C$8:$C$106,MATCH(ABS(L3),HStabXFLR5!$C$8:$C$106,1)+1))</f>
        <v>1.2359318716876224E-2</v>
      </c>
      <c r="N3">
        <f>L3*B3*'AC Parameters'!$B$9</f>
        <v>-4.6830487990059213</v>
      </c>
      <c r="O3">
        <f>(B3*'AC Parameters'!$B$8*TrimCalculation_Dwing_DHStab!I3)+TrimCalculation_Dwing_DHStab!N3</f>
        <v>123.77877966160398</v>
      </c>
      <c r="P3">
        <f>('AC Parameters'!$B$2*9.807)-TrimCalculation_Dwing_DHStab!O3</f>
        <v>-0.21057966160397257</v>
      </c>
      <c r="Q3">
        <f>M3*B3*'AC Parameters'!$B$9</f>
        <v>0.38789789028815658</v>
      </c>
      <c r="R3">
        <f>(J3*B3*'AC Parameters'!$B$8)</f>
        <v>5.989453045904451</v>
      </c>
    </row>
    <row r="4" spans="1:19" x14ac:dyDescent="0.2">
      <c r="A4" s="1">
        <f>WingXFLR5!L10</f>
        <v>14.292</v>
      </c>
      <c r="B4" s="1">
        <f t="shared" si="0"/>
        <v>125.1100242</v>
      </c>
      <c r="C4">
        <f>WingXFLR5!C10</f>
        <v>0.39828799999999998</v>
      </c>
      <c r="D4">
        <f>WingXFLR5!I10</f>
        <v>-9.3566999999999997E-2</v>
      </c>
      <c r="E4">
        <f>(((D4*'AC Parameters'!$B$6)+(C4*('AC Parameters'!$B$3-'AC Parameters'!$B$4)))/('AC Parameters'!$B$5-'AC Parameters'!$B$3)) * ('AC Parameters'!$B$8/'AC Parameters'!$B$9)</f>
        <v>-0.15133704861644531</v>
      </c>
      <c r="F4">
        <f>E4*B4*'AC Parameters'!$B$9</f>
        <v>-4.6387765446162117</v>
      </c>
      <c r="G4">
        <f>'AC Parameters'!$B$2*9.807 + F4</f>
        <v>118.9294234553838</v>
      </c>
      <c r="H4">
        <f t="shared" si="1"/>
        <v>4.6387765446162117</v>
      </c>
      <c r="I4">
        <f>C4+(H4/(B4*'AC Parameters'!$B$8))</f>
        <v>0.4132350196367931</v>
      </c>
      <c r="J4">
        <f>FORECAST(I4,
INDEX(WingXFLR5!$F$8:$F$145,MATCH(I4,WingXFLR5!$C$8:$C$145,1)):INDEX(WingXFLR5!$F$8:$F$145,MATCH(I4,WingXFLR5!$C$8:$C$145,1)+1),
INDEX(WingXFLR5!$C$8:$C$145,MATCH(I4,WingXFLR5!$C$8:$C$145,1)):INDEX(WingXFLR5!$C$8:$C$145,MATCH(I4,WingXFLR5!$C$8:$C$145,1)+1))</f>
        <v>1.9036252730488819E-2</v>
      </c>
      <c r="K4">
        <f>FORECAST(I4,
INDEX(WingXFLR5!$I$8:$I$145,MATCH(I4,WingXFLR5!$C$8:$C$145,1)):INDEX(WingXFLR5!$I$8:$I$145,MATCH(I4,WingXFLR5!$C$8:$C$145,1)+1),
INDEX(WingXFLR5!$C$8:$C$145,MATCH(I4,WingXFLR5!$C$8:$C$145,1)):INDEX(WingXFLR5!$C$8:$C$145,MATCH(I4,WingXFLR5!$C$8:$C$145,1)+1))</f>
        <v>-9.24219687028357E-2</v>
      </c>
      <c r="L4">
        <f>(((K4*'AC Parameters'!$B$6)+(I4*('AC Parameters'!$B$3-'AC Parameters'!$B$4)))/('AC Parameters'!$B$5-'AC Parameters'!$B$3)) * ('AC Parameters'!$B$8/'AC Parameters'!$B$9)</f>
        <v>-0.14601829942739714</v>
      </c>
      <c r="M4">
        <f>FORECAST(ABS(L4),
INDEX(HStabXFLR5!$D$8:$D$106,MATCH(ABS(L4),HStabXFLR5!$C$8:$C$106,1)):INDEX(HStabXFLR5!$D$8:$D$106,MATCH(ABS(L4),HStabXFLR5!$C$8:$C$106,1)+1),
INDEX(HStabXFLR5!$C$8:$C$106,MATCH(ABS(L4),HStabXFLR5!$C$8:$C$106,1)):INDEX(HStabXFLR5!$C$8:$C$106,MATCH(ABS(L4),HStabXFLR5!$C$8:$C$106,1)+1))</f>
        <v>1.230065026801251E-2</v>
      </c>
      <c r="N4">
        <f>L4*B4*'AC Parameters'!$B$9</f>
        <v>-4.4757464788761023</v>
      </c>
      <c r="O4">
        <f>(B4*'AC Parameters'!$B$8*TrimCalculation_Dwing_DHStab!I4)+TrimCalculation_Dwing_DHStab!N4</f>
        <v>123.77088482858387</v>
      </c>
      <c r="P4">
        <f>('AC Parameters'!$B$2*9.807)-TrimCalculation_Dwing_DHStab!O4</f>
        <v>-0.2026848285838696</v>
      </c>
      <c r="Q4">
        <f>M4*B4*'AC Parameters'!$B$9</f>
        <v>0.37703898991316148</v>
      </c>
      <c r="R4">
        <f>(J4*B4*'AC Parameters'!$B$8)</f>
        <v>5.9078615543000286</v>
      </c>
    </row>
    <row r="5" spans="1:19" x14ac:dyDescent="0.2">
      <c r="A5" s="1">
        <f>WingXFLR5!L11</f>
        <v>14.128</v>
      </c>
      <c r="B5" s="1">
        <f t="shared" si="0"/>
        <v>122.2552352</v>
      </c>
      <c r="C5">
        <f>WingXFLR5!C11</f>
        <v>0.40758800000000001</v>
      </c>
      <c r="D5">
        <f>WingXFLR5!I11</f>
        <v>-9.2854999999999993E-2</v>
      </c>
      <c r="E5">
        <f>(((D5*'AC Parameters'!$B$6)+(C5*('AC Parameters'!$B$3-'AC Parameters'!$B$4)))/('AC Parameters'!$B$5-'AC Parameters'!$B$3)) * ('AC Parameters'!$B$8/'AC Parameters'!$B$9)</f>
        <v>-0.14802876474260046</v>
      </c>
      <c r="F5">
        <f>E5*B5*'AC Parameters'!$B$9</f>
        <v>-4.4338364052431611</v>
      </c>
      <c r="G5">
        <f>'AC Parameters'!$B$2*9.807 + F5</f>
        <v>119.13436359475685</v>
      </c>
      <c r="H5">
        <f t="shared" si="1"/>
        <v>4.4338364052431611</v>
      </c>
      <c r="I5">
        <f>C5+(H5/(B5*'AC Parameters'!$B$8))</f>
        <v>0.42220827225749297</v>
      </c>
      <c r="J5">
        <f>FORECAST(I5,
INDEX(WingXFLR5!$F$8:$F$145,MATCH(I5,WingXFLR5!$C$8:$C$145,1)):INDEX(WingXFLR5!$F$8:$F$145,MATCH(I5,WingXFLR5!$C$8:$C$145,1)+1),
INDEX(WingXFLR5!$C$8:$C$145,MATCH(I5,WingXFLR5!$C$8:$C$145,1)):INDEX(WingXFLR5!$C$8:$C$145,MATCH(I5,WingXFLR5!$C$8:$C$145,1)+1))</f>
        <v>1.9229066873588909E-2</v>
      </c>
      <c r="K5">
        <f>FORECAST(I5,
INDEX(WingXFLR5!$I$8:$I$145,MATCH(I5,WingXFLR5!$C$8:$C$145,1)):INDEX(WingXFLR5!$I$8:$I$145,MATCH(I5,WingXFLR5!$C$8:$C$145,1)+1),
INDEX(WingXFLR5!$C$8:$C$145,MATCH(I5,WingXFLR5!$C$8:$C$145,1)):INDEX(WingXFLR5!$C$8:$C$145,MATCH(I5,WingXFLR5!$C$8:$C$145,1)+1))</f>
        <v>-9.1733254986355817E-2</v>
      </c>
      <c r="L5">
        <f>(((K5*'AC Parameters'!$B$6)+(I5*('AC Parameters'!$B$3-'AC Parameters'!$B$4)))/('AC Parameters'!$B$5-'AC Parameters'!$B$3)) * ('AC Parameters'!$B$8/'AC Parameters'!$B$9)</f>
        <v>-0.14282216493780353</v>
      </c>
      <c r="M5">
        <f>FORECAST(ABS(L5),
INDEX(HStabXFLR5!$D$8:$D$106,MATCH(ABS(L5),HStabXFLR5!$C$8:$C$106,1)):INDEX(HStabXFLR5!$D$8:$D$106,MATCH(ABS(L5),HStabXFLR5!$C$8:$C$106,1)+1),
INDEX(HStabXFLR5!$C$8:$C$106,MATCH(ABS(L5),HStabXFLR5!$C$8:$C$106,1)):INDEX(HStabXFLR5!$C$8:$C$106,MATCH(ABS(L5),HStabXFLR5!$C$8:$C$106,1)+1))</f>
        <v>1.2242304991129459E-2</v>
      </c>
      <c r="N5">
        <f>L5*B5*'AC Parameters'!$B$9</f>
        <v>-4.2778855547298695</v>
      </c>
      <c r="O5">
        <f>(B5*'AC Parameters'!$B$8*TrimCalculation_Dwing_DHStab!I5)+TrimCalculation_Dwing_DHStab!N5</f>
        <v>123.76367038624619</v>
      </c>
      <c r="P5">
        <f>('AC Parameters'!$B$2*9.807)-TrimCalculation_Dwing_DHStab!O5</f>
        <v>-0.19547038624618551</v>
      </c>
      <c r="Q5">
        <f>M5*B5*'AC Parameters'!$B$9</f>
        <v>0.3666880396397631</v>
      </c>
      <c r="R5">
        <f>(J5*B5*'AC Parameters'!$B$8)</f>
        <v>5.8315286638576938</v>
      </c>
    </row>
    <row r="6" spans="1:19" x14ac:dyDescent="0.2">
      <c r="A6" s="1">
        <f>WingXFLR5!L12</f>
        <v>13.9696</v>
      </c>
      <c r="B6" s="1">
        <f t="shared" si="0"/>
        <v>119.52920604800001</v>
      </c>
      <c r="C6">
        <f>WingXFLR5!C12</f>
        <v>0.41688599999999998</v>
      </c>
      <c r="D6">
        <f>WingXFLR5!I12</f>
        <v>-9.2142000000000002E-2</v>
      </c>
      <c r="E6">
        <f>(((D6*'AC Parameters'!$B$6)+(C6*('AC Parameters'!$B$3-'AC Parameters'!$B$4)))/('AC Parameters'!$B$5-'AC Parameters'!$B$3)) * ('AC Parameters'!$B$8/'AC Parameters'!$B$9)</f>
        <v>-0.14471846874522792</v>
      </c>
      <c r="F6">
        <f>E6*B6*'AC Parameters'!$B$9</f>
        <v>-4.2380304990518525</v>
      </c>
      <c r="G6">
        <f>'AC Parameters'!$B$2*9.807 + F6</f>
        <v>119.33016950094816</v>
      </c>
      <c r="H6">
        <f t="shared" si="1"/>
        <v>4.2380304990518525</v>
      </c>
      <c r="I6">
        <f>C6+(H6/(B6*'AC Parameters'!$B$8))</f>
        <v>0.43117932614794036</v>
      </c>
      <c r="J6">
        <f>FORECAST(I6,
INDEX(WingXFLR5!$F$8:$F$145,MATCH(I6,WingXFLR5!$C$8:$C$145,1)):INDEX(WingXFLR5!$F$8:$F$145,MATCH(I6,WingXFLR5!$C$8:$C$145,1)+1),
INDEX(WingXFLR5!$C$8:$C$145,MATCH(I6,WingXFLR5!$C$8:$C$145,1)):INDEX(WingXFLR5!$C$8:$C$145,MATCH(I6,WingXFLR5!$C$8:$C$145,1)+1))</f>
        <v>1.9421956637633409E-2</v>
      </c>
      <c r="K6">
        <f>FORECAST(I6,
INDEX(WingXFLR5!$I$8:$I$145,MATCH(I6,WingXFLR5!$C$8:$C$145,1)):INDEX(WingXFLR5!$I$8:$I$145,MATCH(I6,WingXFLR5!$C$8:$C$145,1)+1),
INDEX(WingXFLR5!$C$8:$C$145,MATCH(I6,WingXFLR5!$C$8:$C$145,1)):INDEX(WingXFLR5!$C$8:$C$145,MATCH(I6,WingXFLR5!$C$8:$C$145,1)+1))</f>
        <v>-9.1043708563276954E-2</v>
      </c>
      <c r="L6">
        <f>(((K6*'AC Parameters'!$B$6)+(I6*('AC Parameters'!$B$3-'AC Parameters'!$B$4)))/('AC Parameters'!$B$5-'AC Parameters'!$B$3)) * ('AC Parameters'!$B$8/'AC Parameters'!$B$9)</f>
        <v>-0.13962444821803291</v>
      </c>
      <c r="M6">
        <f>FORECAST(ABS(L6),
INDEX(HStabXFLR5!$D$8:$D$106,MATCH(ABS(L6),HStabXFLR5!$C$8:$C$106,1)):INDEX(HStabXFLR5!$D$8:$D$106,MATCH(ABS(L6),HStabXFLR5!$C$8:$C$106,1)+1),
INDEX(HStabXFLR5!$C$8:$C$106,MATCH(ABS(L6),HStabXFLR5!$C$8:$C$106,1)):INDEX(HStabXFLR5!$C$8:$C$106,MATCH(ABS(L6),HStabXFLR5!$C$8:$C$106,1)+1))</f>
        <v>1.2186109905449693E-2</v>
      </c>
      <c r="N6">
        <f>L6*B6*'AC Parameters'!$B$9</f>
        <v>-4.0888538628959328</v>
      </c>
      <c r="O6">
        <f>(B6*'AC Parameters'!$B$8*TrimCalculation_Dwing_DHStab!I6)+TrimCalculation_Dwing_DHStab!N6</f>
        <v>123.75760509717725</v>
      </c>
      <c r="P6">
        <f>('AC Parameters'!$B$2*9.807)-TrimCalculation_Dwing_DHStab!O6</f>
        <v>-0.18940509717724296</v>
      </c>
      <c r="Q6">
        <f>M6*B6*'AC Parameters'!$B$9</f>
        <v>0.35686603024395719</v>
      </c>
      <c r="R6">
        <f>(J6*B6*'AC Parameters'!$B$8)</f>
        <v>5.7586907154856908</v>
      </c>
    </row>
    <row r="7" spans="1:19" x14ac:dyDescent="0.2">
      <c r="A7" s="1">
        <f>WingXFLR5!L13</f>
        <v>13.8164</v>
      </c>
      <c r="B7" s="1">
        <f t="shared" si="0"/>
        <v>116.921906738</v>
      </c>
      <c r="C7">
        <f>WingXFLR5!C13</f>
        <v>0.42618299999999998</v>
      </c>
      <c r="D7">
        <f>WingXFLR5!I13</f>
        <v>-9.1427999999999995E-2</v>
      </c>
      <c r="E7">
        <f>(((D7*'AC Parameters'!$B$6)+(C7*('AC Parameters'!$B$3-'AC Parameters'!$B$4)))/('AC Parameters'!$B$5-'AC Parameters'!$B$3)) * ('AC Parameters'!$B$8/'AC Parameters'!$B$9)</f>
        <v>-0.1414059857220597</v>
      </c>
      <c r="F7">
        <f>E7*B7*'AC Parameters'!$B$9</f>
        <v>-4.0506970813234577</v>
      </c>
      <c r="G7">
        <f>'AC Parameters'!$B$2*9.807 + F7</f>
        <v>119.51750291867654</v>
      </c>
      <c r="H7">
        <f t="shared" si="1"/>
        <v>4.0506970813234577</v>
      </c>
      <c r="I7">
        <f>C7+(H7/(B7*'AC Parameters'!$B$8))</f>
        <v>0.44014916403366305</v>
      </c>
      <c r="J7">
        <f>FORECAST(I7,
INDEX(WingXFLR5!$F$8:$F$145,MATCH(I7,WingXFLR5!$C$8:$C$145,1)):INDEX(WingXFLR5!$F$8:$F$145,MATCH(I7,WingXFLR5!$C$8:$C$145,1)+1),
INDEX(WingXFLR5!$C$8:$C$145,MATCH(I7,WingXFLR5!$C$8:$C$145,1)):INDEX(WingXFLR5!$C$8:$C$145,MATCH(I7,WingXFLR5!$C$8:$C$145,1)+1))</f>
        <v>1.9617513427042675E-2</v>
      </c>
      <c r="K7">
        <f>FORECAST(I7,
INDEX(WingXFLR5!$I$8:$I$145,MATCH(I7,WingXFLR5!$C$8:$C$145,1)):INDEX(WingXFLR5!$I$8:$I$145,MATCH(I7,WingXFLR5!$C$8:$C$145,1)+1),
INDEX(WingXFLR5!$C$8:$C$145,MATCH(I7,WingXFLR5!$C$8:$C$145,1)):INDEX(WingXFLR5!$C$8:$C$145,MATCH(I7,WingXFLR5!$C$8:$C$145,1)+1))</f>
        <v>-9.0352712974807792E-2</v>
      </c>
      <c r="L7">
        <f>(((K7*'AC Parameters'!$B$6)+(I7*('AC Parameters'!$B$3-'AC Parameters'!$B$4)))/('AC Parameters'!$B$5-'AC Parameters'!$B$3)) * ('AC Parameters'!$B$8/'AC Parameters'!$B$9)</f>
        <v>-0.13642352135584221</v>
      </c>
      <c r="M7">
        <f>FORECAST(ABS(L7),
INDEX(HStabXFLR5!$D$8:$D$106,MATCH(ABS(L7),HStabXFLR5!$C$8:$C$106,1)):INDEX(HStabXFLR5!$D$8:$D$106,MATCH(ABS(L7),HStabXFLR5!$C$8:$C$106,1)+1),
INDEX(HStabXFLR5!$C$8:$C$106,MATCH(ABS(L7),HStabXFLR5!$C$8:$C$106,1)):INDEX(HStabXFLR5!$C$8:$C$106,MATCH(ABS(L7),HStabXFLR5!$C$8:$C$106,1)+1))</f>
        <v>1.2130170416518741E-2</v>
      </c>
      <c r="N7">
        <f>L7*B7*'AC Parameters'!$B$9</f>
        <v>-3.9079700690051471</v>
      </c>
      <c r="O7">
        <f>(B7*'AC Parameters'!$B$8*TrimCalculation_Dwing_DHStab!I7)+TrimCalculation_Dwing_DHStab!N7</f>
        <v>123.75134495842212</v>
      </c>
      <c r="P7">
        <f>('AC Parameters'!$B$2*9.807)-TrimCalculation_Dwing_DHStab!O7</f>
        <v>-0.18314495842211898</v>
      </c>
      <c r="Q7">
        <f>M7*B7*'AC Parameters'!$B$9</f>
        <v>0.34747925026828141</v>
      </c>
      <c r="R7">
        <f>(J7*B7*'AC Parameters'!$B$8)</f>
        <v>5.6897945771086125</v>
      </c>
    </row>
    <row r="8" spans="1:19" x14ac:dyDescent="0.2">
      <c r="A8" s="1">
        <f>WingXFLR5!L14</f>
        <v>13.668100000000001</v>
      </c>
      <c r="B8" s="1">
        <f t="shared" si="0"/>
        <v>114.42538653612503</v>
      </c>
      <c r="C8">
        <f>WingXFLR5!C14</f>
        <v>0.435479</v>
      </c>
      <c r="D8">
        <f>WingXFLR5!I14</f>
        <v>-9.0713000000000002E-2</v>
      </c>
      <c r="E8">
        <f>(((D8*'AC Parameters'!$B$6)+(C8*('AC Parameters'!$B$3-'AC Parameters'!$B$4)))/('AC Parameters'!$B$5-'AC Parameters'!$B$3)) * ('AC Parameters'!$B$8/'AC Parameters'!$B$9)</f>
        <v>-0.13809131567309579</v>
      </c>
      <c r="F8">
        <f>E8*B8*'AC Parameters'!$B$9</f>
        <v>-3.8712822824281314</v>
      </c>
      <c r="G8">
        <f>'AC Parameters'!$B$2*9.807 + F8</f>
        <v>119.69691771757188</v>
      </c>
      <c r="H8">
        <f t="shared" si="1"/>
        <v>3.8712822824281314</v>
      </c>
      <c r="I8">
        <f>C8+(H8/(B8*'AC Parameters'!$B$8))</f>
        <v>0.44911778591466117</v>
      </c>
      <c r="J8">
        <f>FORECAST(I8,
INDEX(WingXFLR5!$F$8:$F$145,MATCH(I8,WingXFLR5!$C$8:$C$145,1)):INDEX(WingXFLR5!$F$8:$F$145,MATCH(I8,WingXFLR5!$C$8:$C$145,1)+1),
INDEX(WingXFLR5!$C$8:$C$145,MATCH(I8,WingXFLR5!$C$8:$C$145,1)):INDEX(WingXFLR5!$C$8:$C$145,MATCH(I8,WingXFLR5!$C$8:$C$145,1)+1))</f>
        <v>1.9818660119241664E-2</v>
      </c>
      <c r="K8">
        <f>FORECAST(I8,
INDEX(WingXFLR5!$I$8:$I$145,MATCH(I8,WingXFLR5!$C$8:$C$145,1)):INDEX(WingXFLR5!$I$8:$I$145,MATCH(I8,WingXFLR5!$C$8:$C$145,1)+1),
INDEX(WingXFLR5!$C$8:$C$145,MATCH(I8,WingXFLR5!$C$8:$C$145,1)):INDEX(WingXFLR5!$C$8:$C$145,MATCH(I8,WingXFLR5!$C$8:$C$145,1)+1))</f>
        <v>-8.9660742627979767E-2</v>
      </c>
      <c r="L8">
        <f>(((K8*'AC Parameters'!$B$6)+(I8*('AC Parameters'!$B$3-'AC Parameters'!$B$4)))/('AC Parameters'!$B$5-'AC Parameters'!$B$3)) * ('AC Parameters'!$B$8/'AC Parameters'!$B$9)</f>
        <v>-0.1332205048665126</v>
      </c>
      <c r="M8">
        <f>FORECAST(ABS(L8),
INDEX(HStabXFLR5!$D$8:$D$106,MATCH(ABS(L8),HStabXFLR5!$C$8:$C$106,1)):INDEX(HStabXFLR5!$D$8:$D$106,MATCH(ABS(L8),HStabXFLR5!$C$8:$C$106,1)+1),
INDEX(HStabXFLR5!$C$8:$C$106,MATCH(ABS(L8),HStabXFLR5!$C$8:$C$106,1)):INDEX(HStabXFLR5!$C$8:$C$106,MATCH(ABS(L8),HStabXFLR5!$C$8:$C$106,1)+1))</f>
        <v>1.2076739758886169E-2</v>
      </c>
      <c r="N8">
        <f>L8*B8*'AC Parameters'!$B$9</f>
        <v>-3.7347329021526652</v>
      </c>
      <c r="O8">
        <f>(B8*'AC Parameters'!$B$8*TrimCalculation_Dwing_DHStab!I8)+TrimCalculation_Dwing_DHStab!N8</f>
        <v>123.74448249236318</v>
      </c>
      <c r="P8">
        <f>('AC Parameters'!$B$2*9.807)-TrimCalculation_Dwing_DHStab!O8</f>
        <v>-0.17628249236317117</v>
      </c>
      <c r="Q8">
        <f>M8*B8*'AC Parameters'!$B$9</f>
        <v>0.33856197567665114</v>
      </c>
      <c r="R8">
        <f>(J8*B8*'AC Parameters'!$B$8)</f>
        <v>5.6254001097422002</v>
      </c>
    </row>
    <row r="9" spans="1:19" x14ac:dyDescent="0.2">
      <c r="A9" s="1">
        <f>WingXFLR5!L15</f>
        <v>13.5246</v>
      </c>
      <c r="B9" s="1">
        <f t="shared" si="0"/>
        <v>112.0353181605</v>
      </c>
      <c r="C9">
        <f>WingXFLR5!C15</f>
        <v>0.44477299999999997</v>
      </c>
      <c r="D9">
        <f>WingXFLR5!I15</f>
        <v>-8.9996000000000007E-2</v>
      </c>
      <c r="E9">
        <f>(((D9*'AC Parameters'!$B$6)+(C9*('AC Parameters'!$B$3-'AC Parameters'!$B$4)))/('AC Parameters'!$B$5-'AC Parameters'!$B$3)) * ('AC Parameters'!$B$8/'AC Parameters'!$B$9)</f>
        <v>-0.13477227157254049</v>
      </c>
      <c r="F9">
        <f>E9*B9*'AC Parameters'!$B$9</f>
        <v>-3.6993173095865064</v>
      </c>
      <c r="G9">
        <f>'AC Parameters'!$B$2*9.807 + F9</f>
        <v>119.8688826904135</v>
      </c>
      <c r="H9">
        <f t="shared" si="1"/>
        <v>3.6993173095865064</v>
      </c>
      <c r="I9">
        <f>C9+(H9/(B9*'AC Parameters'!$B$8))</f>
        <v>0.45808397578620991</v>
      </c>
      <c r="J9">
        <f>FORECAST(I9,
INDEX(WingXFLR5!$F$8:$F$145,MATCH(I9,WingXFLR5!$C$8:$C$145,1)):INDEX(WingXFLR5!$F$8:$F$145,MATCH(I9,WingXFLR5!$C$8:$C$145,1)+1),
INDEX(WingXFLR5!$C$8:$C$145,MATCH(I9,WingXFLR5!$C$8:$C$145,1)):INDEX(WingXFLR5!$C$8:$C$145,MATCH(I9,WingXFLR5!$C$8:$C$145,1)+1))</f>
        <v>2.002271397919015E-2</v>
      </c>
      <c r="K9">
        <f>FORECAST(I9,
INDEX(WingXFLR5!$I$8:$I$145,MATCH(I9,WingXFLR5!$C$8:$C$145,1)):INDEX(WingXFLR5!$I$8:$I$145,MATCH(I9,WingXFLR5!$C$8:$C$145,1)+1),
INDEX(WingXFLR5!$C$8:$C$145,MATCH(I9,WingXFLR5!$C$8:$C$145,1)):INDEX(WingXFLR5!$C$8:$C$145,MATCH(I9,WingXFLR5!$C$8:$C$145,1)+1))</f>
        <v>-8.8968383787459776E-2</v>
      </c>
      <c r="L9">
        <f>(((K9*'AC Parameters'!$B$6)+(I9*('AC Parameters'!$B$3-'AC Parameters'!$B$4)))/('AC Parameters'!$B$5-'AC Parameters'!$B$3)) * ('AC Parameters'!$B$8/'AC Parameters'!$B$9)</f>
        <v>-0.13001699614699791</v>
      </c>
      <c r="M9">
        <f>FORECAST(ABS(L9),
INDEX(HStabXFLR5!$D$8:$D$106,MATCH(ABS(L9),HStabXFLR5!$C$8:$C$106,1)):INDEX(HStabXFLR5!$D$8:$D$106,MATCH(ABS(L9),HStabXFLR5!$C$8:$C$106,1)+1),
INDEX(HStabXFLR5!$C$8:$C$106,MATCH(ABS(L9),HStabXFLR5!$C$8:$C$106,1)):INDEX(HStabXFLR5!$C$8:$C$106,MATCH(ABS(L9),HStabXFLR5!$C$8:$C$106,1)+1))</f>
        <v>1.202373598078379E-2</v>
      </c>
      <c r="N9">
        <f>L9*B9*'AC Parameters'!$B$9</f>
        <v>-3.5687914047523464</v>
      </c>
      <c r="O9">
        <f>(B9*'AC Parameters'!$B$8*TrimCalculation_Dwing_DHStab!I9)+TrimCalculation_Dwing_DHStab!N9</f>
        <v>123.73952979478885</v>
      </c>
      <c r="P9">
        <f>('AC Parameters'!$B$2*9.807)-TrimCalculation_Dwing_DHStab!O9</f>
        <v>-0.17132979478884636</v>
      </c>
      <c r="Q9">
        <f>M9*B9*'AC Parameters'!$B$9</f>
        <v>0.33003535609081602</v>
      </c>
      <c r="R9">
        <f>(J9*B9*'AC Parameters'!$B$8)</f>
        <v>5.5646087557949011</v>
      </c>
    </row>
    <row r="10" spans="1:19" x14ac:dyDescent="0.2">
      <c r="A10" s="1">
        <f>WingXFLR5!L16</f>
        <v>13.3855</v>
      </c>
      <c r="B10" s="1">
        <f t="shared" si="0"/>
        <v>109.74261127812501</v>
      </c>
      <c r="C10">
        <f>WingXFLR5!C16</f>
        <v>0.454065</v>
      </c>
      <c r="D10">
        <f>WingXFLR5!I16</f>
        <v>-8.9278999999999997E-2</v>
      </c>
      <c r="E10">
        <f>(((D10*'AC Parameters'!$B$6)+(C10*('AC Parameters'!$B$3-'AC Parameters'!$B$4)))/('AC Parameters'!$B$5-'AC Parameters'!$B$3)) * ('AC Parameters'!$B$8/'AC Parameters'!$B$9)</f>
        <v>-0.13145357727652116</v>
      </c>
      <c r="F10">
        <f>E10*B10*'AC Parameters'!$B$9</f>
        <v>-3.5343844138831759</v>
      </c>
      <c r="G10">
        <f>'AC Parameters'!$B$2*9.807 + F10</f>
        <v>120.03381558611683</v>
      </c>
      <c r="H10">
        <f t="shared" si="1"/>
        <v>3.5343844138831759</v>
      </c>
      <c r="I10">
        <f>C10+(H10/(B10*'AC Parameters'!$B$8))</f>
        <v>0.46704820020670307</v>
      </c>
      <c r="J10">
        <f>FORECAST(I10,
INDEX(WingXFLR5!$F$8:$F$145,MATCH(I10,WingXFLR5!$C$8:$C$145,1)):INDEX(WingXFLR5!$F$8:$F$145,MATCH(I10,WingXFLR5!$C$8:$C$145,1)+1),
INDEX(WingXFLR5!$C$8:$C$145,MATCH(I10,WingXFLR5!$C$8:$C$145,1)):INDEX(WingXFLR5!$C$8:$C$145,MATCH(I10,WingXFLR5!$C$8:$C$145,1)+1))</f>
        <v>2.0228481542086466E-2</v>
      </c>
      <c r="K10">
        <f>FORECAST(I10,
INDEX(WingXFLR5!$I$8:$I$145,MATCH(I10,WingXFLR5!$C$8:$C$145,1)):INDEX(WingXFLR5!$I$8:$I$145,MATCH(I10,WingXFLR5!$C$8:$C$145,1)+1),
INDEX(WingXFLR5!$C$8:$C$145,MATCH(I10,WingXFLR5!$C$8:$C$145,1)):INDEX(WingXFLR5!$C$8:$C$145,MATCH(I10,WingXFLR5!$C$8:$C$145,1)+1))</f>
        <v>-8.8275133819720158E-2</v>
      </c>
      <c r="L10">
        <f>(((K10*'AC Parameters'!$B$6)+(I10*('AC Parameters'!$B$3-'AC Parameters'!$B$4)))/('AC Parameters'!$B$5-'AC Parameters'!$B$3)) * ('AC Parameters'!$B$8/'AC Parameters'!$B$9)</f>
        <v>-0.12681172641094207</v>
      </c>
      <c r="M10">
        <f>FORECAST(ABS(L10),
INDEX(HStabXFLR5!$D$8:$D$106,MATCH(ABS(L10),HStabXFLR5!$C$8:$C$106,1)):INDEX(HStabXFLR5!$D$8:$D$106,MATCH(ABS(L10),HStabXFLR5!$C$8:$C$106,1)+1),
INDEX(HStabXFLR5!$C$8:$C$106,MATCH(ABS(L10),HStabXFLR5!$C$8:$C$106,1)):INDEX(HStabXFLR5!$C$8:$C$106,MATCH(ABS(L10),HStabXFLR5!$C$8:$C$106,1)+1))</f>
        <v>1.1973193470548104E-2</v>
      </c>
      <c r="N10">
        <f>L10*B10*'AC Parameters'!$B$9</f>
        <v>-3.4095792492708688</v>
      </c>
      <c r="O10">
        <f>(B10*'AC Parameters'!$B$8*TrimCalculation_Dwing_DHStab!I10)+TrimCalculation_Dwing_DHStab!N10</f>
        <v>123.73379473109087</v>
      </c>
      <c r="P10">
        <f>('AC Parameters'!$B$2*9.807)-TrimCalculation_Dwing_DHStab!O10</f>
        <v>-0.16559473109086298</v>
      </c>
      <c r="Q10">
        <f>M10*B10*'AC Parameters'!$B$9</f>
        <v>0.32192253161505557</v>
      </c>
      <c r="R10">
        <f>(J10*B10*'AC Parameters'!$B$8)</f>
        <v>5.5067493946493791</v>
      </c>
    </row>
    <row r="11" spans="1:19" x14ac:dyDescent="0.2">
      <c r="A11" s="1">
        <f>WingXFLR5!L17</f>
        <v>13.2506</v>
      </c>
      <c r="B11" s="1">
        <f t="shared" si="0"/>
        <v>107.54177022050001</v>
      </c>
      <c r="C11">
        <f>WingXFLR5!C17</f>
        <v>0.46335500000000002</v>
      </c>
      <c r="D11">
        <f>WingXFLR5!I17</f>
        <v>-8.8561000000000001E-2</v>
      </c>
      <c r="E11">
        <f>(((D11*'AC Parameters'!$B$6)+(C11*('AC Parameters'!$B$3-'AC Parameters'!$B$4)))/('AC Parameters'!$B$5-'AC Parameters'!$B$3)) * ('AC Parameters'!$B$8/'AC Parameters'!$B$9)</f>
        <v>-0.12813287085697417</v>
      </c>
      <c r="F11">
        <f>E11*B11*'AC Parameters'!$B$9</f>
        <v>-3.3760107600714608</v>
      </c>
      <c r="G11">
        <f>'AC Parameters'!$B$2*9.807 + F11</f>
        <v>120.19218923992854</v>
      </c>
      <c r="H11">
        <f t="shared" si="1"/>
        <v>3.3760107600714608</v>
      </c>
      <c r="I11">
        <f>C11+(H11/(B11*'AC Parameters'!$B$8))</f>
        <v>0.47601022589694375</v>
      </c>
      <c r="J11">
        <f>FORECAST(I11,
INDEX(WingXFLR5!$F$8:$F$145,MATCH(I11,WingXFLR5!$C$8:$C$145,1)):INDEX(WingXFLR5!$F$8:$F$145,MATCH(I11,WingXFLR5!$C$8:$C$145,1)+1),
INDEX(WingXFLR5!$C$8:$C$145,MATCH(I11,WingXFLR5!$C$8:$C$145,1)):INDEX(WingXFLR5!$C$8:$C$145,MATCH(I11,WingXFLR5!$C$8:$C$145,1)+1))</f>
        <v>2.0438467551321365E-2</v>
      </c>
      <c r="K11">
        <f>FORECAST(I11,
INDEX(WingXFLR5!$I$8:$I$145,MATCH(I11,WingXFLR5!$C$8:$C$145,1)):INDEX(WingXFLR5!$I$8:$I$145,MATCH(I11,WingXFLR5!$C$8:$C$145,1)+1),
INDEX(WingXFLR5!$C$8:$C$145,MATCH(I11,WingXFLR5!$C$8:$C$145,1)):INDEX(WingXFLR5!$C$8:$C$145,MATCH(I11,WingXFLR5!$C$8:$C$145,1)+1))</f>
        <v>-8.7581024157876664E-2</v>
      </c>
      <c r="L11">
        <f>(((K11*'AC Parameters'!$B$6)+(I11*('AC Parameters'!$B$3-'AC Parameters'!$B$4)))/('AC Parameters'!$B$5-'AC Parameters'!$B$3)) * ('AC Parameters'!$B$8/'AC Parameters'!$B$9)</f>
        <v>-0.12360481070216407</v>
      </c>
      <c r="M11">
        <f>FORECAST(ABS(L11),
INDEX(HStabXFLR5!$D$8:$D$106,MATCH(ABS(L11),HStabXFLR5!$C$8:$C$106,1)):INDEX(HStabXFLR5!$D$8:$D$106,MATCH(ABS(L11),HStabXFLR5!$C$8:$C$106,1)+1),
INDEX(HStabXFLR5!$C$8:$C$106,MATCH(ABS(L11),HStabXFLR5!$C$8:$C$106,1)):INDEX(HStabXFLR5!$C$8:$C$106,MATCH(ABS(L11),HStabXFLR5!$C$8:$C$106,1)+1))</f>
        <v>1.1923116400884131E-2</v>
      </c>
      <c r="N11">
        <f>L11*B11*'AC Parameters'!$B$9</f>
        <v>-3.2567066369167299</v>
      </c>
      <c r="O11">
        <f>(B11*'AC Parameters'!$B$8*TrimCalculation_Dwing_DHStab!I11)+TrimCalculation_Dwing_DHStab!N11</f>
        <v>123.72764414580811</v>
      </c>
      <c r="P11">
        <f>('AC Parameters'!$B$2*9.807)-TrimCalculation_Dwing_DHStab!O11</f>
        <v>-0.15944414580810928</v>
      </c>
      <c r="Q11">
        <f>M11*B11*'AC Parameters'!$B$9</f>
        <v>0.31414709585255829</v>
      </c>
      <c r="R11">
        <f>(J11*B11*'AC Parameters'!$B$8)</f>
        <v>5.4523314664257416</v>
      </c>
    </row>
    <row r="12" spans="1:19" x14ac:dyDescent="0.2">
      <c r="A12" s="1">
        <f>WingXFLR5!L18</f>
        <v>13.1197</v>
      </c>
      <c r="B12" s="1">
        <f t="shared" si="0"/>
        <v>105.427498455125</v>
      </c>
      <c r="C12">
        <f>WingXFLR5!C18</f>
        <v>0.47264400000000001</v>
      </c>
      <c r="D12">
        <f>WingXFLR5!I18</f>
        <v>-8.7842000000000003E-2</v>
      </c>
      <c r="E12">
        <f>(((D12*'AC Parameters'!$B$6)+(C12*('AC Parameters'!$B$3-'AC Parameters'!$B$4)))/('AC Parameters'!$B$5-'AC Parameters'!$B$3)) * ('AC Parameters'!$B$8/'AC Parameters'!$B$9)</f>
        <v>-0.12480997741163145</v>
      </c>
      <c r="F12">
        <f>E12*B12*'AC Parameters'!$B$9</f>
        <v>-3.2238089066834954</v>
      </c>
      <c r="G12">
        <f>'AC Parameters'!$B$2*9.807 + F12</f>
        <v>120.3443910933165</v>
      </c>
      <c r="H12">
        <f t="shared" si="1"/>
        <v>3.2238089066834954</v>
      </c>
      <c r="I12">
        <f>C12+(H12/(B12*'AC Parameters'!$B$8))</f>
        <v>0.4849710355824598</v>
      </c>
      <c r="J12">
        <f>FORECAST(I12,
INDEX(WingXFLR5!$F$8:$F$145,MATCH(I12,WingXFLR5!$C$8:$C$145,1)):INDEX(WingXFLR5!$F$8:$F$145,MATCH(I12,WingXFLR5!$C$8:$C$145,1)+1),
INDEX(WingXFLR5!$C$8:$C$145,MATCH(I12,WingXFLR5!$C$8:$C$145,1)):INDEX(WingXFLR5!$C$8:$C$145,MATCH(I12,WingXFLR5!$C$8:$C$145,1)+1))</f>
        <v>2.0655305135591356E-2</v>
      </c>
      <c r="K12">
        <f>FORECAST(I12,
INDEX(WingXFLR5!$I$8:$I$145,MATCH(I12,WingXFLR5!$C$8:$C$145,1)):INDEX(WingXFLR5!$I$8:$I$145,MATCH(I12,WingXFLR5!$C$8:$C$145,1)+1),
INDEX(WingXFLR5!$C$8:$C$145,MATCH(I12,WingXFLR5!$C$8:$C$145,1)):INDEX(WingXFLR5!$C$8:$C$145,MATCH(I12,WingXFLR5!$C$8:$C$145,1)+1))</f>
        <v>-8.6886262184235757E-2</v>
      </c>
      <c r="L12">
        <f>(((K12*'AC Parameters'!$B$6)+(I12*('AC Parameters'!$B$3-'AC Parameters'!$B$4)))/('AC Parameters'!$B$5-'AC Parameters'!$B$3)) * ('AC Parameters'!$B$8/'AC Parameters'!$B$9)</f>
        <v>-0.12039656696182965</v>
      </c>
      <c r="M12">
        <f>FORECAST(ABS(L12),
INDEX(HStabXFLR5!$D$8:$D$106,MATCH(ABS(L12),HStabXFLR5!$C$8:$C$106,1)):INDEX(HStabXFLR5!$D$8:$D$106,MATCH(ABS(L12),HStabXFLR5!$C$8:$C$106,1)+1),
INDEX(HStabXFLR5!$C$8:$C$106,MATCH(ABS(L12),HStabXFLR5!$C$8:$C$106,1)):INDEX(HStabXFLR5!$C$8:$C$106,MATCH(ABS(L12),HStabXFLR5!$C$8:$C$106,1)+1))</f>
        <v>1.1875053397485801E-2</v>
      </c>
      <c r="N12">
        <f>L12*B12*'AC Parameters'!$B$9</f>
        <v>-3.1098116749558091</v>
      </c>
      <c r="O12">
        <f>(B12*'AC Parameters'!$B$8*TrimCalculation_Dwing_DHStab!I12)+TrimCalculation_Dwing_DHStab!N12</f>
        <v>123.7214879944394</v>
      </c>
      <c r="P12">
        <f>('AC Parameters'!$B$2*9.807)-TrimCalculation_Dwing_DHStab!O12</f>
        <v>-0.15328799443939545</v>
      </c>
      <c r="Q12">
        <f>M12*B12*'AC Parameters'!$B$9</f>
        <v>0.30672950756090051</v>
      </c>
      <c r="R12">
        <f>(J12*B12*'AC Parameters'!$B$8)</f>
        <v>5.4018467149664433</v>
      </c>
    </row>
    <row r="13" spans="1:19" x14ac:dyDescent="0.2">
      <c r="A13" s="1">
        <f>WingXFLR5!L19</f>
        <v>12.992699999999999</v>
      </c>
      <c r="B13" s="1">
        <f t="shared" si="0"/>
        <v>103.396280140125</v>
      </c>
      <c r="C13">
        <f>WingXFLR5!C19</f>
        <v>0.481931</v>
      </c>
      <c r="D13">
        <f>WingXFLR5!I19</f>
        <v>-8.7122000000000005E-2</v>
      </c>
      <c r="E13">
        <f>(((D13*'AC Parameters'!$B$6)+(C13*('AC Parameters'!$B$3-'AC Parameters'!$B$4)))/('AC Parameters'!$B$5-'AC Parameters'!$B$3)) * ('AC Parameters'!$B$8/'AC Parameters'!$B$9)</f>
        <v>-0.12148507184276107</v>
      </c>
      <c r="F13">
        <f>E13*B13*'AC Parameters'!$B$9</f>
        <v>-3.0774706076688467</v>
      </c>
      <c r="G13">
        <f>'AC Parameters'!$B$2*9.807 + F13</f>
        <v>120.49072939233116</v>
      </c>
      <c r="H13">
        <f t="shared" si="1"/>
        <v>3.0774706076688467</v>
      </c>
      <c r="I13">
        <f>C13+(H13/(B13*'AC Parameters'!$B$8))</f>
        <v>0.49392964653772331</v>
      </c>
      <c r="J13">
        <f>FORECAST(I13,
INDEX(WingXFLR5!$F$8:$F$145,MATCH(I13,WingXFLR5!$C$8:$C$145,1)):INDEX(WingXFLR5!$F$8:$F$145,MATCH(I13,WingXFLR5!$C$8:$C$145,1)+1),
INDEX(WingXFLR5!$C$8:$C$145,MATCH(I13,WingXFLR5!$C$8:$C$145,1)):INDEX(WingXFLR5!$C$8:$C$145,MATCH(I13,WingXFLR5!$C$8:$C$145,1)+1))</f>
        <v>2.0877519641341456E-2</v>
      </c>
      <c r="K13">
        <f>FORECAST(I13,
INDEX(WingXFLR5!$I$8:$I$145,MATCH(I13,WingXFLR5!$C$8:$C$145,1)):INDEX(WingXFLR5!$I$8:$I$145,MATCH(I13,WingXFLR5!$C$8:$C$145,1)+1),
INDEX(WingXFLR5!$C$8:$C$145,MATCH(I13,WingXFLR5!$C$8:$C$145,1)):INDEX(WingXFLR5!$C$8:$C$145,MATCH(I13,WingXFLR5!$C$8:$C$145,1)+1))</f>
        <v>-8.6190964584205498E-2</v>
      </c>
      <c r="L13">
        <f>(((K13*'AC Parameters'!$B$6)+(I13*('AC Parameters'!$B$3-'AC Parameters'!$B$4)))/('AC Parameters'!$B$5-'AC Parameters'!$B$3)) * ('AC Parameters'!$B$8/'AC Parameters'!$B$9)</f>
        <v>-0.11718744267340249</v>
      </c>
      <c r="M13">
        <f>FORECAST(ABS(L13),
INDEX(HStabXFLR5!$D$8:$D$106,MATCH(ABS(L13),HStabXFLR5!$C$8:$C$106,1)):INDEX(HStabXFLR5!$D$8:$D$106,MATCH(ABS(L13),HStabXFLR5!$C$8:$C$106,1)+1),
INDEX(HStabXFLR5!$C$8:$C$106,MATCH(ABS(L13),HStabXFLR5!$C$8:$C$106,1)):INDEX(HStabXFLR5!$C$8:$C$106,MATCH(ABS(L13),HStabXFLR5!$C$8:$C$106,1)+1))</f>
        <v>1.182742997320245E-2</v>
      </c>
      <c r="N13">
        <f>L13*B13*'AC Parameters'!$B$9</f>
        <v>-2.9686026846331712</v>
      </c>
      <c r="O13">
        <f>(B13*'AC Parameters'!$B$8*TrimCalculation_Dwing_DHStab!I13)+TrimCalculation_Dwing_DHStab!N13</f>
        <v>123.71685010348847</v>
      </c>
      <c r="P13">
        <f>('AC Parameters'!$B$2*9.807)-TrimCalculation_Dwing_DHStab!O13</f>
        <v>-0.14865010348846397</v>
      </c>
      <c r="Q13">
        <f>M13*B13*'AC Parameters'!$B$9</f>
        <v>0.29961350439750312</v>
      </c>
      <c r="R13">
        <f>(J13*B13*'AC Parameters'!$B$8)</f>
        <v>5.3547667110000967</v>
      </c>
    </row>
    <row r="14" spans="1:19" x14ac:dyDescent="0.2">
      <c r="A14" s="1">
        <f>WingXFLR5!L20</f>
        <v>12.869300000000001</v>
      </c>
      <c r="B14" s="1">
        <f t="shared" si="0"/>
        <v>101.44156552512503</v>
      </c>
      <c r="C14">
        <f>WingXFLR5!C20</f>
        <v>0.49121599999999999</v>
      </c>
      <c r="D14">
        <f>WingXFLR5!I20</f>
        <v>-8.6402000000000007E-2</v>
      </c>
      <c r="E14">
        <f>(((D14*'AC Parameters'!$B$6)+(C14*('AC Parameters'!$B$3-'AC Parameters'!$B$4)))/('AC Parameters'!$B$5-'AC Parameters'!$B$3)) * ('AC Parameters'!$B$8/'AC Parameters'!$B$9)</f>
        <v>-0.11816051607842672</v>
      </c>
      <c r="F14">
        <f>E14*B14*'AC Parameters'!$B$9</f>
        <v>-2.9366649948918164</v>
      </c>
      <c r="G14">
        <f>'AC Parameters'!$B$2*9.807 + F14</f>
        <v>120.63153500510819</v>
      </c>
      <c r="H14">
        <f t="shared" si="1"/>
        <v>2.9366649948918164</v>
      </c>
      <c r="I14">
        <f>C14+(H14/(B14*'AC Parameters'!$B$8))</f>
        <v>0.50288629204193114</v>
      </c>
      <c r="J14">
        <f>FORECAST(I14,
INDEX(WingXFLR5!$F$8:$F$145,MATCH(I14,WingXFLR5!$C$8:$C$145,1)):INDEX(WingXFLR5!$F$8:$F$145,MATCH(I14,WingXFLR5!$C$8:$C$145,1)+1),
INDEX(WingXFLR5!$C$8:$C$145,MATCH(I14,WingXFLR5!$C$8:$C$145,1)):INDEX(WingXFLR5!$C$8:$C$145,MATCH(I14,WingXFLR5!$C$8:$C$145,1)+1))</f>
        <v>2.1099879525654806E-2</v>
      </c>
      <c r="K14">
        <f>FORECAST(I14,
INDEX(WingXFLR5!$I$8:$I$145,MATCH(I14,WingXFLR5!$C$8:$C$145,1)):INDEX(WingXFLR5!$I$8:$I$145,MATCH(I14,WingXFLR5!$C$8:$C$145,1)+1),
INDEX(WingXFLR5!$C$8:$C$145,MATCH(I14,WingXFLR5!$C$8:$C$145,1)):INDEX(WingXFLR5!$C$8:$C$145,MATCH(I14,WingXFLR5!$C$8:$C$145,1)+1))</f>
        <v>-8.5494105253063668E-2</v>
      </c>
      <c r="L14">
        <f>(((K14*'AC Parameters'!$B$6)+(I14*('AC Parameters'!$B$3-'AC Parameters'!$B$4)))/('AC Parameters'!$B$5-'AC Parameters'!$B$3)) * ('AC Parameters'!$B$8/'AC Parameters'!$B$9)</f>
        <v>-0.11397497345028222</v>
      </c>
      <c r="M14">
        <f>FORECAST(ABS(L14),
INDEX(HStabXFLR5!$D$8:$D$106,MATCH(ABS(L14),HStabXFLR5!$C$8:$C$106,1)):INDEX(HStabXFLR5!$D$8:$D$106,MATCH(ABS(L14),HStabXFLR5!$C$8:$C$106,1)+1),
INDEX(HStabXFLR5!$C$8:$C$106,MATCH(ABS(L14),HStabXFLR5!$C$8:$C$106,1)):INDEX(HStabXFLR5!$C$8:$C$106,MATCH(ABS(L14),HStabXFLR5!$C$8:$C$106,1)+1))</f>
        <v>1.1781754340645392E-2</v>
      </c>
      <c r="N14">
        <f>L14*B14*'AC Parameters'!$B$9</f>
        <v>-2.8326409356828912</v>
      </c>
      <c r="O14">
        <f>(B14*'AC Parameters'!$B$8*TrimCalculation_Dwing_DHStab!I14)+TrimCalculation_Dwing_DHStab!N14</f>
        <v>123.71162761769426</v>
      </c>
      <c r="P14">
        <f>('AC Parameters'!$B$2*9.807)-TrimCalculation_Dwing_DHStab!O14</f>
        <v>-0.14342761769425749</v>
      </c>
      <c r="Q14">
        <f>M14*B14*'AC Parameters'!$B$9</f>
        <v>0.29281410321213891</v>
      </c>
      <c r="R14">
        <f>(J14*B14*'AC Parameters'!$B$8)</f>
        <v>5.3094881753422962</v>
      </c>
    </row>
    <row r="15" spans="1:19" x14ac:dyDescent="0.2">
      <c r="A15" s="1">
        <f>WingXFLR5!L21</f>
        <v>12.7494</v>
      </c>
      <c r="B15" s="1">
        <f t="shared" si="0"/>
        <v>99.560160220499995</v>
      </c>
      <c r="C15">
        <f>WingXFLR5!C21</f>
        <v>0.50049999999999994</v>
      </c>
      <c r="D15">
        <f>WingXFLR5!I21</f>
        <v>-8.5680000000000006E-2</v>
      </c>
      <c r="E15">
        <f>(((D15*'AC Parameters'!$B$6)+(C15*('AC Parameters'!$B$3-'AC Parameters'!$B$4)))/('AC Parameters'!$B$5-'AC Parameters'!$B$3)) * ('AC Parameters'!$B$8/'AC Parameters'!$B$9)</f>
        <v>-0.11483141136023291</v>
      </c>
      <c r="F15">
        <f>E15*B15*'AC Parameters'!$B$9</f>
        <v>-2.800995259775878</v>
      </c>
      <c r="G15">
        <f>'AC Parameters'!$B$2*9.807 + F15</f>
        <v>120.76720474022413</v>
      </c>
      <c r="H15">
        <f t="shared" si="1"/>
        <v>2.800995259775878</v>
      </c>
      <c r="I15">
        <f>C15+(H15/(B15*'AC Parameters'!$B$8))</f>
        <v>0.51184148826221754</v>
      </c>
      <c r="J15">
        <f>FORECAST(I15,
INDEX(WingXFLR5!$F$8:$F$145,MATCH(I15,WingXFLR5!$C$8:$C$145,1)):INDEX(WingXFLR5!$F$8:$F$145,MATCH(I15,WingXFLR5!$C$8:$C$145,1)+1),
INDEX(WingXFLR5!$C$8:$C$145,MATCH(I15,WingXFLR5!$C$8:$C$145,1)):INDEX(WingXFLR5!$C$8:$C$145,MATCH(I15,WingXFLR5!$C$8:$C$145,1)+1))</f>
        <v>2.1321734241928524E-2</v>
      </c>
      <c r="K15">
        <f>FORECAST(I15,
INDEX(WingXFLR5!$I$8:$I$145,MATCH(I15,WingXFLR5!$C$8:$C$145,1)):INDEX(WingXFLR5!$I$8:$I$145,MATCH(I15,WingXFLR5!$C$8:$C$145,1)+1),
INDEX(WingXFLR5!$C$8:$C$145,MATCH(I15,WingXFLR5!$C$8:$C$145,1)):INDEX(WingXFLR5!$C$8:$C$145,MATCH(I15,WingXFLR5!$C$8:$C$145,1)+1))</f>
        <v>-8.4796246389887336E-2</v>
      </c>
      <c r="L15">
        <f>(((K15*'AC Parameters'!$B$6)+(I15*('AC Parameters'!$B$3-'AC Parameters'!$B$4)))/('AC Parameters'!$B$5-'AC Parameters'!$B$3)) * ('AC Parameters'!$B$8/'AC Parameters'!$B$9)</f>
        <v>-0.11076039688744393</v>
      </c>
      <c r="M15">
        <f>FORECAST(ABS(L15),
INDEX(HStabXFLR5!$D$8:$D$106,MATCH(ABS(L15),HStabXFLR5!$C$8:$C$106,1)):INDEX(HStabXFLR5!$D$8:$D$106,MATCH(ABS(L15),HStabXFLR5!$C$8:$C$106,1)+1),
INDEX(HStabXFLR5!$C$8:$C$106,MATCH(ABS(L15),HStabXFLR5!$C$8:$C$106,1)):INDEX(HStabXFLR5!$C$8:$C$106,MATCH(ABS(L15),HStabXFLR5!$C$8:$C$106,1)+1))</f>
        <v>1.173654159455292E-2</v>
      </c>
      <c r="N15">
        <f>L15*B15*'AC Parameters'!$B$9</f>
        <v>-2.7016941007490214</v>
      </c>
      <c r="O15">
        <f>(B15*'AC Parameters'!$B$8*TrimCalculation_Dwing_DHStab!I15)+TrimCalculation_Dwing_DHStab!N15</f>
        <v>123.70725234723447</v>
      </c>
      <c r="P15">
        <f>('AC Parameters'!$B$2*9.807)-TrimCalculation_Dwing_DHStab!O15</f>
        <v>-0.13905234723446824</v>
      </c>
      <c r="Q15">
        <f>M15*B15*'AC Parameters'!$B$9</f>
        <v>0.28628053058912156</v>
      </c>
      <c r="R15">
        <f>(J15*B15*'AC Parameters'!$B$8)</f>
        <v>5.2658059648835893</v>
      </c>
    </row>
    <row r="16" spans="1:19" x14ac:dyDescent="0.2">
      <c r="A16" s="1">
        <f>WingXFLR5!L22</f>
        <v>12.6328</v>
      </c>
      <c r="B16" s="1">
        <f t="shared" si="0"/>
        <v>97.747426951999998</v>
      </c>
      <c r="C16">
        <f>WingXFLR5!C22</f>
        <v>0.50978100000000004</v>
      </c>
      <c r="D16">
        <f>WingXFLR5!I22</f>
        <v>-8.4957000000000005E-2</v>
      </c>
      <c r="E16">
        <f>(((D16*'AC Parameters'!$B$6)+(C16*('AC Parameters'!$B$3-'AC Parameters'!$B$4)))/('AC Parameters'!$B$5-'AC Parameters'!$B$3)) * ('AC Parameters'!$B$8/'AC Parameters'!$B$9)</f>
        <v>-0.11150046942077943</v>
      </c>
      <c r="F16">
        <f>E16*B16*'AC Parameters'!$B$9</f>
        <v>-2.6702265775062299</v>
      </c>
      <c r="G16">
        <f>'AC Parameters'!$B$2*9.807 + F16</f>
        <v>120.89797342249378</v>
      </c>
      <c r="H16">
        <f t="shared" si="1"/>
        <v>2.6702265775062299</v>
      </c>
      <c r="I16">
        <f>C16+(H16/(B16*'AC Parameters'!$B$8))</f>
        <v>0.52079350302672378</v>
      </c>
      <c r="J16">
        <f>FORECAST(I16,
INDEX(WingXFLR5!$F$8:$F$145,MATCH(I16,WingXFLR5!$C$8:$C$145,1)):INDEX(WingXFLR5!$F$8:$F$145,MATCH(I16,WingXFLR5!$C$8:$C$145,1)+1),
INDEX(WingXFLR5!$C$8:$C$145,MATCH(I16,WingXFLR5!$C$8:$C$145,1)):INDEX(WingXFLR5!$C$8:$C$145,MATCH(I16,WingXFLR5!$C$8:$C$145,1)+1))</f>
        <v>2.1547633849669831E-2</v>
      </c>
      <c r="K16">
        <f>FORECAST(I16,
INDEX(WingXFLR5!$I$8:$I$145,MATCH(I16,WingXFLR5!$C$8:$C$145,1)):INDEX(WingXFLR5!$I$8:$I$145,MATCH(I16,WingXFLR5!$C$8:$C$145,1)+1),
INDEX(WingXFLR5!$C$8:$C$145,MATCH(I16,WingXFLR5!$C$8:$C$145,1)):INDEX(WingXFLR5!$C$8:$C$145,MATCH(I16,WingXFLR5!$C$8:$C$145,1)+1))</f>
        <v>-8.4097791183426959E-2</v>
      </c>
      <c r="L16">
        <f>(((K16*'AC Parameters'!$B$6)+(I16*('AC Parameters'!$B$3-'AC Parameters'!$B$4)))/('AC Parameters'!$B$5-'AC Parameters'!$B$3)) * ('AC Parameters'!$B$8/'AC Parameters'!$B$9)</f>
        <v>-0.10754496824849899</v>
      </c>
      <c r="M16">
        <f>FORECAST(ABS(L16),
INDEX(HStabXFLR5!$D$8:$D$106,MATCH(ABS(L16),HStabXFLR5!$C$8:$C$106,1)):INDEX(HStabXFLR5!$D$8:$D$106,MATCH(ABS(L16),HStabXFLR5!$C$8:$C$106,1)+1),
INDEX(HStabXFLR5!$C$8:$C$106,MATCH(ABS(L16),HStabXFLR5!$C$8:$C$106,1)):INDEX(HStabXFLR5!$C$8:$C$106,MATCH(ABS(L16),HStabXFLR5!$C$8:$C$106,1)+1))</f>
        <v>1.1692885353573325E-2</v>
      </c>
      <c r="N16">
        <f>L16*B16*'AC Parameters'!$B$9</f>
        <v>-2.575499762341702</v>
      </c>
      <c r="O16">
        <f>(B16*'AC Parameters'!$B$8*TrimCalculation_Dwing_DHStab!I16)+TrimCalculation_Dwing_DHStab!N16</f>
        <v>123.70248171016338</v>
      </c>
      <c r="P16">
        <f>('AC Parameters'!$B$2*9.807)-TrimCalculation_Dwing_DHStab!O16</f>
        <v>-0.13428171016337842</v>
      </c>
      <c r="Q16">
        <f>M16*B16*'AC Parameters'!$B$9</f>
        <v>0.28002261695434721</v>
      </c>
      <c r="R16">
        <f>(J16*B16*'AC Parameters'!$B$8)</f>
        <v>5.2247036344178559</v>
      </c>
    </row>
    <row r="17" spans="1:18" x14ac:dyDescent="0.2">
      <c r="A17" s="1">
        <f>WingXFLR5!L23</f>
        <v>12.519399999999999</v>
      </c>
      <c r="B17" s="1">
        <f t="shared" si="0"/>
        <v>96.000418020499993</v>
      </c>
      <c r="C17">
        <f>WingXFLR5!C23</f>
        <v>0.51906099999999999</v>
      </c>
      <c r="D17">
        <f>WingXFLR5!I23</f>
        <v>-8.4233000000000002E-2</v>
      </c>
      <c r="E17">
        <f>(((D17*'AC Parameters'!$B$6)+(C17*('AC Parameters'!$B$3-'AC Parameters'!$B$4)))/('AC Parameters'!$B$5-'AC Parameters'!$B$3)) * ('AC Parameters'!$B$8/'AC Parameters'!$B$9)</f>
        <v>-0.10816734045553029</v>
      </c>
      <c r="F17">
        <f>E17*B17*'AC Parameters'!$B$9</f>
        <v>-2.5441069254746789</v>
      </c>
      <c r="G17">
        <f>'AC Parameters'!$B$2*9.807 + F17</f>
        <v>121.02409307452533</v>
      </c>
      <c r="H17">
        <f t="shared" si="1"/>
        <v>2.5441069254746789</v>
      </c>
      <c r="I17">
        <f>C17+(H17/(B17*'AC Parameters'!$B$8))</f>
        <v>0.52974430178650522</v>
      </c>
      <c r="J17">
        <f>FORECAST(I17,
INDEX(WingXFLR5!$F$8:$F$145,MATCH(I17,WingXFLR5!$C$8:$C$145,1)):INDEX(WingXFLR5!$F$8:$F$145,MATCH(I17,WingXFLR5!$C$8:$C$145,1)+1),
INDEX(WingXFLR5!$C$8:$C$145,MATCH(I17,WingXFLR5!$C$8:$C$145,1)):INDEX(WingXFLR5!$C$8:$C$145,MATCH(I17,WingXFLR5!$C$8:$C$145,1)+1))</f>
        <v>2.177869272585814E-2</v>
      </c>
      <c r="K17">
        <f>FORECAST(I17,
INDEX(WingXFLR5!$I$8:$I$145,MATCH(I17,WingXFLR5!$C$8:$C$145,1)):INDEX(WingXFLR5!$I$8:$I$145,MATCH(I17,WingXFLR5!$C$8:$C$145,1)+1),
INDEX(WingXFLR5!$C$8:$C$145,MATCH(I17,WingXFLR5!$C$8:$C$145,1)):INDEX(WingXFLR5!$C$8:$C$145,MATCH(I17,WingXFLR5!$C$8:$C$145,1)+1))</f>
        <v>-8.3398921822425587E-2</v>
      </c>
      <c r="L17">
        <f>(((K17*'AC Parameters'!$B$6)+(I17*('AC Parameters'!$B$3-'AC Parameters'!$B$4)))/('AC Parameters'!$B$5-'AC Parameters'!$B$3)) * ('AC Parameters'!$B$8/'AC Parameters'!$B$9)</f>
        <v>-0.10432877408830522</v>
      </c>
      <c r="M17">
        <f>FORECAST(ABS(L17),
INDEX(HStabXFLR5!$D$8:$D$106,MATCH(ABS(L17),HStabXFLR5!$C$8:$C$106,1)):INDEX(HStabXFLR5!$D$8:$D$106,MATCH(ABS(L17),HStabXFLR5!$C$8:$C$106,1)+1),
INDEX(HStabXFLR5!$C$8:$C$106,MATCH(ABS(L17),HStabXFLR5!$C$8:$C$106,1)):INDEX(HStabXFLR5!$C$8:$C$106,MATCH(ABS(L17),HStabXFLR5!$C$8:$C$106,1)+1))</f>
        <v>1.164963822962636E-2</v>
      </c>
      <c r="N17">
        <f>L17*B17*'AC Parameters'!$B$9</f>
        <v>-2.4538234513906843</v>
      </c>
      <c r="O17">
        <f>(B17*'AC Parameters'!$B$8*TrimCalculation_Dwing_DHStab!I17)+TrimCalculation_Dwing_DHStab!N17</f>
        <v>123.69876250365498</v>
      </c>
      <c r="P17">
        <f>('AC Parameters'!$B$2*9.807)-TrimCalculation_Dwing_DHStab!O17</f>
        <v>-0.13056250365497135</v>
      </c>
      <c r="Q17">
        <f>M17*B17*'AC Parameters'!$B$9</f>
        <v>0.27400068425877339</v>
      </c>
      <c r="R17">
        <f>(J17*B17*'AC Parameters'!$B$8)</f>
        <v>5.1863482001069352</v>
      </c>
    </row>
    <row r="18" spans="1:18" x14ac:dyDescent="0.2">
      <c r="A18" s="1">
        <f>WingXFLR5!L24</f>
        <v>12.409000000000001</v>
      </c>
      <c r="B18" s="1">
        <f t="shared" si="0"/>
        <v>94.314759612500012</v>
      </c>
      <c r="C18">
        <f>WingXFLR5!C24</f>
        <v>0.52833799999999997</v>
      </c>
      <c r="D18">
        <f>WingXFLR5!I24</f>
        <v>-8.3509E-2</v>
      </c>
      <c r="E18">
        <f>(((D18*'AC Parameters'!$B$6)+(C18*('AC Parameters'!$B$3-'AC Parameters'!$B$4)))/('AC Parameters'!$B$5-'AC Parameters'!$B$3)) * ('AC Parameters'!$B$8/'AC Parameters'!$B$9)</f>
        <v>-0.10483473619708508</v>
      </c>
      <c r="F18">
        <f>E18*B18*'AC Parameters'!$B$9</f>
        <v>-2.4224284211496432</v>
      </c>
      <c r="G18">
        <f>'AC Parameters'!$B$2*9.807 + F18</f>
        <v>121.14577157885036</v>
      </c>
      <c r="H18">
        <f t="shared" si="1"/>
        <v>2.4224284211496432</v>
      </c>
      <c r="I18">
        <f>C18+(H18/(B18*'AC Parameters'!$B$8))</f>
        <v>0.53869215236970325</v>
      </c>
      <c r="J18">
        <f>FORECAST(I18,
INDEX(WingXFLR5!$F$8:$F$145,MATCH(I18,WingXFLR5!$C$8:$C$145,1)):INDEX(WingXFLR5!$F$8:$F$145,MATCH(I18,WingXFLR5!$C$8:$C$145,1)+1),
INDEX(WingXFLR5!$C$8:$C$145,MATCH(I18,WingXFLR5!$C$8:$C$145,1)):INDEX(WingXFLR5!$C$8:$C$145,MATCH(I18,WingXFLR5!$C$8:$C$145,1)+1))</f>
        <v>2.2012279308296977E-2</v>
      </c>
      <c r="K18">
        <f>FORECAST(I18,
INDEX(WingXFLR5!$I$8:$I$145,MATCH(I18,WingXFLR5!$C$8:$C$145,1)):INDEX(WingXFLR5!$I$8:$I$145,MATCH(I18,WingXFLR5!$C$8:$C$145,1)+1),
INDEX(WingXFLR5!$C$8:$C$145,MATCH(I18,WingXFLR5!$C$8:$C$145,1)):INDEX(WingXFLR5!$C$8:$C$145,MATCH(I18,WingXFLR5!$C$8:$C$145,1)+1))</f>
        <v>-8.2698511202371983E-2</v>
      </c>
      <c r="L18">
        <f>(((K18*'AC Parameters'!$B$6)+(I18*('AC Parameters'!$B$3-'AC Parameters'!$B$4)))/('AC Parameters'!$B$5-'AC Parameters'!$B$3)) * ('AC Parameters'!$B$8/'AC Parameters'!$B$9)</f>
        <v>-0.10110945522787347</v>
      </c>
      <c r="M18">
        <f>FORECAST(ABS(L18),
INDEX(HStabXFLR5!$D$8:$D$106,MATCH(ABS(L18),HStabXFLR5!$C$8:$C$106,1)):INDEX(HStabXFLR5!$D$8:$D$106,MATCH(ABS(L18),HStabXFLR5!$C$8:$C$106,1)+1),
INDEX(HStabXFLR5!$C$8:$C$106,MATCH(ABS(L18),HStabXFLR5!$C$8:$C$106,1)):INDEX(HStabXFLR5!$C$8:$C$106,MATCH(ABS(L18),HStabXFLR5!$C$8:$C$106,1)+1))</f>
        <v>1.1607906177984163E-2</v>
      </c>
      <c r="N18">
        <f>L18*B18*'AC Parameters'!$B$9</f>
        <v>-2.3363479212700908</v>
      </c>
      <c r="O18">
        <f>(B18*'AC Parameters'!$B$8*TrimCalculation_Dwing_DHStab!I18)+TrimCalculation_Dwing_DHStab!N18</f>
        <v>123.69455577384767</v>
      </c>
      <c r="P18">
        <f>('AC Parameters'!$B$2*9.807)-TrimCalculation_Dwing_DHStab!O18</f>
        <v>-0.1263557738476635</v>
      </c>
      <c r="Q18">
        <f>M18*B18*'AC Parameters'!$B$9</f>
        <v>0.26822523579135238</v>
      </c>
      <c r="R18">
        <f>(J18*B18*'AC Parameters'!$B$8)</f>
        <v>5.149931071782281</v>
      </c>
    </row>
    <row r="19" spans="1:18" x14ac:dyDescent="0.2">
      <c r="A19" s="1">
        <f>WingXFLR5!L25</f>
        <v>12.301500000000001</v>
      </c>
      <c r="B19" s="1">
        <f t="shared" si="0"/>
        <v>92.687727628125018</v>
      </c>
      <c r="C19">
        <f>WingXFLR5!C25</f>
        <v>0.53761300000000001</v>
      </c>
      <c r="D19">
        <f>WingXFLR5!I25</f>
        <v>-8.2782999999999995E-2</v>
      </c>
      <c r="E19">
        <f>(((D19*'AC Parameters'!$B$6)+(C19*('AC Parameters'!$B$3-'AC Parameters'!$B$4)))/('AC Parameters'!$B$5-'AC Parameters'!$B$3)) * ('AC Parameters'!$B$8/'AC Parameters'!$B$9)</f>
        <v>-0.10149775788704855</v>
      </c>
      <c r="F19">
        <f>E19*B19*'AC Parameters'!$B$9</f>
        <v>-2.3048611517855329</v>
      </c>
      <c r="G19">
        <f>'AC Parameters'!$B$2*9.807 + F19</f>
        <v>121.26333884821447</v>
      </c>
      <c r="H19">
        <f t="shared" si="1"/>
        <v>2.3048611517855329</v>
      </c>
      <c r="I19">
        <f>C19+(H19/(B19*'AC Parameters'!$B$8))</f>
        <v>0.547637570943452</v>
      </c>
      <c r="J19">
        <f>FORECAST(I19,
INDEX(WingXFLR5!$F$8:$F$145,MATCH(I19,WingXFLR5!$C$8:$C$145,1)):INDEX(WingXFLR5!$F$8:$F$145,MATCH(I19,WingXFLR5!$C$8:$C$145,1)+1),
INDEX(WingXFLR5!$C$8:$C$145,MATCH(I19,WingXFLR5!$C$8:$C$145,1)):INDEX(WingXFLR5!$C$8:$C$145,MATCH(I19,WingXFLR5!$C$8:$C$145,1)+1))</f>
        <v>2.2246942449799287E-2</v>
      </c>
      <c r="K19">
        <f>FORECAST(I19,
INDEX(WingXFLR5!$I$8:$I$145,MATCH(I19,WingXFLR5!$C$8:$C$145,1)):INDEX(WingXFLR5!$I$8:$I$145,MATCH(I19,WingXFLR5!$C$8:$C$145,1)+1),
INDEX(WingXFLR5!$C$8:$C$145,MATCH(I19,WingXFLR5!$C$8:$C$145,1)):INDEX(WingXFLR5!$C$8:$C$145,MATCH(I19,WingXFLR5!$C$8:$C$145,1)+1))</f>
        <v>-8.1997983319293158E-2</v>
      </c>
      <c r="L19">
        <f>(((K19*'AC Parameters'!$B$6)+(I19*('AC Parameters'!$B$3-'AC Parameters'!$B$4)))/('AC Parameters'!$B$5-'AC Parameters'!$B$3)) * ('AC Parameters'!$B$8/'AC Parameters'!$B$9)</f>
        <v>-9.7890284764580116E-2</v>
      </c>
      <c r="M19">
        <f>FORECAST(ABS(L19),
INDEX(HStabXFLR5!$D$8:$D$106,MATCH(ABS(L19),HStabXFLR5!$C$8:$C$106,1)):INDEX(HStabXFLR5!$D$8:$D$106,MATCH(ABS(L19),HStabXFLR5!$C$8:$C$106,1)+1),
INDEX(HStabXFLR5!$C$8:$C$106,MATCH(ABS(L19),HStabXFLR5!$C$8:$C$106,1)):INDEX(HStabXFLR5!$C$8:$C$106,MATCH(ABS(L19),HStabXFLR5!$C$8:$C$106,1)+1))</f>
        <v>1.1566622007951197E-2</v>
      </c>
      <c r="N19">
        <f>L19*B19*'AC Parameters'!$B$9</f>
        <v>-2.2229408726662543</v>
      </c>
      <c r="O19">
        <f>(B19*'AC Parameters'!$B$8*TrimCalculation_Dwing_DHStab!I19)+TrimCalculation_Dwing_DHStab!N19</f>
        <v>123.69053409258846</v>
      </c>
      <c r="P19">
        <f>('AC Parameters'!$B$2*9.807)-TrimCalculation_Dwing_DHStab!O19</f>
        <v>-0.12233409258845995</v>
      </c>
      <c r="Q19">
        <f>M19*B19*'AC Parameters'!$B$9</f>
        <v>0.26266055801136201</v>
      </c>
      <c r="R19">
        <f>(J19*B19*'AC Parameters'!$B$8)</f>
        <v>5.1150431961424179</v>
      </c>
    </row>
    <row r="20" spans="1:18" x14ac:dyDescent="0.2">
      <c r="A20" s="1">
        <f>WingXFLR5!L26</f>
        <v>12.1967</v>
      </c>
      <c r="B20" s="1">
        <f t="shared" si="0"/>
        <v>91.115188170125009</v>
      </c>
      <c r="C20">
        <f>WingXFLR5!C26</f>
        <v>0.54688599999999998</v>
      </c>
      <c r="D20">
        <f>WingXFLR5!I26</f>
        <v>-8.2057000000000005E-2</v>
      </c>
      <c r="E20">
        <f>(((D20*'AC Parameters'!$B$6)+(C20*('AC Parameters'!$B$3-'AC Parameters'!$B$4)))/('AC Parameters'!$B$5-'AC Parameters'!$B$3)) * ('AC Parameters'!$B$8/'AC Parameters'!$B$9)</f>
        <v>-9.8161129381548029E-2</v>
      </c>
      <c r="F20">
        <f>E20*B20*'AC Parameters'!$B$9</f>
        <v>-2.1912725947749752</v>
      </c>
      <c r="G20">
        <f>'AC Parameters'!$B$2*9.807 + F20</f>
        <v>121.37692740522503</v>
      </c>
      <c r="H20">
        <f t="shared" si="1"/>
        <v>2.1912725947749752</v>
      </c>
      <c r="I20">
        <f>C20+(H20/(B20*'AC Parameters'!$B$8))</f>
        <v>0.55658102406614496</v>
      </c>
      <c r="J20">
        <f>FORECAST(I20,
INDEX(WingXFLR5!$F$8:$F$145,MATCH(I20,WingXFLR5!$C$8:$C$145,1)):INDEX(WingXFLR5!$F$8:$F$145,MATCH(I20,WingXFLR5!$C$8:$C$145,1)+1),
INDEX(WingXFLR5!$C$8:$C$145,MATCH(I20,WingXFLR5!$C$8:$C$145,1)):INDEX(WingXFLR5!$C$8:$C$145,MATCH(I20,WingXFLR5!$C$8:$C$145,1)+1))</f>
        <v>2.2484528111410995E-2</v>
      </c>
      <c r="K20">
        <f>FORECAST(I20,
INDEX(WingXFLR5!$I$8:$I$145,MATCH(I20,WingXFLR5!$C$8:$C$145,1)):INDEX(WingXFLR5!$I$8:$I$145,MATCH(I20,WingXFLR5!$C$8:$C$145,1)+1),
INDEX(WingXFLR5!$C$8:$C$145,MATCH(I20,WingXFLR5!$C$8:$C$145,1)):INDEX(WingXFLR5!$C$8:$C$145,MATCH(I20,WingXFLR5!$C$8:$C$145,1)+1))</f>
        <v>-8.1295696567034892E-2</v>
      </c>
      <c r="L20">
        <f>(((K20*'AC Parameters'!$B$6)+(I20*('AC Parameters'!$B$3-'AC Parameters'!$B$4)))/('AC Parameters'!$B$5-'AC Parameters'!$B$3)) * ('AC Parameters'!$B$8/'AC Parameters'!$B$9)</f>
        <v>-9.4667303740658765E-2</v>
      </c>
      <c r="M20">
        <f>FORECAST(ABS(L20),
INDEX(HStabXFLR5!$D$8:$D$106,MATCH(ABS(L20),HStabXFLR5!$C$8:$C$106,1)):INDEX(HStabXFLR5!$D$8:$D$106,MATCH(ABS(L20),HStabXFLR5!$C$8:$C$106,1)+1),
INDEX(HStabXFLR5!$C$8:$C$106,MATCH(ABS(L20),HStabXFLR5!$C$8:$C$106,1)):INDEX(HStabXFLR5!$C$8:$C$106,MATCH(ABS(L20),HStabXFLR5!$C$8:$C$106,1)+1))</f>
        <v>1.1527199272523391E-2</v>
      </c>
      <c r="N20">
        <f>L20*B20*'AC Parameters'!$B$9</f>
        <v>-2.1132791525026828</v>
      </c>
      <c r="O20">
        <f>(B20*'AC Parameters'!$B$8*TrimCalculation_Dwing_DHStab!I20)+TrimCalculation_Dwing_DHStab!N20</f>
        <v>123.68535079281619</v>
      </c>
      <c r="P20">
        <f>('AC Parameters'!$B$2*9.807)-TrimCalculation_Dwing_DHStab!O20</f>
        <v>-0.11715079281619012</v>
      </c>
      <c r="Q20">
        <f>M20*B20*'AC Parameters'!$B$9</f>
        <v>0.25732421804367173</v>
      </c>
      <c r="R20">
        <f>(J20*B20*'AC Parameters'!$B$8)</f>
        <v>5.0819605934793151</v>
      </c>
    </row>
    <row r="21" spans="1:18" x14ac:dyDescent="0.2">
      <c r="A21" s="1">
        <f>WingXFLR5!L27</f>
        <v>12.0946</v>
      </c>
      <c r="B21" s="1">
        <f t="shared" si="0"/>
        <v>89.596101360500001</v>
      </c>
      <c r="C21">
        <f>WingXFLR5!C27</f>
        <v>0.55615700000000001</v>
      </c>
      <c r="D21">
        <f>WingXFLR5!I27</f>
        <v>-8.1328999999999999E-2</v>
      </c>
      <c r="E21">
        <f>(((D21*'AC Parameters'!$B$6)+(C21*('AC Parameters'!$B$3-'AC Parameters'!$B$4)))/('AC Parameters'!$B$5-'AC Parameters'!$B$3)) * ('AC Parameters'!$B$8/'AC Parameters'!$B$9)</f>
        <v>-9.4820126824456077E-2</v>
      </c>
      <c r="F21">
        <f>E21*B21*'AC Parameters'!$B$9</f>
        <v>-2.0814008550249605</v>
      </c>
      <c r="G21">
        <f>'AC Parameters'!$B$2*9.807 + F21</f>
        <v>121.48679914497504</v>
      </c>
      <c r="H21">
        <f t="shared" si="1"/>
        <v>2.0814008550249605</v>
      </c>
      <c r="I21">
        <f>C21+(H21/(B21*'AC Parameters'!$B$8))</f>
        <v>0.56552204517938875</v>
      </c>
      <c r="J21">
        <f>FORECAST(I21,
INDEX(WingXFLR5!$F$8:$F$145,MATCH(I21,WingXFLR5!$C$8:$C$145,1)):INDEX(WingXFLR5!$F$8:$F$145,MATCH(I21,WingXFLR5!$C$8:$C$145,1)+1),
INDEX(WingXFLR5!$C$8:$C$145,MATCH(I21,WingXFLR5!$C$8:$C$145,1)):INDEX(WingXFLR5!$C$8:$C$145,MATCH(I21,WingXFLR5!$C$8:$C$145,1)+1))</f>
        <v>2.2727611782152365E-2</v>
      </c>
      <c r="K21">
        <f>FORECAST(I21,
INDEX(WingXFLR5!$I$8:$I$145,MATCH(I21,WingXFLR5!$C$8:$C$145,1)):INDEX(WingXFLR5!$I$8:$I$145,MATCH(I21,WingXFLR5!$C$8:$C$145,1)+1),
INDEX(WingXFLR5!$C$8:$C$145,MATCH(I21,WingXFLR5!$C$8:$C$145,1)):INDEX(WingXFLR5!$C$8:$C$145,MATCH(I21,WingXFLR5!$C$8:$C$145,1)+1))</f>
        <v>-8.0593444487344956E-2</v>
      </c>
      <c r="L21">
        <f>(((K21*'AC Parameters'!$B$6)+(I21*('AC Parameters'!$B$3-'AC Parameters'!$B$4)))/('AC Parameters'!$B$5-'AC Parameters'!$B$3)) * ('AC Parameters'!$B$8/'AC Parameters'!$B$9)</f>
        <v>-9.1444829974818079E-2</v>
      </c>
      <c r="M21">
        <f>FORECAST(ABS(L21),
INDEX(HStabXFLR5!$D$8:$D$106,MATCH(ABS(L21),HStabXFLR5!$C$8:$C$106,1)):INDEX(HStabXFLR5!$D$8:$D$106,MATCH(ABS(L21),HStabXFLR5!$C$8:$C$106,1)+1),
INDEX(HStabXFLR5!$C$8:$C$106,MATCH(ABS(L21),HStabXFLR5!$C$8:$C$106,1)):INDEX(HStabXFLR5!$C$8:$C$106,MATCH(ABS(L21),HStabXFLR5!$C$8:$C$106,1)+1))</f>
        <v>1.1488362289560541E-2</v>
      </c>
      <c r="N21">
        <f>L21*B21*'AC Parameters'!$B$9</f>
        <v>-2.007309562552785</v>
      </c>
      <c r="O21">
        <f>(B21*'AC Parameters'!$B$8*TrimCalculation_Dwing_DHStab!I21)+TrimCalculation_Dwing_DHStab!N21</f>
        <v>123.68114637383077</v>
      </c>
      <c r="P21">
        <f>('AC Parameters'!$B$2*9.807)-TrimCalculation_Dwing_DHStab!O21</f>
        <v>-0.11294637383076633</v>
      </c>
      <c r="Q21">
        <f>M21*B21*'AC Parameters'!$B$9</f>
        <v>0.25218155567959494</v>
      </c>
      <c r="R21">
        <f>(J21*B21*'AC Parameters'!$B$8)</f>
        <v>5.0512591973565772</v>
      </c>
    </row>
    <row r="22" spans="1:18" x14ac:dyDescent="0.2">
      <c r="A22" s="1">
        <f>WingXFLR5!L28</f>
        <v>11.995100000000001</v>
      </c>
      <c r="B22" s="1">
        <f t="shared" si="0"/>
        <v>88.127984706125019</v>
      </c>
      <c r="C22">
        <f>WingXFLR5!C28</f>
        <v>0.56542599999999998</v>
      </c>
      <c r="D22">
        <f>WingXFLR5!I28</f>
        <v>-8.0601000000000006E-2</v>
      </c>
      <c r="E22">
        <f>(((D22*'AC Parameters'!$B$6)+(C22*('AC Parameters'!$B$3-'AC Parameters'!$B$4)))/('AC Parameters'!$B$5-'AC Parameters'!$B$3)) * ('AC Parameters'!$B$8/'AC Parameters'!$B$9)</f>
        <v>-9.1479474071900199E-2</v>
      </c>
      <c r="F22">
        <f>E22*B22*'AC Parameters'!$B$9</f>
        <v>-1.9751659145235312</v>
      </c>
      <c r="G22">
        <f>'AC Parameters'!$B$2*9.807 + F22</f>
        <v>121.59303408547648</v>
      </c>
      <c r="H22">
        <f t="shared" si="1"/>
        <v>1.9751659145235312</v>
      </c>
      <c r="I22">
        <f>C22+(H22/(B22*'AC Parameters'!$B$8))</f>
        <v>0.57446110084157687</v>
      </c>
      <c r="J22">
        <f>FORECAST(I22,
INDEX(WingXFLR5!$F$8:$F$145,MATCH(I22,WingXFLR5!$C$8:$C$145,1)):INDEX(WingXFLR5!$F$8:$F$145,MATCH(I22,WingXFLR5!$C$8:$C$145,1)+1),
INDEX(WingXFLR5!$C$8:$C$145,MATCH(I22,WingXFLR5!$C$8:$C$145,1)):INDEX(WingXFLR5!$C$8:$C$145,MATCH(I22,WingXFLR5!$C$8:$C$145,1)+1))</f>
        <v>2.2970693904400277E-2</v>
      </c>
      <c r="K22">
        <f>FORECAST(I22,
INDEX(WingXFLR5!$I$8:$I$145,MATCH(I22,WingXFLR5!$C$8:$C$145,1)):INDEX(WingXFLR5!$I$8:$I$145,MATCH(I22,WingXFLR5!$C$8:$C$145,1)+1),
INDEX(WingXFLR5!$C$8:$C$145,MATCH(I22,WingXFLR5!$C$8:$C$145,1)):INDEX(WingXFLR5!$C$8:$C$145,MATCH(I22,WingXFLR5!$C$8:$C$145,1)+1))</f>
        <v>-7.9890242633699204E-2</v>
      </c>
      <c r="L22">
        <f>(((K22*'AC Parameters'!$B$6)+(I22*('AC Parameters'!$B$3-'AC Parameters'!$B$4)))/('AC Parameters'!$B$5-'AC Parameters'!$B$3)) * ('AC Parameters'!$B$8/'AC Parameters'!$B$9)</f>
        <v>-8.8220456673064301E-2</v>
      </c>
      <c r="M22">
        <f>FORECAST(ABS(L22),
INDEX(HStabXFLR5!$D$8:$D$106,MATCH(ABS(L22),HStabXFLR5!$C$8:$C$106,1)):INDEX(HStabXFLR5!$D$8:$D$106,MATCH(ABS(L22),HStabXFLR5!$C$8:$C$106,1)+1),
INDEX(HStabXFLR5!$C$8:$C$106,MATCH(ABS(L22),HStabXFLR5!$C$8:$C$106,1)):INDEX(HStabXFLR5!$C$8:$C$106,MATCH(ABS(L22),HStabXFLR5!$C$8:$C$106,1)+1))</f>
        <v>1.1451023755608088E-2</v>
      </c>
      <c r="N22">
        <f>L22*B22*'AC Parameters'!$B$9</f>
        <v>-1.9047993088305382</v>
      </c>
      <c r="O22">
        <f>(B22*'AC Parameters'!$B$8*TrimCalculation_Dwing_DHStab!I22)+TrimCalculation_Dwing_DHStab!N22</f>
        <v>123.67830214152599</v>
      </c>
      <c r="P22">
        <f>('AC Parameters'!$B$2*9.807)-TrimCalculation_Dwing_DHStab!O22</f>
        <v>-0.11010214152598508</v>
      </c>
      <c r="Q22">
        <f>M22*B22*'AC Parameters'!$B$9</f>
        <v>0.24724313336890746</v>
      </c>
      <c r="R22">
        <f>(J22*B22*'AC Parameters'!$B$8)</f>
        <v>5.021629800094904</v>
      </c>
    </row>
    <row r="23" spans="1:18" x14ac:dyDescent="0.2">
      <c r="A23" s="1">
        <f>WingXFLR5!L29</f>
        <v>11.898</v>
      </c>
      <c r="B23" s="1">
        <f t="shared" si="0"/>
        <v>86.706972449999995</v>
      </c>
      <c r="C23">
        <f>WingXFLR5!C29</f>
        <v>0.57469300000000001</v>
      </c>
      <c r="D23">
        <f>WingXFLR5!I29</f>
        <v>-7.9871999999999999E-2</v>
      </c>
      <c r="E23">
        <f>(((D23*'AC Parameters'!$B$6)+(C23*('AC Parameters'!$B$3-'AC Parameters'!$B$4)))/('AC Parameters'!$B$5-'AC Parameters'!$B$3)) * ('AC Parameters'!$B$8/'AC Parameters'!$B$9)</f>
        <v>-8.813680919581654E-2</v>
      </c>
      <c r="F23">
        <f>E23*B23*'AC Parameters'!$B$9</f>
        <v>-1.8723085922592799</v>
      </c>
      <c r="G23">
        <f>'AC Parameters'!$B$2*9.807 + F23</f>
        <v>121.69589140774073</v>
      </c>
      <c r="H23">
        <f t="shared" si="1"/>
        <v>1.8723085922592799</v>
      </c>
      <c r="I23">
        <f>C23+(H23/(B23*'AC Parameters'!$B$8))</f>
        <v>0.58339795777351244</v>
      </c>
      <c r="J23">
        <f>FORECAST(I23,
INDEX(WingXFLR5!$F$8:$F$145,MATCH(I23,WingXFLR5!$C$8:$C$145,1)):INDEX(WingXFLR5!$F$8:$F$145,MATCH(I23,WingXFLR5!$C$8:$C$145,1)+1),
INDEX(WingXFLR5!$C$8:$C$145,MATCH(I23,WingXFLR5!$C$8:$C$145,1)):INDEX(WingXFLR5!$C$8:$C$145,MATCH(I23,WingXFLR5!$C$8:$C$145,1)+1))</f>
        <v>2.3217551510148877E-2</v>
      </c>
      <c r="K23">
        <f>FORECAST(I23,
INDEX(WingXFLR5!$I$8:$I$145,MATCH(I23,WingXFLR5!$C$8:$C$145,1)):INDEX(WingXFLR5!$I$8:$I$145,MATCH(I23,WingXFLR5!$C$8:$C$145,1)+1),
INDEX(WingXFLR5!$C$8:$C$145,MATCH(I23,WingXFLR5!$C$8:$C$145,1)):INDEX(WingXFLR5!$C$8:$C$145,MATCH(I23,WingXFLR5!$C$8:$C$145,1)+1))</f>
        <v>-7.9186052334341089E-2</v>
      </c>
      <c r="L23">
        <f>(((K23*'AC Parameters'!$B$6)+(I23*('AC Parameters'!$B$3-'AC Parameters'!$B$4)))/('AC Parameters'!$B$5-'AC Parameters'!$B$3)) * ('AC Parameters'!$B$8/'AC Parameters'!$B$9)</f>
        <v>-8.4994133296550853E-2</v>
      </c>
      <c r="M23">
        <f>FORECAST(ABS(L23),
INDEX(HStabXFLR5!$D$8:$D$106,MATCH(ABS(L23),HStabXFLR5!$C$8:$C$106,1)):INDEX(HStabXFLR5!$D$8:$D$106,MATCH(ABS(L23),HStabXFLR5!$C$8:$C$106,1)+1),
INDEX(HStabXFLR5!$C$8:$C$106,MATCH(ABS(L23),HStabXFLR5!$C$8:$C$106,1)):INDEX(HStabXFLR5!$C$8:$C$106,MATCH(ABS(L23),HStabXFLR5!$C$8:$C$106,1)+1))</f>
        <v>1.1414145793009697E-2</v>
      </c>
      <c r="N23">
        <f>L23*B23*'AC Parameters'!$B$9</f>
        <v>-1.8055480736681373</v>
      </c>
      <c r="O23">
        <f>(B23*'AC Parameters'!$B$8*TrimCalculation_Dwing_DHStab!I23)+TrimCalculation_Dwing_DHStab!N23</f>
        <v>123.67478594581755</v>
      </c>
      <c r="P23">
        <f>('AC Parameters'!$B$2*9.807)-TrimCalculation_Dwing_DHStab!O23</f>
        <v>-0.10658594581754244</v>
      </c>
      <c r="Q23">
        <f>M23*B23*'AC Parameters'!$B$9</f>
        <v>0.2424730760796199</v>
      </c>
      <c r="R23">
        <f>(J23*B23*'AC Parameters'!$B$8)</f>
        <v>4.993754400043886</v>
      </c>
    </row>
    <row r="24" spans="1:18" x14ac:dyDescent="0.2">
      <c r="A24" s="1">
        <f>WingXFLR5!L30</f>
        <v>11.8033</v>
      </c>
      <c r="B24" s="1">
        <f t="shared" si="0"/>
        <v>85.332208170125</v>
      </c>
      <c r="C24">
        <f>WingXFLR5!C30</f>
        <v>0.58395699999999995</v>
      </c>
      <c r="D24">
        <f>WingXFLR5!I30</f>
        <v>-7.9142000000000004E-2</v>
      </c>
      <c r="E24">
        <f>(((D24*'AC Parameters'!$B$6)+(C24*('AC Parameters'!$B$3-'AC Parameters'!$B$4)))/('AC Parameters'!$B$5-'AC Parameters'!$B$3)) * ('AC Parameters'!$B$8/'AC Parameters'!$B$9)</f>
        <v>-8.479230709847331E-2</v>
      </c>
      <c r="F24">
        <f>E24*B24*'AC Parameters'!$B$9</f>
        <v>-1.7727011261352625</v>
      </c>
      <c r="G24">
        <f>'AC Parameters'!$B$2*9.807 + F24</f>
        <v>121.79549887386474</v>
      </c>
      <c r="H24">
        <f t="shared" si="1"/>
        <v>1.7727011261352625</v>
      </c>
      <c r="I24">
        <f>C24+(H24/(B24*'AC Parameters'!$B$8))</f>
        <v>0.59233163324966775</v>
      </c>
      <c r="J24">
        <f>FORECAST(I24,
INDEX(WingXFLR5!$F$8:$F$145,MATCH(I24,WingXFLR5!$C$8:$C$145,1)):INDEX(WingXFLR5!$F$8:$F$145,MATCH(I24,WingXFLR5!$C$8:$C$145,1)+1),
INDEX(WingXFLR5!$C$8:$C$145,MATCH(I24,WingXFLR5!$C$8:$C$145,1)):INDEX(WingXFLR5!$C$8:$C$145,MATCH(I24,WingXFLR5!$C$8:$C$145,1)+1))</f>
        <v>2.3468994307726549E-2</v>
      </c>
      <c r="K24">
        <f>FORECAST(I24,
INDEX(WingXFLR5!$I$8:$I$145,MATCH(I24,WingXFLR5!$C$8:$C$145,1)):INDEX(WingXFLR5!$I$8:$I$145,MATCH(I24,WingXFLR5!$C$8:$C$145,1)+1),
INDEX(WingXFLR5!$C$8:$C$145,MATCH(I24,WingXFLR5!$C$8:$C$145,1)):INDEX(WingXFLR5!$C$8:$C$145,MATCH(I24,WingXFLR5!$C$8:$C$145,1)+1))</f>
        <v>-7.8481035099815674E-2</v>
      </c>
      <c r="L24">
        <f>(((K24*'AC Parameters'!$B$6)+(I24*('AC Parameters'!$B$3-'AC Parameters'!$B$4)))/('AC Parameters'!$B$5-'AC Parameters'!$B$3)) * ('AC Parameters'!$B$8/'AC Parameters'!$B$9)</f>
        <v>-8.1766413202490479E-2</v>
      </c>
      <c r="M24">
        <f>FORECAST(ABS(L24),
INDEX(HStabXFLR5!$D$8:$D$106,MATCH(ABS(L24),HStabXFLR5!$C$8:$C$106,1)):INDEX(HStabXFLR5!$D$8:$D$106,MATCH(ABS(L24),HStabXFLR5!$C$8:$C$106,1)+1),
INDEX(HStabXFLR5!$C$8:$C$106,MATCH(ABS(L24),HStabXFLR5!$C$8:$C$106,1)):INDEX(HStabXFLR5!$C$8:$C$106,MATCH(ABS(L24),HStabXFLR5!$C$8:$C$106,1)+1))</f>
        <v>1.1378372676869586E-2</v>
      </c>
      <c r="N24">
        <f>L24*B24*'AC Parameters'!$B$9</f>
        <v>-1.7094406052162467</v>
      </c>
      <c r="O24">
        <f>(B24*'AC Parameters'!$B$8*TrimCalculation_Dwing_DHStab!I24)+TrimCalculation_Dwing_DHStab!N24</f>
        <v>123.67240263536705</v>
      </c>
      <c r="P24">
        <f>('AC Parameters'!$B$2*9.807)-TrimCalculation_Dwing_DHStab!O24</f>
        <v>-0.1042026353670451</v>
      </c>
      <c r="Q24">
        <f>M24*B24*'AC Parameters'!$B$9</f>
        <v>0.23788070814547499</v>
      </c>
      <c r="R24">
        <f>(J24*B24*'AC Parameters'!$B$8)</f>
        <v>4.96780114403448</v>
      </c>
    </row>
    <row r="25" spans="1:18" x14ac:dyDescent="0.2">
      <c r="A25" s="1">
        <f>WingXFLR5!L31</f>
        <v>11.710699999999999</v>
      </c>
      <c r="B25" s="1">
        <f t="shared" si="0"/>
        <v>83.998552875125</v>
      </c>
      <c r="C25">
        <f>WingXFLR5!C31</f>
        <v>0.59321900000000005</v>
      </c>
      <c r="D25">
        <f>WingXFLR5!I31</f>
        <v>-7.8410999999999995E-2</v>
      </c>
      <c r="E25">
        <f>(((D25*'AC Parameters'!$B$6)+(C25*('AC Parameters'!$B$3-'AC Parameters'!$B$4)))/('AC Parameters'!$B$5-'AC Parameters'!$B$3)) * ('AC Parameters'!$B$8/'AC Parameters'!$B$9)</f>
        <v>-8.1445792877602258E-2</v>
      </c>
      <c r="F25">
        <f>E25*B25*'AC Parameters'!$B$9</f>
        <v>-1.6761255411740092</v>
      </c>
      <c r="G25">
        <f>'AC Parameters'!$B$2*9.807 + F25</f>
        <v>121.892074458826</v>
      </c>
      <c r="H25">
        <f t="shared" si="1"/>
        <v>1.6761255411740092</v>
      </c>
      <c r="I25">
        <f>C25+(H25/(B25*'AC Parameters'!$B$8))</f>
        <v>0.60126310999557075</v>
      </c>
      <c r="J25">
        <f>FORECAST(I25,
INDEX(WingXFLR5!$F$8:$F$145,MATCH(I25,WingXFLR5!$C$8:$C$145,1)):INDEX(WingXFLR5!$F$8:$F$145,MATCH(I25,WingXFLR5!$C$8:$C$145,1)+1),
INDEX(WingXFLR5!$C$8:$C$145,MATCH(I25,WingXFLR5!$C$8:$C$145,1)):INDEX(WingXFLR5!$C$8:$C$145,MATCH(I25,WingXFLR5!$C$8:$C$145,1)+1))</f>
        <v>2.3724228874481723E-2</v>
      </c>
      <c r="K25">
        <f>FORECAST(I25,
INDEX(WingXFLR5!$I$8:$I$145,MATCH(I25,WingXFLR5!$C$8:$C$145,1)):INDEX(WingXFLR5!$I$8:$I$145,MATCH(I25,WingXFLR5!$C$8:$C$145,1)+1),
INDEX(WingXFLR5!$C$8:$C$145,MATCH(I25,WingXFLR5!$C$8:$C$145,1)):INDEX(WingXFLR5!$C$8:$C$145,MATCH(I25,WingXFLR5!$C$8:$C$145,1)+1))</f>
        <v>-7.7775915821712685E-2</v>
      </c>
      <c r="L25">
        <f>(((K25*'AC Parameters'!$B$6)+(I25*('AC Parameters'!$B$3-'AC Parameters'!$B$4)))/('AC Parameters'!$B$5-'AC Parameters'!$B$3)) * ('AC Parameters'!$B$8/'AC Parameters'!$B$9)</f>
        <v>-7.8538836651748392E-2</v>
      </c>
      <c r="M25">
        <f>FORECAST(ABS(L25),
INDEX(HStabXFLR5!$D$8:$D$106,MATCH(ABS(L25),HStabXFLR5!$C$8:$C$106,1)):INDEX(HStabXFLR5!$D$8:$D$106,MATCH(ABS(L25),HStabXFLR5!$C$8:$C$106,1)+1),
INDEX(HStabXFLR5!$C$8:$C$106,MATCH(ABS(L25),HStabXFLR5!$C$8:$C$106,1)):INDEX(HStabXFLR5!$C$8:$C$106,MATCH(ABS(L25),HStabXFLR5!$C$8:$C$106,1)+1))</f>
        <v>1.134297055496279E-2</v>
      </c>
      <c r="N25">
        <f>L25*B25*'AC Parameters'!$B$9</f>
        <v>-1.6163014126944597</v>
      </c>
      <c r="O25">
        <f>(B25*'AC Parameters'!$B$8*TrimCalculation_Dwing_DHStab!I25)+TrimCalculation_Dwing_DHStab!N25</f>
        <v>123.66697494531378</v>
      </c>
      <c r="P25">
        <f>('AC Parameters'!$B$2*9.807)-TrimCalculation_Dwing_DHStab!O25</f>
        <v>-9.8774945313778062E-2</v>
      </c>
      <c r="Q25">
        <f>M25*B25*'AC Parameters'!$B$9</f>
        <v>0.23343431242089682</v>
      </c>
      <c r="R25">
        <f>(J25*B25*'AC Parameters'!$B$8)</f>
        <v>4.9433418965022282</v>
      </c>
    </row>
    <row r="26" spans="1:18" x14ac:dyDescent="0.2">
      <c r="A26" s="1">
        <f>WingXFLR5!L32</f>
        <v>11.6204</v>
      </c>
      <c r="B26" s="1">
        <f t="shared" si="0"/>
        <v>82.708138898000016</v>
      </c>
      <c r="C26">
        <f>WingXFLR5!C32</f>
        <v>0.60247799999999996</v>
      </c>
      <c r="D26">
        <f>WingXFLR5!I32</f>
        <v>-7.7679999999999999E-2</v>
      </c>
      <c r="E26">
        <f>(((D26*'AC Parameters'!$B$6)+(C26*('AC Parameters'!$B$3-'AC Parameters'!$B$4)))/('AC Parameters'!$B$5-'AC Parameters'!$B$3)) * ('AC Parameters'!$B$8/'AC Parameters'!$B$9)</f>
        <v>-7.8099803363535322E-2</v>
      </c>
      <c r="F26">
        <f>E26*B26*'AC Parameters'!$B$9</f>
        <v>-1.5825748992019533</v>
      </c>
      <c r="G26">
        <f>'AC Parameters'!$B$2*9.807 + F26</f>
        <v>121.98562510079805</v>
      </c>
      <c r="H26">
        <f t="shared" si="1"/>
        <v>1.5825748992019533</v>
      </c>
      <c r="I26">
        <f>C26+(H26/(B26*'AC Parameters'!$B$8))</f>
        <v>0.61019163856489</v>
      </c>
      <c r="J26">
        <f>FORECAST(I26,
INDEX(WingXFLR5!$F$8:$F$145,MATCH(I26,WingXFLR5!$C$8:$C$145,1)):INDEX(WingXFLR5!$F$8:$F$145,MATCH(I26,WingXFLR5!$C$8:$C$145,1)+1),
INDEX(WingXFLR5!$C$8:$C$145,MATCH(I26,WingXFLR5!$C$8:$C$145,1)):INDEX(WingXFLR5!$C$8:$C$145,MATCH(I26,WingXFLR5!$C$8:$C$145,1)+1))</f>
        <v>2.3982318044224963E-2</v>
      </c>
      <c r="K26">
        <f>FORECAST(I26,
INDEX(WingXFLR5!$I$8:$I$145,MATCH(I26,WingXFLR5!$C$8:$C$145,1)):INDEX(WingXFLR5!$I$8:$I$145,MATCH(I26,WingXFLR5!$C$8:$C$145,1)+1),
INDEX(WingXFLR5!$C$8:$C$145,MATCH(I26,WingXFLR5!$C$8:$C$145,1)):INDEX(WingXFLR5!$C$8:$C$145,MATCH(I26,WingXFLR5!$C$8:$C$145,1)+1))</f>
        <v>-7.7069208483519031E-2</v>
      </c>
      <c r="L26">
        <f>(((K26*'AC Parameters'!$B$6)+(I26*('AC Parameters'!$B$3-'AC Parameters'!$B$4)))/('AC Parameters'!$B$5-'AC Parameters'!$B$3)) * ('AC Parameters'!$B$8/'AC Parameters'!$B$9)</f>
        <v>-7.5308024860082284E-2</v>
      </c>
      <c r="M26">
        <f>FORECAST(ABS(L26),
INDEX(HStabXFLR5!$D$8:$D$106,MATCH(ABS(L26),HStabXFLR5!$C$8:$C$106,1)):INDEX(HStabXFLR5!$D$8:$D$106,MATCH(ABS(L26),HStabXFLR5!$C$8:$C$106,1)+1),
INDEX(HStabXFLR5!$C$8:$C$106,MATCH(ABS(L26),HStabXFLR5!$C$8:$C$106,1)):INDEX(HStabXFLR5!$C$8:$C$106,MATCH(ABS(L26),HStabXFLR5!$C$8:$C$106,1)+1))</f>
        <v>1.1309404423284236E-2</v>
      </c>
      <c r="N26">
        <f>L26*B26*'AC Parameters'!$B$9</f>
        <v>-1.5260037121641223</v>
      </c>
      <c r="O26">
        <f>(B26*'AC Parameters'!$B$8*TrimCalculation_Dwing_DHStab!I26)+TrimCalculation_Dwing_DHStab!N26</f>
        <v>123.6644576728354</v>
      </c>
      <c r="P26">
        <f>('AC Parameters'!$B$2*9.807)-TrimCalculation_Dwing_DHStab!O26</f>
        <v>-9.6257672835392327E-2</v>
      </c>
      <c r="Q26">
        <f>M26*B26*'AC Parameters'!$B$9</f>
        <v>0.22916804901418886</v>
      </c>
      <c r="R26">
        <f>(J26*B26*'AC Parameters'!$B$8)</f>
        <v>4.9203516916416099</v>
      </c>
    </row>
    <row r="27" spans="1:18" x14ac:dyDescent="0.2">
      <c r="A27" s="1">
        <f>WingXFLR5!L33</f>
        <v>11.5322</v>
      </c>
      <c r="B27" s="1">
        <f t="shared" si="0"/>
        <v>81.457377564499993</v>
      </c>
      <c r="C27">
        <f>WingXFLR5!C33</f>
        <v>0.61173500000000003</v>
      </c>
      <c r="D27">
        <f>WingXFLR5!I33</f>
        <v>-7.6947000000000002E-2</v>
      </c>
      <c r="E27">
        <f>(((D27*'AC Parameters'!$B$6)+(C27*('AC Parameters'!$B$3-'AC Parameters'!$B$4)))/('AC Parameters'!$B$5-'AC Parameters'!$B$3)) * ('AC Parameters'!$B$8/'AC Parameters'!$B$9)</f>
        <v>-7.4749439797876946E-2</v>
      </c>
      <c r="F27">
        <f>E27*B27*'AC Parameters'!$B$9</f>
        <v>-1.4917788683858784</v>
      </c>
      <c r="G27">
        <f>'AC Parameters'!$B$2*9.807 + F27</f>
        <v>122.07642113161413</v>
      </c>
      <c r="H27">
        <f t="shared" si="1"/>
        <v>1.4917788683858784</v>
      </c>
      <c r="I27">
        <f>C27+(H27/(B27*'AC Parameters'!$B$8))</f>
        <v>0.61911773512476009</v>
      </c>
      <c r="J27">
        <f>FORECAST(I27,
INDEX(WingXFLR5!$F$8:$F$145,MATCH(I27,WingXFLR5!$C$8:$C$145,1)):INDEX(WingXFLR5!$F$8:$F$145,MATCH(I27,WingXFLR5!$C$8:$C$145,1)+1),
INDEX(WingXFLR5!$C$8:$C$145,MATCH(I27,WingXFLR5!$C$8:$C$145,1)):INDEX(WingXFLR5!$C$8:$C$145,MATCH(I27,WingXFLR5!$C$8:$C$145,1)+1))</f>
        <v>2.4242379630868203E-2</v>
      </c>
      <c r="K27">
        <f>FORECAST(I27,
INDEX(WingXFLR5!$I$8:$I$145,MATCH(I27,WingXFLR5!$C$8:$C$145,1)):INDEX(WingXFLR5!$I$8:$I$145,MATCH(I27,WingXFLR5!$C$8:$C$145,1)+1),
INDEX(WingXFLR5!$C$8:$C$145,MATCH(I27,WingXFLR5!$C$8:$C$145,1)):INDEX(WingXFLR5!$C$8:$C$145,MATCH(I27,WingXFLR5!$C$8:$C$145,1)+1))</f>
        <v>-7.6362284187309643E-2</v>
      </c>
      <c r="L27">
        <f>(((K27*'AC Parameters'!$B$6)+(I27*('AC Parameters'!$B$3-'AC Parameters'!$B$4)))/('AC Parameters'!$B$5-'AC Parameters'!$B$3)) * ('AC Parameters'!$B$8/'AC Parameters'!$B$9)</f>
        <v>-7.2077125993158658E-2</v>
      </c>
      <c r="M27">
        <f>FORECAST(ABS(L27),
INDEX(HStabXFLR5!$D$8:$D$106,MATCH(ABS(L27),HStabXFLR5!$C$8:$C$106,1)):INDEX(HStabXFLR5!$D$8:$D$106,MATCH(ABS(L27),HStabXFLR5!$C$8:$C$106,1)+1),
INDEX(HStabXFLR5!$C$8:$C$106,MATCH(ABS(L27),HStabXFLR5!$C$8:$C$106,1)):INDEX(HStabXFLR5!$C$8:$C$106,MATCH(ABS(L27),HStabXFLR5!$C$8:$C$106,1)+1))</f>
        <v>1.1276471708965015E-2</v>
      </c>
      <c r="N27">
        <f>L27*B27*'AC Parameters'!$B$9</f>
        <v>-1.4384473481182465</v>
      </c>
      <c r="O27">
        <f>(B27*'AC Parameters'!$B$8*TrimCalculation_Dwing_DHStab!I27)+TrimCalculation_Dwing_DHStab!N27</f>
        <v>123.66244530134642</v>
      </c>
      <c r="P27">
        <f>('AC Parameters'!$B$2*9.807)-TrimCalculation_Dwing_DHStab!O27</f>
        <v>-9.4245301346418842E-2</v>
      </c>
      <c r="Q27">
        <f>M27*B27*'AC Parameters'!$B$9</f>
        <v>0.22504519433017858</v>
      </c>
      <c r="R27">
        <f>(J27*B27*'AC Parameters'!$B$8)</f>
        <v>4.8984920956232596</v>
      </c>
    </row>
    <row r="28" spans="1:18" x14ac:dyDescent="0.2">
      <c r="A28" s="1">
        <f>WingXFLR5!L34</f>
        <v>11.4459</v>
      </c>
      <c r="B28" s="1">
        <f t="shared" si="0"/>
        <v>80.24278392112501</v>
      </c>
      <c r="C28">
        <f>WingXFLR5!C34</f>
        <v>0.62099000000000004</v>
      </c>
      <c r="D28">
        <f>WingXFLR5!I34</f>
        <v>-7.6214000000000004E-2</v>
      </c>
      <c r="E28">
        <f>(((D28*'AC Parameters'!$B$6)+(C28*('AC Parameters'!$B$3-'AC Parameters'!$B$4)))/('AC Parameters'!$B$5-'AC Parameters'!$B$3)) * ('AC Parameters'!$B$8/'AC Parameters'!$B$9)</f>
        <v>-7.1399426036754615E-2</v>
      </c>
      <c r="F28">
        <f>E28*B28*'AC Parameters'!$B$9</f>
        <v>-1.4036757353121136</v>
      </c>
      <c r="G28">
        <f>'AC Parameters'!$B$2*9.807 + F28</f>
        <v>122.16452426468788</v>
      </c>
      <c r="H28">
        <f t="shared" si="1"/>
        <v>1.4036757353121136</v>
      </c>
      <c r="I28">
        <f>C28+(H28/(B28*'AC Parameters'!$B$8))</f>
        <v>0.6280418662335745</v>
      </c>
      <c r="J28">
        <f>FORECAST(I28,
INDEX(WingXFLR5!$F$8:$F$145,MATCH(I28,WingXFLR5!$C$8:$C$145,1)):INDEX(WingXFLR5!$F$8:$F$145,MATCH(I28,WingXFLR5!$C$8:$C$145,1)+1),
INDEX(WingXFLR5!$C$8:$C$145,MATCH(I28,WingXFLR5!$C$8:$C$145,1)):INDEX(WingXFLR5!$C$8:$C$145,MATCH(I28,WingXFLR5!$C$8:$C$145,1)+1))</f>
        <v>2.4505102851774489E-2</v>
      </c>
      <c r="K28">
        <f>FORECAST(I28,
INDEX(WingXFLR5!$I$8:$I$145,MATCH(I28,WingXFLR5!$C$8:$C$145,1)):INDEX(WingXFLR5!$I$8:$I$145,MATCH(I28,WingXFLR5!$C$8:$C$145,1)+1),
INDEX(WingXFLR5!$C$8:$C$145,MATCH(I28,WingXFLR5!$C$8:$C$145,1)):INDEX(WingXFLR5!$C$8:$C$145,MATCH(I28,WingXFLR5!$C$8:$C$145,1)+1))</f>
        <v>-7.5654485372884703E-2</v>
      </c>
      <c r="L28">
        <f>(((K28*'AC Parameters'!$B$6)+(I28*('AC Parameters'!$B$3-'AC Parameters'!$B$4)))/('AC Parameters'!$B$5-'AC Parameters'!$B$3)) * ('AC Parameters'!$B$8/'AC Parameters'!$B$9)</f>
        <v>-6.8844505338966799E-2</v>
      </c>
      <c r="M28">
        <f>FORECAST(ABS(L28),
INDEX(HStabXFLR5!$D$8:$D$106,MATCH(ABS(L28),HStabXFLR5!$C$8:$C$106,1)):INDEX(HStabXFLR5!$D$8:$D$106,MATCH(ABS(L28),HStabXFLR5!$C$8:$C$106,1)+1),
INDEX(HStabXFLR5!$C$8:$C$106,MATCH(ABS(L28),HStabXFLR5!$C$8:$C$106,1)):INDEX(HStabXFLR5!$C$8:$C$106,MATCH(ABS(L28),HStabXFLR5!$C$8:$C$106,1)+1))</f>
        <v>1.1245746767619769E-2</v>
      </c>
      <c r="N28">
        <f>L28*B28*'AC Parameters'!$B$9</f>
        <v>-1.3534473176875053</v>
      </c>
      <c r="O28">
        <f>(B28*'AC Parameters'!$B$8*TrimCalculation_Dwing_DHStab!I28)+TrimCalculation_Dwing_DHStab!N28</f>
        <v>123.6584430376619</v>
      </c>
      <c r="P28">
        <f>('AC Parameters'!$B$2*9.807)-TrimCalculation_Dwing_DHStab!O28</f>
        <v>-9.0243037661892345E-2</v>
      </c>
      <c r="Q28">
        <f>M28*B28*'AC Parameters'!$B$9</f>
        <v>0.22108555683692177</v>
      </c>
      <c r="R28">
        <f>(J28*B28*'AC Parameters'!$B$8)</f>
        <v>4.8777468438915745</v>
      </c>
    </row>
    <row r="29" spans="1:18" x14ac:dyDescent="0.2">
      <c r="A29" s="1">
        <f>WingXFLR5!L35</f>
        <v>11.361599999999999</v>
      </c>
      <c r="B29" s="1">
        <f t="shared" si="0"/>
        <v>79.065147167999996</v>
      </c>
      <c r="C29">
        <f>WingXFLR5!C35</f>
        <v>0.63024100000000005</v>
      </c>
      <c r="D29">
        <f>WingXFLR5!I35</f>
        <v>-7.5480000000000005E-2</v>
      </c>
      <c r="E29">
        <f>(((D29*'AC Parameters'!$B$6)+(C29*('AC Parameters'!$B$3-'AC Parameters'!$B$4)))/('AC Parameters'!$B$5-'AC Parameters'!$B$3)) * ('AC Parameters'!$B$8/'AC Parameters'!$B$9)</f>
        <v>-6.8047749956640591E-2</v>
      </c>
      <c r="F29">
        <f>E29*B29*'AC Parameters'!$B$9</f>
        <v>-1.3181503143693982</v>
      </c>
      <c r="G29">
        <f>'AC Parameters'!$B$2*9.807 + F29</f>
        <v>122.2500496856306</v>
      </c>
      <c r="H29">
        <f t="shared" si="1"/>
        <v>1.3181503143693982</v>
      </c>
      <c r="I29">
        <f>C29+(H29/(B29*'AC Parameters'!$B$8))</f>
        <v>0.63696183316108079</v>
      </c>
      <c r="J29">
        <f>FORECAST(I29,
INDEX(WingXFLR5!$F$8:$F$145,MATCH(I29,WingXFLR5!$C$8:$C$145,1)):INDEX(WingXFLR5!$F$8:$F$145,MATCH(I29,WingXFLR5!$C$8:$C$145,1)+1),
INDEX(WingXFLR5!$C$8:$C$145,MATCH(I29,WingXFLR5!$C$8:$C$145,1)):INDEX(WingXFLR5!$C$8:$C$145,MATCH(I29,WingXFLR5!$C$8:$C$145,1)+1))</f>
        <v>2.4768355400321625E-2</v>
      </c>
      <c r="K29">
        <f>FORECAST(I29,
INDEX(WingXFLR5!$I$8:$I$145,MATCH(I29,WingXFLR5!$C$8:$C$145,1)):INDEX(WingXFLR5!$I$8:$I$145,MATCH(I29,WingXFLR5!$C$8:$C$145,1)+1),
INDEX(WingXFLR5!$C$8:$C$145,MATCH(I29,WingXFLR5!$C$8:$C$145,1)):INDEX(WingXFLR5!$C$8:$C$145,MATCH(I29,WingXFLR5!$C$8:$C$145,1)+1))</f>
        <v>-7.4945966229903307E-2</v>
      </c>
      <c r="L29">
        <f>(((K29*'AC Parameters'!$B$6)+(I29*('AC Parameters'!$B$3-'AC Parameters'!$B$4)))/('AC Parameters'!$B$5-'AC Parameters'!$B$3)) * ('AC Parameters'!$B$8/'AC Parameters'!$B$9)</f>
        <v>-6.5610911645297518E-2</v>
      </c>
      <c r="M29">
        <f>FORECAST(ABS(L29),
INDEX(HStabXFLR5!$D$8:$D$106,MATCH(ABS(L29),HStabXFLR5!$C$8:$C$106,1)):INDEX(HStabXFLR5!$D$8:$D$106,MATCH(ABS(L29),HStabXFLR5!$C$8:$C$106,1)+1),
INDEX(HStabXFLR5!$C$8:$C$106,MATCH(ABS(L29),HStabXFLR5!$C$8:$C$106,1)):INDEX(HStabXFLR5!$C$8:$C$106,MATCH(ABS(L29),HStabXFLR5!$C$8:$C$106,1)+1))</f>
        <v>1.121578296505295E-2</v>
      </c>
      <c r="N29">
        <f>L29*B29*'AC Parameters'!$B$9</f>
        <v>-1.2709464143402127</v>
      </c>
      <c r="O29">
        <f>(B29*'AC Parameters'!$B$8*TrimCalculation_Dwing_DHStab!I29)+TrimCalculation_Dwing_DHStab!N29</f>
        <v>123.65574355092156</v>
      </c>
      <c r="P29">
        <f>('AC Parameters'!$B$2*9.807)-TrimCalculation_Dwing_DHStab!O29</f>
        <v>-8.7543550921552082E-2</v>
      </c>
      <c r="Q29">
        <f>M29*B29*'AC Parameters'!$B$9</f>
        <v>0.21726049503038339</v>
      </c>
      <c r="R29">
        <f>(J29*B29*'AC Parameters'!$B$8)</f>
        <v>4.8577928769915788</v>
      </c>
    </row>
    <row r="30" spans="1:18" x14ac:dyDescent="0.2">
      <c r="A30" s="1">
        <f>WingXFLR5!L36</f>
        <v>11.2791</v>
      </c>
      <c r="B30" s="1">
        <f t="shared" si="0"/>
        <v>77.921084296125002</v>
      </c>
      <c r="C30">
        <f>WingXFLR5!C36</f>
        <v>0.63949100000000003</v>
      </c>
      <c r="D30">
        <f>WingXFLR5!I36</f>
        <v>-7.4745000000000006E-2</v>
      </c>
      <c r="E30">
        <f>(((D30*'AC Parameters'!$B$6)+(C30*('AC Parameters'!$B$3-'AC Parameters'!$B$4)))/('AC Parameters'!$B$5-'AC Parameters'!$B$3)) * ('AC Parameters'!$B$8/'AC Parameters'!$B$9)</f>
        <v>-6.4693886850730881E-2</v>
      </c>
      <c r="F30">
        <f>E30*B30*'AC Parameters'!$B$9</f>
        <v>-1.2350493636312445</v>
      </c>
      <c r="G30">
        <f>'AC Parameters'!$B$2*9.807 + F30</f>
        <v>122.33315063636876</v>
      </c>
      <c r="H30">
        <f t="shared" si="1"/>
        <v>1.2350493636312445</v>
      </c>
      <c r="I30">
        <f>C30+(H30/(B30*'AC Parameters'!$B$8))</f>
        <v>0.6458805840838624</v>
      </c>
      <c r="J30">
        <f>FORECAST(I30,
INDEX(WingXFLR5!$F$8:$F$145,MATCH(I30,WingXFLR5!$C$8:$C$145,1)):INDEX(WingXFLR5!$F$8:$F$145,MATCH(I30,WingXFLR5!$C$8:$C$145,1)+1),
INDEX(WingXFLR5!$C$8:$C$145,MATCH(I30,WingXFLR5!$C$8:$C$145,1)):INDEX(WingXFLR5!$C$8:$C$145,MATCH(I30,WingXFLR5!$C$8:$C$145,1)+1))</f>
        <v>2.50337132266839E-2</v>
      </c>
      <c r="K30">
        <f>FORECAST(I30,
INDEX(WingXFLR5!$I$8:$I$145,MATCH(I30,WingXFLR5!$C$8:$C$145,1)):INDEX(WingXFLR5!$I$8:$I$145,MATCH(I30,WingXFLR5!$C$8:$C$145,1)+1),
INDEX(WingXFLR5!$C$8:$C$145,MATCH(I30,WingXFLR5!$C$8:$C$145,1)):INDEX(WingXFLR5!$C$8:$C$145,MATCH(I30,WingXFLR5!$C$8:$C$145,1)+1))</f>
        <v>-7.4236431395509589E-2</v>
      </c>
      <c r="L30">
        <f>(((K30*'AC Parameters'!$B$6)+(I30*('AC Parameters'!$B$3-'AC Parameters'!$B$4)))/('AC Parameters'!$B$5-'AC Parameters'!$B$3)) * ('AC Parameters'!$B$8/'AC Parameters'!$B$9)</f>
        <v>-6.2375131643561656E-2</v>
      </c>
      <c r="M30">
        <f>FORECAST(ABS(L30),
INDEX(HStabXFLR5!$D$8:$D$106,MATCH(ABS(L30),HStabXFLR5!$C$8:$C$106,1)):INDEX(HStabXFLR5!$D$8:$D$106,MATCH(ABS(L30),HStabXFLR5!$C$8:$C$106,1)+1),
INDEX(HStabXFLR5!$C$8:$C$106,MATCH(ABS(L30),HStabXFLR5!$C$8:$C$106,1)):INDEX(HStabXFLR5!$C$8:$C$106,MATCH(ABS(L30),HStabXFLR5!$C$8:$C$106,1)+1))</f>
        <v>1.1188389031213709E-2</v>
      </c>
      <c r="N30">
        <f>L30*B30*'AC Parameters'!$B$9</f>
        <v>-1.190782783241066</v>
      </c>
      <c r="O30">
        <f>(B30*'AC Parameters'!$B$8*TrimCalculation_Dwing_DHStab!I30)+TrimCalculation_Dwing_DHStab!N30</f>
        <v>123.65214813134169</v>
      </c>
      <c r="P30">
        <f>('AC Parameters'!$B$2*9.807)-TrimCalculation_Dwing_DHStab!O30</f>
        <v>-8.3948131341685439E-2</v>
      </c>
      <c r="Q30">
        <f>M30*B30*'AC Parameters'!$B$9</f>
        <v>0.21359379418556571</v>
      </c>
      <c r="R30">
        <f>(J30*B30*'AC Parameters'!$B$8)</f>
        <v>4.8387925073291598</v>
      </c>
    </row>
    <row r="31" spans="1:18" x14ac:dyDescent="0.2">
      <c r="A31" s="1">
        <f>WingXFLR5!L37</f>
        <v>11.198399999999999</v>
      </c>
      <c r="B31" s="1">
        <f t="shared" si="0"/>
        <v>76.810049567999997</v>
      </c>
      <c r="C31">
        <f>WingXFLR5!C37</f>
        <v>0.64873800000000004</v>
      </c>
      <c r="D31">
        <f>WingXFLR5!I37</f>
        <v>-7.4009000000000005E-2</v>
      </c>
      <c r="E31">
        <f>(((D31*'AC Parameters'!$B$6)+(C31*('AC Parameters'!$B$3-'AC Parameters'!$B$4)))/('AC Parameters'!$B$5-'AC Parameters'!$B$3)) * ('AC Parameters'!$B$8/'AC Parameters'!$B$9)</f>
        <v>-6.1338186523561489E-2</v>
      </c>
      <c r="F31">
        <f>E31*B31*'AC Parameters'!$B$9</f>
        <v>-1.1542903410850669</v>
      </c>
      <c r="G31">
        <f>'AC Parameters'!$B$2*9.807 + F31</f>
        <v>122.41390965891493</v>
      </c>
      <c r="H31">
        <f t="shared" si="1"/>
        <v>1.1542903410850669</v>
      </c>
      <c r="I31">
        <f>C31+(H31/(B31*'AC Parameters'!$B$8))</f>
        <v>0.65479615355086374</v>
      </c>
      <c r="J31">
        <f>FORECAST(I31,
INDEX(WingXFLR5!$F$8:$F$145,MATCH(I31,WingXFLR5!$C$8:$C$145,1)):INDEX(WingXFLR5!$F$8:$F$145,MATCH(I31,WingXFLR5!$C$8:$C$145,1)+1),
INDEX(WingXFLR5!$C$8:$C$145,MATCH(I31,WingXFLR5!$C$8:$C$145,1)):INDEX(WingXFLR5!$C$8:$C$145,MATCH(I31,WingXFLR5!$C$8:$C$145,1)+1))</f>
        <v>2.5301190251746011E-2</v>
      </c>
      <c r="K31">
        <f>FORECAST(I31,
INDEX(WingXFLR5!$I$8:$I$145,MATCH(I31,WingXFLR5!$C$8:$C$145,1)):INDEX(WingXFLR5!$I$8:$I$145,MATCH(I31,WingXFLR5!$C$8:$C$145,1)+1),
INDEX(WingXFLR5!$C$8:$C$145,MATCH(I31,WingXFLR5!$C$8:$C$145,1)):INDEX(WingXFLR5!$C$8:$C$145,MATCH(I31,WingXFLR5!$C$8:$C$145,1)+1))</f>
        <v>-7.3525999224687721E-2</v>
      </c>
      <c r="L31">
        <f>(((K31*'AC Parameters'!$B$6)+(I31*('AC Parameters'!$B$3-'AC Parameters'!$B$4)))/('AC Parameters'!$B$5-'AC Parameters'!$B$3)) * ('AC Parameters'!$B$8/'AC Parameters'!$B$9)</f>
        <v>-5.9137788641565124E-2</v>
      </c>
      <c r="M31">
        <f>FORECAST(ABS(L31),
INDEX(HStabXFLR5!$D$8:$D$106,MATCH(ABS(L31),HStabXFLR5!$C$8:$C$106,1)):INDEX(HStabXFLR5!$D$8:$D$106,MATCH(ABS(L31),HStabXFLR5!$C$8:$C$106,1)+1),
INDEX(HStabXFLR5!$C$8:$C$106,MATCH(ABS(L31),HStabXFLR5!$C$8:$C$106,1)):INDEX(HStabXFLR5!$C$8:$C$106,MATCH(ABS(L31),HStabXFLR5!$C$8:$C$106,1)+1))</f>
        <v>1.1161890316293893E-2</v>
      </c>
      <c r="N31">
        <f>L31*B31*'AC Parameters'!$B$9</f>
        <v>-1.1128822368406284</v>
      </c>
      <c r="O31">
        <f>(B31*'AC Parameters'!$B$8*TrimCalculation_Dwing_DHStab!I31)+TrimCalculation_Dwing_DHStab!N31</f>
        <v>123.64870874588649</v>
      </c>
      <c r="P31">
        <f>('AC Parameters'!$B$2*9.807)-TrimCalculation_Dwing_DHStab!O31</f>
        <v>-8.0508745886490374E-2</v>
      </c>
      <c r="Q31">
        <f>M31*B31*'AC Parameters'!$B$9</f>
        <v>0.2100496103744427</v>
      </c>
      <c r="R31">
        <f>(J31*B31*'AC Parameters'!$B$8)</f>
        <v>4.8207625112741237</v>
      </c>
    </row>
    <row r="32" spans="1:18" x14ac:dyDescent="0.2">
      <c r="A32" s="1">
        <f>WingXFLR5!L38</f>
        <v>11.1195</v>
      </c>
      <c r="B32" s="1">
        <f t="shared" si="0"/>
        <v>75.731509153125003</v>
      </c>
      <c r="C32">
        <f>WingXFLR5!C38</f>
        <v>0.65798199999999996</v>
      </c>
      <c r="D32">
        <f>WingXFLR5!I38</f>
        <v>-7.3272000000000004E-2</v>
      </c>
      <c r="E32">
        <f>(((D32*'AC Parameters'!$B$6)+(C32*('AC Parameters'!$B$3-'AC Parameters'!$B$4)))/('AC Parameters'!$B$5-'AC Parameters'!$B$3)) * ('AC Parameters'!$B$8/'AC Parameters'!$B$9)</f>
        <v>-5.7980648975132408E-2</v>
      </c>
      <c r="F32">
        <f>E32*B32*'AC Parameters'!$B$9</f>
        <v>-1.0757857018982702</v>
      </c>
      <c r="G32">
        <f>'AC Parameters'!$B$2*9.807 + F32</f>
        <v>122.49241429810174</v>
      </c>
      <c r="H32">
        <f t="shared" si="1"/>
        <v>1.0757857018982702</v>
      </c>
      <c r="I32">
        <f>C32+(H32/(B32*'AC Parameters'!$B$8))</f>
        <v>0.6637085415620847</v>
      </c>
      <c r="J32">
        <f>FORECAST(I32,
INDEX(WingXFLR5!$F$8:$F$145,MATCH(I32,WingXFLR5!$C$8:$C$145,1)):INDEX(WingXFLR5!$F$8:$F$145,MATCH(I32,WingXFLR5!$C$8:$C$145,1)+1),
INDEX(WingXFLR5!$C$8:$C$145,MATCH(I32,WingXFLR5!$C$8:$C$145,1)):INDEX(WingXFLR5!$C$8:$C$145,MATCH(I32,WingXFLR5!$C$8:$C$145,1)+1))</f>
        <v>2.5568653718504218E-2</v>
      </c>
      <c r="K32">
        <f>FORECAST(I32,
INDEX(WingXFLR5!$I$8:$I$145,MATCH(I32,WingXFLR5!$C$8:$C$145,1)):INDEX(WingXFLR5!$I$8:$I$145,MATCH(I32,WingXFLR5!$C$8:$C$145,1)+1),
INDEX(WingXFLR5!$C$8:$C$145,MATCH(I32,WingXFLR5!$C$8:$C$145,1)):INDEX(WingXFLR5!$C$8:$C$145,MATCH(I32,WingXFLR5!$C$8:$C$145,1)+1))</f>
        <v>-7.2815289564846203E-2</v>
      </c>
      <c r="L32">
        <f>(((K32*'AC Parameters'!$B$6)+(I32*('AC Parameters'!$B$3-'AC Parameters'!$B$4)))/('AC Parameters'!$B$5-'AC Parameters'!$B$3)) * ('AC Parameters'!$B$8/'AC Parameters'!$B$9)</f>
        <v>-5.5900346674297254E-2</v>
      </c>
      <c r="M32">
        <f>FORECAST(ABS(L32),
INDEX(HStabXFLR5!$D$8:$D$106,MATCH(ABS(L32),HStabXFLR5!$C$8:$C$106,1)):INDEX(HStabXFLR5!$D$8:$D$106,MATCH(ABS(L32),HStabXFLR5!$C$8:$C$106,1)+1),
INDEX(HStabXFLR5!$C$8:$C$106,MATCH(ABS(L32),HStabXFLR5!$C$8:$C$106,1)):INDEX(HStabXFLR5!$C$8:$C$106,MATCH(ABS(L32),HStabXFLR5!$C$8:$C$106,1)+1))</f>
        <v>1.1137616071281761E-2</v>
      </c>
      <c r="N32">
        <f>L32*B32*'AC Parameters'!$B$9</f>
        <v>-1.0371873158777138</v>
      </c>
      <c r="O32">
        <f>(B32*'AC Parameters'!$B$8*TrimCalculation_Dwing_DHStab!I32)+TrimCalculation_Dwing_DHStab!N32</f>
        <v>123.64682160980082</v>
      </c>
      <c r="P32">
        <f>('AC Parameters'!$B$2*9.807)-TrimCalculation_Dwing_DHStab!O32</f>
        <v>-7.862160980081967E-2</v>
      </c>
      <c r="Q32">
        <f>M32*B32*'AC Parameters'!$B$9</f>
        <v>0.20664977599433537</v>
      </c>
      <c r="R32">
        <f>(J32*B32*'AC Parameters'!$B$8)</f>
        <v>4.8033165897675154</v>
      </c>
    </row>
    <row r="33" spans="1:18" x14ac:dyDescent="0.2">
      <c r="A33" s="1">
        <f>WingXFLR5!L39</f>
        <v>11.042199999999999</v>
      </c>
      <c r="B33" s="1">
        <f t="shared" si="0"/>
        <v>74.682235764500007</v>
      </c>
      <c r="C33">
        <f>WingXFLR5!C39</f>
        <v>0.66722300000000001</v>
      </c>
      <c r="D33">
        <f>WingXFLR5!I39</f>
        <v>-7.2535000000000002E-2</v>
      </c>
      <c r="E33">
        <f>(((D33*'AC Parameters'!$B$6)+(C33*('AC Parameters'!$B$3-'AC Parameters'!$B$4)))/('AC Parameters'!$B$5-'AC Parameters'!$B$3)) * ('AC Parameters'!$B$8/'AC Parameters'!$B$9)</f>
        <v>-5.4623636133507306E-2</v>
      </c>
      <c r="F33">
        <f>E33*B33*'AC Parameters'!$B$9</f>
        <v>-0.99945674164902931</v>
      </c>
      <c r="G33">
        <f>'AC Parameters'!$B$2*9.807 + F33</f>
        <v>122.56874325835098</v>
      </c>
      <c r="H33">
        <f t="shared" si="1"/>
        <v>0.99945674164902931</v>
      </c>
      <c r="I33">
        <f>C33+(H33/(B33*'AC Parameters'!$B$8))</f>
        <v>0.67261798139672224</v>
      </c>
      <c r="J33">
        <f>FORECAST(I33,
INDEX(WingXFLR5!$F$8:$F$145,MATCH(I33,WingXFLR5!$C$8:$C$145,1)):INDEX(WingXFLR5!$F$8:$F$145,MATCH(I33,WingXFLR5!$C$8:$C$145,1)+1),
INDEX(WingXFLR5!$C$8:$C$145,MATCH(I33,WingXFLR5!$C$8:$C$145,1)):INDEX(WingXFLR5!$C$8:$C$145,MATCH(I33,WingXFLR5!$C$8:$C$145,1)+1))</f>
        <v>2.5835767682062354E-2</v>
      </c>
      <c r="K33">
        <f>FORECAST(I33,
INDEX(WingXFLR5!$I$8:$I$145,MATCH(I33,WingXFLR5!$C$8:$C$145,1)):INDEX(WingXFLR5!$I$8:$I$145,MATCH(I33,WingXFLR5!$C$8:$C$145,1)+1),
INDEX(WingXFLR5!$C$8:$C$145,MATCH(I33,WingXFLR5!$C$8:$C$145,1)):INDEX(WingXFLR5!$C$8:$C$145,MATCH(I33,WingXFLR5!$C$8:$C$145,1)+1))</f>
        <v>-7.2103424848216302E-2</v>
      </c>
      <c r="L33">
        <f>(((K33*'AC Parameters'!$B$6)+(I33*('AC Parameters'!$B$3-'AC Parameters'!$B$4)))/('AC Parameters'!$B$5-'AC Parameters'!$B$3)) * ('AC Parameters'!$B$8/'AC Parameters'!$B$9)</f>
        <v>-5.2660692188756644E-2</v>
      </c>
      <c r="M33">
        <f>FORECAST(ABS(L33),
INDEX(HStabXFLR5!$D$8:$D$106,MATCH(ABS(L33),HStabXFLR5!$C$8:$C$106,1)):INDEX(HStabXFLR5!$D$8:$D$106,MATCH(ABS(L33),HStabXFLR5!$C$8:$C$106,1)+1),
INDEX(HStabXFLR5!$C$8:$C$106,MATCH(ABS(L33),HStabXFLR5!$C$8:$C$106,1)):INDEX(HStabXFLR5!$C$8:$C$106,MATCH(ABS(L33),HStabXFLR5!$C$8:$C$106,1)+1))</f>
        <v>1.1114107693819909E-2</v>
      </c>
      <c r="N33">
        <f>L33*B33*'AC Parameters'!$B$9</f>
        <v>-0.96354046624280942</v>
      </c>
      <c r="O33">
        <f>(B33*'AC Parameters'!$B$8*TrimCalculation_Dwing_DHStab!I33)+TrimCalculation_Dwing_DHStab!N33</f>
        <v>123.64348347451487</v>
      </c>
      <c r="P33">
        <f>('AC Parameters'!$B$2*9.807)-TrimCalculation_Dwing_DHStab!O33</f>
        <v>-7.5283474514861837E-2</v>
      </c>
      <c r="Q33">
        <f>M33*B33*'AC Parameters'!$B$9</f>
        <v>0.20335647071996596</v>
      </c>
      <c r="R33">
        <f>(J33*B33*'AC Parameters'!$B$8)</f>
        <v>4.7862504588437176</v>
      </c>
    </row>
    <row r="34" spans="1:18" x14ac:dyDescent="0.2">
      <c r="A34" s="1">
        <f>WingXFLR5!L40</f>
        <v>10.9666</v>
      </c>
      <c r="B34" s="1">
        <f t="shared" si="0"/>
        <v>73.663118280500001</v>
      </c>
      <c r="C34">
        <f>WingXFLR5!C40</f>
        <v>0.67646099999999998</v>
      </c>
      <c r="D34">
        <f>WingXFLR5!I40</f>
        <v>-7.1795999999999999E-2</v>
      </c>
      <c r="E34">
        <f>(((D34*'AC Parameters'!$B$6)+(C34*('AC Parameters'!$B$3-'AC Parameters'!$B$4)))/('AC Parameters'!$B$5-'AC Parameters'!$B$3)) * ('AC Parameters'!$B$8/'AC Parameters'!$B$9)</f>
        <v>-5.1262424142558854E-2</v>
      </c>
      <c r="F34">
        <f>E34*B34*'AC Parameters'!$B$9</f>
        <v>-0.92515675317482549</v>
      </c>
      <c r="G34">
        <f>'AC Parameters'!$B$2*9.807 + F34</f>
        <v>122.64304324682517</v>
      </c>
      <c r="H34">
        <f t="shared" si="1"/>
        <v>0.92515675317482549</v>
      </c>
      <c r="I34">
        <f>C34+(H34/(B34*'AC Parameters'!$B$8))</f>
        <v>0.68152400649638267</v>
      </c>
      <c r="J34">
        <f>FORECAST(I34,
INDEX(WingXFLR5!$F$8:$F$145,MATCH(I34,WingXFLR5!$C$8:$C$145,1)):INDEX(WingXFLR5!$F$8:$F$145,MATCH(I34,WingXFLR5!$C$8:$C$145,1)+1),
INDEX(WingXFLR5!$C$8:$C$145,MATCH(I34,WingXFLR5!$C$8:$C$145,1)):INDEX(WingXFLR5!$C$8:$C$145,MATCH(I34,WingXFLR5!$C$8:$C$145,1)+1))</f>
        <v>2.6101749976884501E-2</v>
      </c>
      <c r="K34">
        <f>FORECAST(I34,
INDEX(WingXFLR5!$I$8:$I$145,MATCH(I34,WingXFLR5!$C$8:$C$145,1)):INDEX(WingXFLR5!$I$8:$I$145,MATCH(I34,WingXFLR5!$C$8:$C$145,1)+1),
INDEX(WingXFLR5!$C$8:$C$145,MATCH(I34,WingXFLR5!$C$8:$C$145,1)):INDEX(WingXFLR5!$C$8:$C$145,MATCH(I34,WingXFLR5!$C$8:$C$145,1)+1))</f>
        <v>-7.1390893698481298E-2</v>
      </c>
      <c r="L34">
        <f>(((K34*'AC Parameters'!$B$6)+(I34*('AC Parameters'!$B$3-'AC Parameters'!$B$4)))/('AC Parameters'!$B$5-'AC Parameters'!$B$3)) * ('AC Parameters'!$B$8/'AC Parameters'!$B$9)</f>
        <v>-4.9420060881054662E-2</v>
      </c>
      <c r="M34">
        <f>FORECAST(ABS(L34),
INDEX(HStabXFLR5!$D$8:$D$106,MATCH(ABS(L34),HStabXFLR5!$C$8:$C$106,1)):INDEX(HStabXFLR5!$D$8:$D$106,MATCH(ABS(L34),HStabXFLR5!$C$8:$C$106,1)+1),
INDEX(HStabXFLR5!$C$8:$C$106,MATCH(ABS(L34),HStabXFLR5!$C$8:$C$106,1)):INDEX(HStabXFLR5!$C$8:$C$106,MATCH(ABS(L34),HStabXFLR5!$C$8:$C$106,1)+1))</f>
        <v>1.1092812151964676E-2</v>
      </c>
      <c r="N34">
        <f>L34*B34*'AC Parameters'!$B$9</f>
        <v>-0.89190676857710693</v>
      </c>
      <c r="O34">
        <f>(B34*'AC Parameters'!$B$8*TrimCalculation_Dwing_DHStab!I34)+TrimCalculation_Dwing_DHStab!N34</f>
        <v>123.6421102253512</v>
      </c>
      <c r="P34">
        <f>('AC Parameters'!$B$2*9.807)-TrimCalculation_Dwing_DHStab!O34</f>
        <v>-7.3910225351198733E-2</v>
      </c>
      <c r="Q34">
        <f>M34*B34*'AC Parameters'!$B$9</f>
        <v>0.2001971277353177</v>
      </c>
      <c r="R34">
        <f>(J34*B34*'AC Parameters'!$B$8)</f>
        <v>4.7695396555482228</v>
      </c>
    </row>
    <row r="35" spans="1:18" x14ac:dyDescent="0.2">
      <c r="A35" s="1">
        <f>WingXFLR5!L41</f>
        <v>10.8925</v>
      </c>
      <c r="B35" s="1">
        <f t="shared" si="0"/>
        <v>72.671015703125008</v>
      </c>
      <c r="C35">
        <f>WingXFLR5!C41</f>
        <v>0.685697</v>
      </c>
      <c r="D35">
        <f>WingXFLR5!I41</f>
        <v>-7.1056999999999995E-2</v>
      </c>
      <c r="E35">
        <f>(((D35*'AC Parameters'!$B$6)+(C35*('AC Parameters'!$B$3-'AC Parameters'!$B$4)))/('AC Parameters'!$B$5-'AC Parameters'!$B$3)) * ('AC Parameters'!$B$8/'AC Parameters'!$B$9)</f>
        <v>-4.7901561956146407E-2</v>
      </c>
      <c r="F35">
        <f>E35*B35*'AC Parameters'!$B$9</f>
        <v>-0.85285851447423611</v>
      </c>
      <c r="G35">
        <f>'AC Parameters'!$B$2*9.807 + F35</f>
        <v>122.71534148552577</v>
      </c>
      <c r="H35">
        <f t="shared" si="1"/>
        <v>0.85285851447423611</v>
      </c>
      <c r="I35">
        <f>C35+(H35/(B35*'AC Parameters'!$B$8))</f>
        <v>0.69042806614498742</v>
      </c>
      <c r="J35">
        <f>FORECAST(I35,
INDEX(WingXFLR5!$F$8:$F$145,MATCH(I35,WingXFLR5!$C$8:$C$145,1)):INDEX(WingXFLR5!$F$8:$F$145,MATCH(I35,WingXFLR5!$C$8:$C$145,1)+1),
INDEX(WingXFLR5!$C$8:$C$145,MATCH(I35,WingXFLR5!$C$8:$C$145,1)):INDEX(WingXFLR5!$C$8:$C$145,MATCH(I35,WingXFLR5!$C$8:$C$145,1)+1))</f>
        <v>2.6358201350092793E-2</v>
      </c>
      <c r="K35">
        <f>FORECAST(I35,
INDEX(WingXFLR5!$I$8:$I$145,MATCH(I35,WingXFLR5!$C$8:$C$145,1)):INDEX(WingXFLR5!$I$8:$I$145,MATCH(I35,WingXFLR5!$C$8:$C$145,1)+1),
INDEX(WingXFLR5!$C$8:$C$145,MATCH(I35,WingXFLR5!$C$8:$C$145,1)):INDEX(WingXFLR5!$C$8:$C$145,MATCH(I35,WingXFLR5!$C$8:$C$145,1)+1))</f>
        <v>-7.0677305424733494E-2</v>
      </c>
      <c r="L35">
        <f>(((K35*'AC Parameters'!$B$6)+(I35*('AC Parameters'!$B$3-'AC Parameters'!$B$4)))/('AC Parameters'!$B$5-'AC Parameters'!$B$3)) * ('AC Parameters'!$B$8/'AC Parameters'!$B$9)</f>
        <v>-4.6177276484327318E-2</v>
      </c>
      <c r="M35">
        <f>FORECAST(ABS(L35),
INDEX(HStabXFLR5!$D$8:$D$106,MATCH(ABS(L35),HStabXFLR5!$C$8:$C$106,1)):INDEX(HStabXFLR5!$D$8:$D$106,MATCH(ABS(L35),HStabXFLR5!$C$8:$C$106,1)+1),
INDEX(HStabXFLR5!$C$8:$C$106,MATCH(ABS(L35),HStabXFLR5!$C$8:$C$106,1)):INDEX(HStabXFLR5!$C$8:$C$106,MATCH(ABS(L35),HStabXFLR5!$C$8:$C$106,1)+1))</f>
        <v>1.1072281861620974E-2</v>
      </c>
      <c r="N35">
        <f>L35*B35*'AC Parameters'!$B$9</f>
        <v>-0.82215864820742346</v>
      </c>
      <c r="O35">
        <f>(B35*'AC Parameters'!$B$8*TrimCalculation_Dwing_DHStab!I35)+TrimCalculation_Dwing_DHStab!N35</f>
        <v>123.63973573211214</v>
      </c>
      <c r="P35">
        <f>('AC Parameters'!$B$2*9.807)-TrimCalculation_Dwing_DHStab!O35</f>
        <v>-7.1535732112138817E-2</v>
      </c>
      <c r="Q35">
        <f>M35*B35*'AC Parameters'!$B$9</f>
        <v>0.19713532241364456</v>
      </c>
      <c r="R35">
        <f>(J35*B35*'AC Parameters'!$B$8)</f>
        <v>4.7515329016209673</v>
      </c>
    </row>
    <row r="36" spans="1:18" x14ac:dyDescent="0.2">
      <c r="A36" s="1">
        <f>WingXFLR5!L42</f>
        <v>10.819900000000001</v>
      </c>
      <c r="B36" s="1">
        <f t="shared" si="0"/>
        <v>71.705519556125012</v>
      </c>
      <c r="C36">
        <f>WingXFLR5!C42</f>
        <v>0.69493000000000005</v>
      </c>
      <c r="D36">
        <f>WingXFLR5!I42</f>
        <v>-7.0316000000000004E-2</v>
      </c>
      <c r="E36">
        <f>(((D36*'AC Parameters'!$B$6)+(C36*('AC Parameters'!$B$3-'AC Parameters'!$B$4)))/('AC Parameters'!$B$5-'AC Parameters'!$B$3)) * ('AC Parameters'!$B$8/'AC Parameters'!$B$9)</f>
        <v>-4.4536500620410591E-2</v>
      </c>
      <c r="F36">
        <f>E36*B36*'AC Parameters'!$B$9</f>
        <v>-0.78241066446856522</v>
      </c>
      <c r="G36">
        <f>'AC Parameters'!$B$2*9.807 + F36</f>
        <v>122.78578933553143</v>
      </c>
      <c r="H36">
        <f t="shared" si="1"/>
        <v>0.78241066446856522</v>
      </c>
      <c r="I36">
        <f>C36+(H36/(B36*'AC Parameters'!$B$8))</f>
        <v>0.69932871105861516</v>
      </c>
      <c r="J36">
        <f>FORECAST(I36,
INDEX(WingXFLR5!$F$8:$F$145,MATCH(I36,WingXFLR5!$C$8:$C$145,1)):INDEX(WingXFLR5!$F$8:$F$145,MATCH(I36,WingXFLR5!$C$8:$C$145,1)+1),
INDEX(WingXFLR5!$C$8:$C$145,MATCH(I36,WingXFLR5!$C$8:$C$145,1)):INDEX(WingXFLR5!$C$8:$C$145,MATCH(I36,WingXFLR5!$C$8:$C$145,1)+1))</f>
        <v>2.6595516618387424E-2</v>
      </c>
      <c r="K36">
        <f>FORECAST(I36,
INDEX(WingXFLR5!$I$8:$I$145,MATCH(I36,WingXFLR5!$C$8:$C$145,1)):INDEX(WingXFLR5!$I$8:$I$145,MATCH(I36,WingXFLR5!$C$8:$C$145,1)+1),
INDEX(WingXFLR5!$C$8:$C$145,MATCH(I36,WingXFLR5!$C$8:$C$145,1)):INDEX(WingXFLR5!$C$8:$C$145,MATCH(I36,WingXFLR5!$C$8:$C$145,1)+1))</f>
        <v>-6.9962387475027921E-2</v>
      </c>
      <c r="L36">
        <f>(((K36*'AC Parameters'!$B$6)+(I36*('AC Parameters'!$B$3-'AC Parameters'!$B$4)))/('AC Parameters'!$B$5-'AC Parameters'!$B$3)) * ('AC Parameters'!$B$8/'AC Parameters'!$B$9)</f>
        <v>-4.2931948733531802E-2</v>
      </c>
      <c r="M36">
        <f>FORECAST(ABS(L36),
INDEX(HStabXFLR5!$D$8:$D$106,MATCH(ABS(L36),HStabXFLR5!$C$8:$C$106,1)):INDEX(HStabXFLR5!$D$8:$D$106,MATCH(ABS(L36),HStabXFLR5!$C$8:$C$106,1)+1),
INDEX(HStabXFLR5!$C$8:$C$106,MATCH(ABS(L36),HStabXFLR5!$C$8:$C$106,1)):INDEX(HStabXFLR5!$C$8:$C$106,MATCH(ABS(L36),HStabXFLR5!$C$8:$C$106,1)+1))</f>
        <v>1.105434356290568E-2</v>
      </c>
      <c r="N36">
        <f>L36*B36*'AC Parameters'!$B$9</f>
        <v>-0.75422213392623116</v>
      </c>
      <c r="O36">
        <f>(B36*'AC Parameters'!$B$8*TrimCalculation_Dwing_DHStab!I36)+TrimCalculation_Dwing_DHStab!N36</f>
        <v>123.63727214930758</v>
      </c>
      <c r="P36">
        <f>('AC Parameters'!$B$2*9.807)-TrimCalculation_Dwing_DHStab!O36</f>
        <v>-6.9072149307572772E-2</v>
      </c>
      <c r="Q36">
        <f>M36*B36*'AC Parameters'!$B$9</f>
        <v>0.19420107488986416</v>
      </c>
      <c r="R36">
        <f>(J36*B36*'AC Parameters'!$B$8)</f>
        <v>4.7306166629250592</v>
      </c>
    </row>
    <row r="37" spans="1:18" x14ac:dyDescent="0.2">
      <c r="A37" s="1">
        <f>WingXFLR5!L43</f>
        <v>10.748699999999999</v>
      </c>
      <c r="B37" s="1">
        <f t="shared" si="0"/>
        <v>70.764912910124991</v>
      </c>
      <c r="C37">
        <f>WingXFLR5!C43</f>
        <v>0.70416000000000001</v>
      </c>
      <c r="D37">
        <f>WingXFLR5!I43</f>
        <v>-6.9573999999999997E-2</v>
      </c>
      <c r="E37">
        <f>(((D37*'AC Parameters'!$B$6)+(C37*('AC Parameters'!$B$3-'AC Parameters'!$B$4)))/('AC Parameters'!$B$5-'AC Parameters'!$B$3)) * ('AC Parameters'!$B$8/'AC Parameters'!$B$9)</f>
        <v>-4.1169602063415071E-2</v>
      </c>
      <c r="F37">
        <f>E37*B37*'AC Parameters'!$B$9</f>
        <v>-0.71377400961770709</v>
      </c>
      <c r="G37">
        <f>'AC Parameters'!$B$2*9.807 + F37</f>
        <v>122.8544259903823</v>
      </c>
      <c r="H37">
        <f t="shared" si="1"/>
        <v>0.71377400961770709</v>
      </c>
      <c r="I37">
        <f>C37+(H37/(B37*'AC Parameters'!$B$8))</f>
        <v>0.70822617451646241</v>
      </c>
      <c r="J37">
        <f>FORECAST(I37,
INDEX(WingXFLR5!$F$8:$F$145,MATCH(I37,WingXFLR5!$C$8:$C$145,1)):INDEX(WingXFLR5!$F$8:$F$145,MATCH(I37,WingXFLR5!$C$8:$C$145,1)+1),
INDEX(WingXFLR5!$C$8:$C$145,MATCH(I37,WingXFLR5!$C$8:$C$145,1)):INDEX(WingXFLR5!$C$8:$C$145,MATCH(I37,WingXFLR5!$C$8:$C$145,1)+1))</f>
        <v>2.6818475538068001E-2</v>
      </c>
      <c r="K37">
        <f>FORECAST(I37,
INDEX(WingXFLR5!$I$8:$I$145,MATCH(I37,WingXFLR5!$C$8:$C$145,1)):INDEX(WingXFLR5!$I$8:$I$145,MATCH(I37,WingXFLR5!$C$8:$C$145,1)+1),
INDEX(WingXFLR5!$C$8:$C$145,MATCH(I37,WingXFLR5!$C$8:$C$145,1)):INDEX(WingXFLR5!$C$8:$C$145,MATCH(I37,WingXFLR5!$C$8:$C$145,1)+1))</f>
        <v>-6.9246132454725468E-2</v>
      </c>
      <c r="L37">
        <f>(((K37*'AC Parameters'!$B$6)+(I37*('AC Parameters'!$B$3-'AC Parameters'!$B$4)))/('AC Parameters'!$B$5-'AC Parameters'!$B$3)) * ('AC Parameters'!$B$8/'AC Parameters'!$B$9)</f>
        <v>-3.968401936200195E-2</v>
      </c>
      <c r="M37">
        <f>FORECAST(ABS(L37),
INDEX(HStabXFLR5!$D$8:$D$106,MATCH(ABS(L37),HStabXFLR5!$C$8:$C$106,1)):INDEX(HStabXFLR5!$D$8:$D$106,MATCH(ABS(L37),HStabXFLR5!$C$8:$C$106,1)+1),
INDEX(HStabXFLR5!$C$8:$C$106,MATCH(ABS(L37),HStabXFLR5!$C$8:$C$106,1)):INDEX(HStabXFLR5!$C$8:$C$106,MATCH(ABS(L37),HStabXFLR5!$C$8:$C$106,1)+1))</f>
        <v>1.10372940648924E-2</v>
      </c>
      <c r="N37">
        <f>L37*B37*'AC Parameters'!$B$9</f>
        <v>-0.68801786264856657</v>
      </c>
      <c r="O37">
        <f>(B37*'AC Parameters'!$B$8*TrimCalculation_Dwing_DHStab!I37)+TrimCalculation_Dwing_DHStab!N37</f>
        <v>123.6336103051022</v>
      </c>
      <c r="P37">
        <f>('AC Parameters'!$B$2*9.807)-TrimCalculation_Dwing_DHStab!O37</f>
        <v>-6.5410305102190591E-2</v>
      </c>
      <c r="Q37">
        <f>M37*B37*'AC Parameters'!$B$9</f>
        <v>0.19135802255005979</v>
      </c>
      <c r="R37">
        <f>(J37*B37*'AC Parameters'!$B$8)</f>
        <v>4.7077002571190754</v>
      </c>
    </row>
    <row r="38" spans="1:18" x14ac:dyDescent="0.2">
      <c r="A38" s="1">
        <f>WingXFLR5!L44</f>
        <v>10.679</v>
      </c>
      <c r="B38" s="1">
        <f t="shared" si="0"/>
        <v>69.850137612500006</v>
      </c>
      <c r="C38">
        <f>WingXFLR5!C44</f>
        <v>0.71338699999999999</v>
      </c>
      <c r="D38">
        <f>WingXFLR5!I44</f>
        <v>-6.8830000000000002E-2</v>
      </c>
      <c r="E38">
        <f>(((D38*'AC Parameters'!$B$6)+(C38*('AC Parameters'!$B$3-'AC Parameters'!$B$4)))/('AC Parameters'!$B$5-'AC Parameters'!$B$3)) * ('AC Parameters'!$B$8/'AC Parameters'!$B$9)</f>
        <v>-3.7798504357096196E-2</v>
      </c>
      <c r="F38">
        <f>E38*B38*'AC Parameters'!$B$9</f>
        <v>-0.64685652906801328</v>
      </c>
      <c r="G38">
        <f>'AC Parameters'!$B$2*9.807 + F38</f>
        <v>122.92134347093199</v>
      </c>
      <c r="H38">
        <f t="shared" si="1"/>
        <v>0.64685652906801328</v>
      </c>
      <c r="I38">
        <f>C38+(H38/(B38*'AC Parameters'!$B$8))</f>
        <v>0.71712022323933267</v>
      </c>
      <c r="J38">
        <f>FORECAST(I38,
INDEX(WingXFLR5!$F$8:$F$145,MATCH(I38,WingXFLR5!$C$8:$C$145,1)):INDEX(WingXFLR5!$F$8:$F$145,MATCH(I38,WingXFLR5!$C$8:$C$145,1)+1),
INDEX(WingXFLR5!$C$8:$C$145,MATCH(I38,WingXFLR5!$C$8:$C$145,1)):INDEX(WingXFLR5!$C$8:$C$145,MATCH(I38,WingXFLR5!$C$8:$C$145,1)+1))</f>
        <v>2.7056503084065691E-2</v>
      </c>
      <c r="K38">
        <f>FORECAST(I38,
INDEX(WingXFLR5!$I$8:$I$145,MATCH(I38,WingXFLR5!$C$8:$C$145,1)):INDEX(WingXFLR5!$I$8:$I$145,MATCH(I38,WingXFLR5!$C$8:$C$145,1)+1),
INDEX(WingXFLR5!$C$8:$C$145,MATCH(I38,WingXFLR5!$C$8:$C$145,1)):INDEX(WingXFLR5!$C$8:$C$145,MATCH(I38,WingXFLR5!$C$8:$C$145,1)+1))</f>
        <v>-6.8529253511132579E-2</v>
      </c>
      <c r="L38">
        <f>(((K38*'AC Parameters'!$B$6)+(I38*('AC Parameters'!$B$3-'AC Parameters'!$B$4)))/('AC Parameters'!$B$5-'AC Parameters'!$B$3)) * ('AC Parameters'!$B$8/'AC Parameters'!$B$9)</f>
        <v>-3.6435213573434932E-2</v>
      </c>
      <c r="M38">
        <f>FORECAST(ABS(L38),
INDEX(HStabXFLR5!$D$8:$D$106,MATCH(ABS(L38),HStabXFLR5!$C$8:$C$106,1)):INDEX(HStabXFLR5!$D$8:$D$106,MATCH(ABS(L38),HStabXFLR5!$C$8:$C$106,1)+1),
INDEX(HStabXFLR5!$C$8:$C$106,MATCH(ABS(L38),HStabXFLR5!$C$8:$C$106,1)):INDEX(HStabXFLR5!$C$8:$C$106,MATCH(ABS(L38),HStabXFLR5!$C$8:$C$106,1)+1))</f>
        <v>1.102249173692391E-2</v>
      </c>
      <c r="N38">
        <f>L38*B38*'AC Parameters'!$B$9</f>
        <v>-0.62352614710108822</v>
      </c>
      <c r="O38">
        <f>(B38*'AC Parameters'!$B$8*TrimCalculation_Dwing_DHStab!I38)+TrimCalculation_Dwing_DHStab!N38</f>
        <v>123.63207519004152</v>
      </c>
      <c r="P38">
        <f>('AC Parameters'!$B$2*9.807)-TrimCalculation_Dwing_DHStab!O38</f>
        <v>-6.3875190041514429E-2</v>
      </c>
      <c r="Q38">
        <f>M38*B38*'AC Parameters'!$B$9</f>
        <v>0.18863102834091094</v>
      </c>
      <c r="R38">
        <f>(J38*B38*'AC Parameters'!$B$8)</f>
        <v>4.6880870903410896</v>
      </c>
    </row>
    <row r="39" spans="1:18" x14ac:dyDescent="0.2">
      <c r="A39" s="1">
        <f>WingXFLR5!L45</f>
        <v>10.6106</v>
      </c>
      <c r="B39" s="1">
        <f t="shared" si="0"/>
        <v>68.958209820500002</v>
      </c>
      <c r="C39">
        <f>WingXFLR5!C45</f>
        <v>0.72260999999999997</v>
      </c>
      <c r="D39">
        <f>WingXFLR5!I45</f>
        <v>-6.8086999999999995E-2</v>
      </c>
      <c r="E39">
        <f>(((D39*'AC Parameters'!$B$6)+(C39*('AC Parameters'!$B$3-'AC Parameters'!$B$4)))/('AC Parameters'!$B$5-'AC Parameters'!$B$3)) * ('AC Parameters'!$B$8/'AC Parameters'!$B$9)</f>
        <v>-3.443046818791301E-2</v>
      </c>
      <c r="F39">
        <f>E39*B39*'AC Parameters'!$B$9</f>
        <v>-0.58169454513243812</v>
      </c>
      <c r="G39">
        <f>'AC Parameters'!$B$2*9.807 + F39</f>
        <v>122.98650545486757</v>
      </c>
      <c r="H39">
        <f t="shared" si="1"/>
        <v>0.58169454513243812</v>
      </c>
      <c r="I39">
        <f>C39+(H39/(B39*'AC Parameters'!$B$8))</f>
        <v>0.72601057433928828</v>
      </c>
      <c r="J39">
        <f>FORECAST(I39,
INDEX(WingXFLR5!$F$8:$F$145,MATCH(I39,WingXFLR5!$C$8:$C$145,1)):INDEX(WingXFLR5!$F$8:$F$145,MATCH(I39,WingXFLR5!$C$8:$C$145,1)+1),
INDEX(WingXFLR5!$C$8:$C$145,MATCH(I39,WingXFLR5!$C$8:$C$145,1)):INDEX(WingXFLR5!$C$8:$C$145,MATCH(I39,WingXFLR5!$C$8:$C$145,1)+1))</f>
        <v>2.7340330545236505E-2</v>
      </c>
      <c r="K39">
        <f>FORECAST(I39,
INDEX(WingXFLR5!$I$8:$I$145,MATCH(I39,WingXFLR5!$C$8:$C$145,1)):INDEX(WingXFLR5!$I$8:$I$145,MATCH(I39,WingXFLR5!$C$8:$C$145,1)+1),
INDEX(WingXFLR5!$C$8:$C$145,MATCH(I39,WingXFLR5!$C$8:$C$145,1)):INDEX(WingXFLR5!$C$8:$C$145,MATCH(I39,WingXFLR5!$C$8:$C$145,1)+1))</f>
        <v>-6.7813360897977237E-2</v>
      </c>
      <c r="L39">
        <f>(((K39*'AC Parameters'!$B$6)+(I39*('AC Parameters'!$B$3-'AC Parameters'!$B$4)))/('AC Parameters'!$B$5-'AC Parameters'!$B$3)) * ('AC Parameters'!$B$8/'AC Parameters'!$B$9)</f>
        <v>-3.3189384149042468E-2</v>
      </c>
      <c r="M39">
        <f>FORECAST(ABS(L39),
INDEX(HStabXFLR5!$D$8:$D$106,MATCH(ABS(L39),HStabXFLR5!$C$8:$C$106,1)):INDEX(HStabXFLR5!$D$8:$D$106,MATCH(ABS(L39),HStabXFLR5!$C$8:$C$106,1)+1),
INDEX(HStabXFLR5!$C$8:$C$106,MATCH(ABS(L39),HStabXFLR5!$C$8:$C$106,1)):INDEX(HStabXFLR5!$C$8:$C$106,MATCH(ABS(L39),HStabXFLR5!$C$8:$C$106,1)+1))</f>
        <v>1.1008460051902607E-2</v>
      </c>
      <c r="N39">
        <f>L39*B39*'AC Parameters'!$B$9</f>
        <v>-0.5607267264108976</v>
      </c>
      <c r="O39">
        <f>(B39*'AC Parameters'!$B$8*TrimCalculation_Dwing_DHStab!I39)+TrimCalculation_Dwing_DHStab!N39</f>
        <v>123.62899790993151</v>
      </c>
      <c r="P39">
        <f>('AC Parameters'!$B$2*9.807)-TrimCalculation_Dwing_DHStab!O39</f>
        <v>-6.0797909931508798E-2</v>
      </c>
      <c r="Q39">
        <f>M39*B39*'AC Parameters'!$B$9</f>
        <v>0.1859853060246246</v>
      </c>
      <c r="R39">
        <f>(J39*B39*'AC Parameters'!$B$8)</f>
        <v>4.6767750248947859</v>
      </c>
    </row>
    <row r="40" spans="1:18" x14ac:dyDescent="0.2">
      <c r="A40" s="1">
        <f>WingXFLR5!L46</f>
        <v>10.5435</v>
      </c>
      <c r="B40" s="1">
        <f t="shared" si="0"/>
        <v>68.088802753125009</v>
      </c>
      <c r="C40">
        <f>WingXFLR5!C46</f>
        <v>0.73183100000000001</v>
      </c>
      <c r="D40">
        <f>WingXFLR5!I46</f>
        <v>-6.7345000000000002E-2</v>
      </c>
      <c r="E40">
        <f>(((D40*'AC Parameters'!$B$6)+(C40*('AC Parameters'!$B$3-'AC Parameters'!$B$4)))/('AC Parameters'!$B$5-'AC Parameters'!$B$3)) * ('AC Parameters'!$B$8/'AC Parameters'!$B$9)</f>
        <v>-3.1065143751329571E-2</v>
      </c>
      <c r="F40">
        <f>E40*B40*'AC Parameters'!$B$9</f>
        <v>-0.51822116911852945</v>
      </c>
      <c r="G40">
        <f>'AC Parameters'!$B$2*9.807 + F40</f>
        <v>123.04997883088147</v>
      </c>
      <c r="H40">
        <f t="shared" si="1"/>
        <v>0.51822116911852945</v>
      </c>
      <c r="I40">
        <f>C40+(H40/(B40*'AC Parameters'!$B$8))</f>
        <v>0.73489919326738518</v>
      </c>
      <c r="J40">
        <f>FORECAST(I40,
INDEX(WingXFLR5!$F$8:$F$145,MATCH(I40,WingXFLR5!$C$8:$C$145,1)):INDEX(WingXFLR5!$F$8:$F$145,MATCH(I40,WingXFLR5!$C$8:$C$145,1)+1),
INDEX(WingXFLR5!$C$8:$C$145,MATCH(I40,WingXFLR5!$C$8:$C$145,1)):INDEX(WingXFLR5!$C$8:$C$145,MATCH(I40,WingXFLR5!$C$8:$C$145,1)+1))</f>
        <v>2.7665495359447491E-2</v>
      </c>
      <c r="K40">
        <f>FORECAST(I40,
INDEX(WingXFLR5!$I$8:$I$145,MATCH(I40,WingXFLR5!$C$8:$C$145,1)):INDEX(WingXFLR5!$I$8:$I$145,MATCH(I40,WingXFLR5!$C$8:$C$145,1)+1),
INDEX(WingXFLR5!$C$8:$C$145,MATCH(I40,WingXFLR5!$C$8:$C$145,1)):INDEX(WingXFLR5!$C$8:$C$145,MATCH(I40,WingXFLR5!$C$8:$C$145,1)+1))</f>
        <v>-6.7098359599573387E-2</v>
      </c>
      <c r="L40">
        <f>(((K40*'AC Parameters'!$B$6)+(I40*('AC Parameters'!$B$3-'AC Parameters'!$B$4)))/('AC Parameters'!$B$5-'AC Parameters'!$B$3)) * ('AC Parameters'!$B$8/'AC Parameters'!$B$9)</f>
        <v>-2.994596290676179E-2</v>
      </c>
      <c r="M40">
        <f>FORECAST(ABS(L40),
INDEX(HStabXFLR5!$D$8:$D$106,MATCH(ABS(L40),HStabXFLR5!$C$8:$C$106,1)):INDEX(HStabXFLR5!$D$8:$D$106,MATCH(ABS(L40),HStabXFLR5!$C$8:$C$106,1)+1),
INDEX(HStabXFLR5!$C$8:$C$106,MATCH(ABS(L40),HStabXFLR5!$C$8:$C$106,1)):INDEX(HStabXFLR5!$C$8:$C$106,MATCH(ABS(L40),HStabXFLR5!$C$8:$C$106,1)+1))</f>
        <v>1.0997080305810744E-2</v>
      </c>
      <c r="N40">
        <f>L40*B40*'AC Parameters'!$B$9</f>
        <v>-0.49955126659467086</v>
      </c>
      <c r="O40">
        <f>(B40*'AC Parameters'!$B$8*TrimCalculation_Dwing_DHStab!I40)+TrimCalculation_Dwing_DHStab!N40</f>
        <v>123.62571918739158</v>
      </c>
      <c r="P40">
        <f>('AC Parameters'!$B$2*9.807)-TrimCalculation_Dwing_DHStab!O40</f>
        <v>-5.751918739157702E-2</v>
      </c>
      <c r="Q40">
        <f>M40*B40*'AC Parameters'!$B$9</f>
        <v>0.18345061779164273</v>
      </c>
      <c r="R40">
        <f>(J40*B40*'AC Parameters'!$B$8)</f>
        <v>4.6727321586343091</v>
      </c>
    </row>
    <row r="41" spans="1:18" x14ac:dyDescent="0.2">
      <c r="A41" s="1">
        <f>WingXFLR5!L47</f>
        <v>10.4778</v>
      </c>
      <c r="B41" s="1">
        <f t="shared" si="0"/>
        <v>67.242879364500013</v>
      </c>
      <c r="C41">
        <f>WingXFLR5!C47</f>
        <v>0.74104899999999996</v>
      </c>
      <c r="D41">
        <f>WingXFLR5!I47</f>
        <v>-6.6603999999999997E-2</v>
      </c>
      <c r="E41">
        <f>(((D41*'AC Parameters'!$B$6)+(C41*('AC Parameters'!$B$3-'AC Parameters'!$B$4)))/('AC Parameters'!$B$5-'AC Parameters'!$B$3)) * ('AC Parameters'!$B$8/'AC Parameters'!$B$9)</f>
        <v>-2.7702705949613892E-2</v>
      </c>
      <c r="F41">
        <f>E41*B41*'AC Parameters'!$B$9</f>
        <v>-0.45638837998882537</v>
      </c>
      <c r="G41">
        <f>'AC Parameters'!$B$2*9.807 + F41</f>
        <v>123.11181162001118</v>
      </c>
      <c r="H41">
        <f t="shared" si="1"/>
        <v>0.45638837998882537</v>
      </c>
      <c r="I41">
        <f>C41+(H41/(B41*'AC Parameters'!$B$8))</f>
        <v>0.74378509729809539</v>
      </c>
      <c r="J41">
        <f>FORECAST(I41,
INDEX(WingXFLR5!$F$8:$F$145,MATCH(I41,WingXFLR5!$C$8:$C$145,1)):INDEX(WingXFLR5!$F$8:$F$145,MATCH(I41,WingXFLR5!$C$8:$C$145,1)+1),
INDEX(WingXFLR5!$C$8:$C$145,MATCH(I41,WingXFLR5!$C$8:$C$145,1)):INDEX(WingXFLR5!$C$8:$C$145,MATCH(I41,WingXFLR5!$C$8:$C$145,1)+1))</f>
        <v>2.8010265741258724E-2</v>
      </c>
      <c r="K41">
        <f>FORECAST(I41,
INDEX(WingXFLR5!$I$8:$I$145,MATCH(I41,WingXFLR5!$C$8:$C$145,1)):INDEX(WingXFLR5!$I$8:$I$145,MATCH(I41,WingXFLR5!$C$8:$C$145,1)+1),
INDEX(WingXFLR5!$C$8:$C$145,MATCH(I41,WingXFLR5!$C$8:$C$145,1)):INDEX(WingXFLR5!$C$8:$C$145,MATCH(I41,WingXFLR5!$C$8:$C$145,1)+1))</f>
        <v>-6.6383687010831582E-2</v>
      </c>
      <c r="L41">
        <f>(((K41*'AC Parameters'!$B$6)+(I41*('AC Parameters'!$B$3-'AC Parameters'!$B$4)))/('AC Parameters'!$B$5-'AC Parameters'!$B$3)) * ('AC Parameters'!$B$8/'AC Parameters'!$B$9)</f>
        <v>-2.6703792894767084E-2</v>
      </c>
      <c r="M41">
        <f>FORECAST(ABS(L41),
INDEX(HStabXFLR5!$D$8:$D$106,MATCH(ABS(L41),HStabXFLR5!$C$8:$C$106,1)):INDEX(HStabXFLR5!$D$8:$D$106,MATCH(ABS(L41),HStabXFLR5!$C$8:$C$106,1)+1),
INDEX(HStabXFLR5!$C$8:$C$106,MATCH(ABS(L41),HStabXFLR5!$C$8:$C$106,1)):INDEX(HStabXFLR5!$C$8:$C$106,MATCH(ABS(L41),HStabXFLR5!$C$8:$C$106,1)+1))</f>
        <v>1.0986570029452008E-2</v>
      </c>
      <c r="N41">
        <f>L41*B41*'AC Parameters'!$B$9</f>
        <v>-0.43993178142836686</v>
      </c>
      <c r="O41">
        <f>(B41*'AC Parameters'!$B$8*TrimCalculation_Dwing_DHStab!I41)+TrimCalculation_Dwing_DHStab!N41</f>
        <v>123.62542066492134</v>
      </c>
      <c r="P41">
        <f>('AC Parameters'!$B$2*9.807)-TrimCalculation_Dwing_DHStab!O41</f>
        <v>-5.7220664921331377E-2</v>
      </c>
      <c r="Q41">
        <f>M41*B41*'AC Parameters'!$B$9</f>
        <v>0.18099830776441783</v>
      </c>
      <c r="R41">
        <f>(J41*B41*'AC Parameters'!$B$8)</f>
        <v>4.6721875766656042</v>
      </c>
    </row>
    <row r="42" spans="1:18" x14ac:dyDescent="0.2">
      <c r="A42" s="1">
        <f>WingXFLR5!L48</f>
        <v>10.4132</v>
      </c>
      <c r="B42" s="1">
        <f t="shared" si="0"/>
        <v>66.416274721999997</v>
      </c>
      <c r="C42">
        <f>WingXFLR5!C48</f>
        <v>0.75026400000000004</v>
      </c>
      <c r="D42">
        <f>WingXFLR5!I48</f>
        <v>-6.5862000000000004E-2</v>
      </c>
      <c r="E42">
        <f>(((D42*'AC Parameters'!$B$6)+(C42*('AC Parameters'!$B$3-'AC Parameters'!$B$4)))/('AC Parameters'!$B$5-'AC Parameters'!$B$3)) * ('AC Parameters'!$B$8/'AC Parameters'!$B$9)</f>
        <v>-2.4338430926638503E-2</v>
      </c>
      <c r="F42">
        <f>E42*B42*'AC Parameters'!$B$9</f>
        <v>-0.39603463910788073</v>
      </c>
      <c r="G42">
        <f>'AC Parameters'!$B$2*9.807 + F42</f>
        <v>123.17216536089212</v>
      </c>
      <c r="H42">
        <f t="shared" si="1"/>
        <v>0.39603463910788073</v>
      </c>
      <c r="I42">
        <f>C42+(H42/(B42*'AC Parameters'!$B$8))</f>
        <v>0.75266781987302533</v>
      </c>
      <c r="J42">
        <f>FORECAST(I42,
INDEX(WingXFLR5!$F$8:$F$145,MATCH(I42,WingXFLR5!$C$8:$C$145,1)):INDEX(WingXFLR5!$F$8:$F$145,MATCH(I42,WingXFLR5!$C$8:$C$145,1)+1),
INDEX(WingXFLR5!$C$8:$C$145,MATCH(I42,WingXFLR5!$C$8:$C$145,1)):INDEX(WingXFLR5!$C$8:$C$145,MATCH(I42,WingXFLR5!$C$8:$C$145,1)+1))</f>
        <v>2.836712574880659E-2</v>
      </c>
      <c r="K42">
        <f>FORECAST(I42,
INDEX(WingXFLR5!$I$8:$I$145,MATCH(I42,WingXFLR5!$C$8:$C$145,1)):INDEX(WingXFLR5!$I$8:$I$145,MATCH(I42,WingXFLR5!$C$8:$C$145,1)+1),
INDEX(WingXFLR5!$C$8:$C$145,MATCH(I42,WingXFLR5!$C$8:$C$145,1)):INDEX(WingXFLR5!$C$8:$C$145,MATCH(I42,WingXFLR5!$C$8:$C$145,1)+1))</f>
        <v>-6.5668097257012503E-2</v>
      </c>
      <c r="L42">
        <f>(((K42*'AC Parameters'!$B$6)+(I42*('AC Parameters'!$B$3-'AC Parameters'!$B$4)))/('AC Parameters'!$B$5-'AC Parameters'!$B$3)) * ('AC Parameters'!$B$8/'AC Parameters'!$B$9)</f>
        <v>-2.3460013048668835E-2</v>
      </c>
      <c r="M42">
        <f>FORECAST(ABS(L42),
INDEX(HStabXFLR5!$D$8:$D$106,MATCH(ABS(L42),HStabXFLR5!$C$8:$C$106,1)):INDEX(HStabXFLR5!$D$8:$D$106,MATCH(ABS(L42),HStabXFLR5!$C$8:$C$106,1)+1),
INDEX(HStabXFLR5!$C$8:$C$106,MATCH(ABS(L42),HStabXFLR5!$C$8:$C$106,1)):INDEX(HStabXFLR5!$C$8:$C$106,MATCH(ABS(L42),HStabXFLR5!$C$8:$C$106,1)+1))</f>
        <v>1.0978323791219706E-2</v>
      </c>
      <c r="N42">
        <f>L42*B42*'AC Parameters'!$B$9</f>
        <v>-0.38174103454741304</v>
      </c>
      <c r="O42">
        <f>(B42*'AC Parameters'!$B$8*TrimCalculation_Dwing_DHStab!I42)+TrimCalculation_Dwing_DHStab!N42</f>
        <v>123.62194649482929</v>
      </c>
      <c r="P42">
        <f>('AC Parameters'!$B$2*9.807)-TrimCalculation_Dwing_DHStab!O42</f>
        <v>-5.374649482928362E-2</v>
      </c>
      <c r="Q42">
        <f>M42*B42*'AC Parameters'!$B$9</f>
        <v>0.17863914538165554</v>
      </c>
      <c r="R42">
        <f>(J42*B42*'AC Parameters'!$B$8)</f>
        <v>4.6735466889696049</v>
      </c>
    </row>
    <row r="43" spans="1:18" x14ac:dyDescent="0.2">
      <c r="A43" s="1">
        <f>WingXFLR5!L49</f>
        <v>10.3499</v>
      </c>
      <c r="B43" s="1">
        <f t="shared" si="0"/>
        <v>65.611263381124999</v>
      </c>
      <c r="C43">
        <f>WingXFLR5!C49</f>
        <v>0.75947500000000001</v>
      </c>
      <c r="D43">
        <f>WingXFLR5!I49</f>
        <v>-6.5118999999999996E-2</v>
      </c>
      <c r="E43">
        <f>(((D43*'AC Parameters'!$B$6)+(C43*('AC Parameters'!$B$3-'AC Parameters'!$B$4)))/('AC Parameters'!$B$5-'AC Parameters'!$B$3)) * ('AC Parameters'!$B$8/'AC Parameters'!$B$9)</f>
        <v>-2.0972493584671438E-2</v>
      </c>
      <c r="F43">
        <f>E43*B43*'AC Parameters'!$B$9</f>
        <v>-0.33712779108399382</v>
      </c>
      <c r="G43">
        <f>'AC Parameters'!$B$2*9.807 + F43</f>
        <v>123.231072208916</v>
      </c>
      <c r="H43">
        <f t="shared" si="1"/>
        <v>0.33712779108399382</v>
      </c>
      <c r="I43">
        <f>C43+(H43/(B43*'AC Parameters'!$B$8))</f>
        <v>0.76154637826664695</v>
      </c>
      <c r="J43">
        <f>FORECAST(I43,
INDEX(WingXFLR5!$F$8:$F$145,MATCH(I43,WingXFLR5!$C$8:$C$145,1)):INDEX(WingXFLR5!$F$8:$F$145,MATCH(I43,WingXFLR5!$C$8:$C$145,1)+1),
INDEX(WingXFLR5!$C$8:$C$145,MATCH(I43,WingXFLR5!$C$8:$C$145,1)):INDEX(WingXFLR5!$C$8:$C$145,MATCH(I43,WingXFLR5!$C$8:$C$145,1)+1))</f>
        <v>2.8733182046103999E-2</v>
      </c>
      <c r="K43">
        <f>FORECAST(I43,
INDEX(WingXFLR5!$I$8:$I$145,MATCH(I43,WingXFLR5!$C$8:$C$145,1)):INDEX(WingXFLR5!$I$8:$I$145,MATCH(I43,WingXFLR5!$C$8:$C$145,1)+1),
INDEX(WingXFLR5!$C$8:$C$145,MATCH(I43,WingXFLR5!$C$8:$C$145,1)):INDEX(WingXFLR5!$C$8:$C$145,MATCH(I43,WingXFLR5!$C$8:$C$145,1)+1))</f>
        <v>-6.4951859029961034E-2</v>
      </c>
      <c r="L43">
        <f>(((K43*'AC Parameters'!$B$6)+(I43*('AC Parameters'!$B$3-'AC Parameters'!$B$4)))/('AC Parameters'!$B$5-'AC Parameters'!$B$3)) * ('AC Parameters'!$B$8/'AC Parameters'!$B$9)</f>
        <v>-2.0215429880199684E-2</v>
      </c>
      <c r="M43">
        <f>FORECAST(ABS(L43),
INDEX(HStabXFLR5!$D$8:$D$106,MATCH(ABS(L43),HStabXFLR5!$C$8:$C$106,1)):INDEX(HStabXFLR5!$D$8:$D$106,MATCH(ABS(L43),HStabXFLR5!$C$8:$C$106,1)+1),
INDEX(HStabXFLR5!$C$8:$C$106,MATCH(ABS(L43),HStabXFLR5!$C$8:$C$106,1)):INDEX(HStabXFLR5!$C$8:$C$106,MATCH(ABS(L43),HStabXFLR5!$C$8:$C$106,1)+1))</f>
        <v>1.0970809703289022E-2</v>
      </c>
      <c r="N43">
        <f>L43*B43*'AC Parameters'!$B$9</f>
        <v>-0.32495817408694921</v>
      </c>
      <c r="O43">
        <f>(B43*'AC Parameters'!$B$8*TrimCalculation_Dwing_DHStab!I43)+TrimCalculation_Dwing_DHStab!N43</f>
        <v>123.62075104137305</v>
      </c>
      <c r="P43">
        <f>('AC Parameters'!$B$2*9.807)-TrimCalculation_Dwing_DHStab!O43</f>
        <v>-5.2551041373050111E-2</v>
      </c>
      <c r="Q43">
        <f>M43*B43*'AC Parameters'!$B$9</f>
        <v>0.17635312781194096</v>
      </c>
      <c r="R43">
        <f>(J43*B43*'AC Parameters'!$B$8)</f>
        <v>4.6764776622367625</v>
      </c>
    </row>
    <row r="44" spans="1:18" x14ac:dyDescent="0.2">
      <c r="A44" s="1">
        <f>WingXFLR5!L50</f>
        <v>10.287699999999999</v>
      </c>
      <c r="B44" s="1">
        <f t="shared" si="0"/>
        <v>64.825022415124991</v>
      </c>
      <c r="C44">
        <f>WingXFLR5!C50</f>
        <v>0.76868300000000001</v>
      </c>
      <c r="D44">
        <f>WingXFLR5!I50</f>
        <v>-6.4376000000000003E-2</v>
      </c>
      <c r="E44">
        <f>(((D44*'AC Parameters'!$B$6)+(C44*('AC Parameters'!$B$3-'AC Parameters'!$B$4)))/('AC Parameters'!$B$5-'AC Parameters'!$B$3)) * ('AC Parameters'!$B$8/'AC Parameters'!$B$9)</f>
        <v>-1.7607080949508434E-2</v>
      </c>
      <c r="F44">
        <f>E44*B44*'AC Parameters'!$B$9</f>
        <v>-0.27963795721811707</v>
      </c>
      <c r="G44">
        <f>'AC Parameters'!$B$2*9.807 + F44</f>
        <v>123.28856204278189</v>
      </c>
      <c r="H44">
        <f t="shared" si="1"/>
        <v>0.27963795721811707</v>
      </c>
      <c r="I44">
        <f>C44+(H44/(B44*'AC Parameters'!$B$8))</f>
        <v>0.77042198848368526</v>
      </c>
      <c r="J44">
        <f>FORECAST(I44,
INDEX(WingXFLR5!$F$8:$F$145,MATCH(I44,WingXFLR5!$C$8:$C$145,1)):INDEX(WingXFLR5!$F$8:$F$145,MATCH(I44,WingXFLR5!$C$8:$C$145,1)+1),
INDEX(WingXFLR5!$C$8:$C$145,MATCH(I44,WingXFLR5!$C$8:$C$145,1)):INDEX(WingXFLR5!$C$8:$C$145,MATCH(I44,WingXFLR5!$C$8:$C$145,1)+1))</f>
        <v>2.9111055783335643E-2</v>
      </c>
      <c r="K44">
        <f>FORECAST(I44,
INDEX(WingXFLR5!$I$8:$I$145,MATCH(I44,WingXFLR5!$C$8:$C$145,1)):INDEX(WingXFLR5!$I$8:$I$145,MATCH(I44,WingXFLR5!$C$8:$C$145,1)+1),
INDEX(WingXFLR5!$C$8:$C$145,MATCH(I44,WingXFLR5!$C$8:$C$145,1)):INDEX(WingXFLR5!$C$8:$C$145,MATCH(I44,WingXFLR5!$C$8:$C$145,1)+1))</f>
        <v>-6.4235445145914005E-2</v>
      </c>
      <c r="L44">
        <f>(((K44*'AC Parameters'!$B$6)+(I44*('AC Parameters'!$B$3-'AC Parameters'!$B$4)))/('AC Parameters'!$B$5-'AC Parameters'!$B$3)) * ('AC Parameters'!$B$8/'AC Parameters'!$B$9)</f>
        <v>-1.697094746531403E-2</v>
      </c>
      <c r="M44">
        <f>FORECAST(ABS(L44),
INDEX(HStabXFLR5!$D$8:$D$106,MATCH(ABS(L44),HStabXFLR5!$C$8:$C$106,1)):INDEX(HStabXFLR5!$D$8:$D$106,MATCH(ABS(L44),HStabXFLR5!$C$8:$C$106,1)+1),
INDEX(HStabXFLR5!$C$8:$C$106,MATCH(ABS(L44),HStabXFLR5!$C$8:$C$106,1)):INDEX(HStabXFLR5!$C$8:$C$106,MATCH(ABS(L44),HStabXFLR5!$C$8:$C$106,1)+1))</f>
        <v>1.096557803754057E-2</v>
      </c>
      <c r="N44">
        <f>L44*B44*'AC Parameters'!$B$9</f>
        <v>-0.26953480221199821</v>
      </c>
      <c r="O44">
        <f>(B44*'AC Parameters'!$B$8*TrimCalculation_Dwing_DHStab!I44)+TrimCalculation_Dwing_DHStab!N44</f>
        <v>123.61813499934053</v>
      </c>
      <c r="P44">
        <f>('AC Parameters'!$B$2*9.807)-TrimCalculation_Dwing_DHStab!O44</f>
        <v>-4.9934999340521813E-2</v>
      </c>
      <c r="Q44">
        <f>M44*B44*'AC Parameters'!$B$9</f>
        <v>0.17415674130920059</v>
      </c>
      <c r="R44">
        <f>(J44*B44*'AC Parameters'!$B$8)</f>
        <v>4.6812018872392747</v>
      </c>
    </row>
    <row r="45" spans="1:18" x14ac:dyDescent="0.2">
      <c r="A45" s="1">
        <f>WingXFLR5!L51</f>
        <v>10.226699999999999</v>
      </c>
      <c r="B45" s="1">
        <f t="shared" si="0"/>
        <v>64.058553145124989</v>
      </c>
      <c r="C45">
        <f>WingXFLR5!C51</f>
        <v>0.77788800000000002</v>
      </c>
      <c r="D45">
        <f>WingXFLR5!I51</f>
        <v>-6.3631999999999994E-2</v>
      </c>
      <c r="E45">
        <f>(((D45*'AC Parameters'!$B$6)+(C45*('AC Parameters'!$B$3-'AC Parameters'!$B$4)))/('AC Parameters'!$B$5-'AC Parameters'!$B$3)) * ('AC Parameters'!$B$8/'AC Parameters'!$B$9)</f>
        <v>-1.42398310930857E-2</v>
      </c>
      <c r="F45">
        <f>E45*B45*'AC Parameters'!$B$9</f>
        <v>-0.22348482932923822</v>
      </c>
      <c r="G45">
        <f>'AC Parameters'!$B$2*9.807 + F45</f>
        <v>123.34471517067077</v>
      </c>
      <c r="H45">
        <f t="shared" si="1"/>
        <v>0.22348482932923822</v>
      </c>
      <c r="I45">
        <f>C45+(H45/(B45*'AC Parameters'!$B$8))</f>
        <v>0.77929441724494319</v>
      </c>
      <c r="J45">
        <f>FORECAST(I45,
INDEX(WingXFLR5!$F$8:$F$145,MATCH(I45,WingXFLR5!$C$8:$C$145,1)):INDEX(WingXFLR5!$F$8:$F$145,MATCH(I45,WingXFLR5!$C$8:$C$145,1)+1),
INDEX(WingXFLR5!$C$8:$C$145,MATCH(I45,WingXFLR5!$C$8:$C$145,1)):INDEX(WingXFLR5!$C$8:$C$145,MATCH(I45,WingXFLR5!$C$8:$C$145,1)+1))</f>
        <v>2.9490294784830149E-2</v>
      </c>
      <c r="K45">
        <f>FORECAST(I45,
INDEX(WingXFLR5!$I$8:$I$145,MATCH(I45,WingXFLR5!$C$8:$C$145,1)):INDEX(WingXFLR5!$I$8:$I$145,MATCH(I45,WingXFLR5!$C$8:$C$145,1)+1),
INDEX(WingXFLR5!$C$8:$C$145,MATCH(I45,WingXFLR5!$C$8:$C$145,1)):INDEX(WingXFLR5!$C$8:$C$145,MATCH(I45,WingXFLR5!$C$8:$C$145,1)+1))</f>
        <v>-6.3518276010190416E-2</v>
      </c>
      <c r="L45">
        <f>(((K45*'AC Parameters'!$B$6)+(I45*('AC Parameters'!$B$3-'AC Parameters'!$B$4)))/('AC Parameters'!$B$5-'AC Parameters'!$B$3)) * ('AC Parameters'!$B$8/'AC Parameters'!$B$9)</f>
        <v>-1.3725237644129902E-2</v>
      </c>
      <c r="M45">
        <f>FORECAST(ABS(L45),
INDEX(HStabXFLR5!$D$8:$D$106,MATCH(ABS(L45),HStabXFLR5!$C$8:$C$106,1)):INDEX(HStabXFLR5!$D$8:$D$106,MATCH(ABS(L45),HStabXFLR5!$C$8:$C$106,1)+1),
INDEX(HStabXFLR5!$C$8:$C$106,MATCH(ABS(L45),HStabXFLR5!$C$8:$C$106,1)):INDEX(HStabXFLR5!$C$8:$C$106,MATCH(ABS(L45),HStabXFLR5!$C$8:$C$106,1)+1))</f>
        <v>1.0961068715467297E-2</v>
      </c>
      <c r="N45">
        <f>L45*B45*'AC Parameters'!$B$9</f>
        <v>-0.21540862193871152</v>
      </c>
      <c r="O45">
        <f>(B45*'AC Parameters'!$B$8*TrimCalculation_Dwing_DHStab!I45)+TrimCalculation_Dwing_DHStab!N45</f>
        <v>123.6173163118723</v>
      </c>
      <c r="P45">
        <f>('AC Parameters'!$B$2*9.807)-TrimCalculation_Dwing_DHStab!O45</f>
        <v>-4.9116311872296592E-2</v>
      </c>
      <c r="Q45">
        <f>M45*B45*'AC Parameters'!$B$9</f>
        <v>0.17202679969509654</v>
      </c>
      <c r="R45">
        <f>(J45*B45*'AC Parameters'!$B$8)</f>
        <v>4.6861153904032662</v>
      </c>
    </row>
    <row r="46" spans="1:18" x14ac:dyDescent="0.2">
      <c r="A46" s="1">
        <f>WingXFLR5!L52</f>
        <v>10.166700000000001</v>
      </c>
      <c r="B46" s="1">
        <f t="shared" si="0"/>
        <v>63.309095695125016</v>
      </c>
      <c r="C46">
        <f>WingXFLR5!C52</f>
        <v>0.78708900000000004</v>
      </c>
      <c r="D46">
        <f>WingXFLR5!I52</f>
        <v>-6.2887999999999999E-2</v>
      </c>
      <c r="E46">
        <f>(((D46*'AC Parameters'!$B$6)+(C46*('AC Parameters'!$B$3-'AC Parameters'!$B$4)))/('AC Parameters'!$B$5-'AC Parameters'!$B$3)) * ('AC Parameters'!$B$8/'AC Parameters'!$B$9)</f>
        <v>-1.0873280845735024E-2</v>
      </c>
      <c r="F46">
        <f>E46*B46*'AC Parameters'!$B$9</f>
        <v>-0.16865250650773908</v>
      </c>
      <c r="G46">
        <f>'AC Parameters'!$B$2*9.807 + F46</f>
        <v>123.39954749349226</v>
      </c>
      <c r="H46">
        <f t="shared" si="1"/>
        <v>0.16865250650773908</v>
      </c>
      <c r="I46">
        <f>C46+(H46/(B46*'AC Parameters'!$B$8))</f>
        <v>0.78816291510408976</v>
      </c>
      <c r="J46">
        <f>FORECAST(I46,
INDEX(WingXFLR5!$F$8:$F$145,MATCH(I46,WingXFLR5!$C$8:$C$145,1)):INDEX(WingXFLR5!$F$8:$F$145,MATCH(I46,WingXFLR5!$C$8:$C$145,1)+1),
INDEX(WingXFLR5!$C$8:$C$145,MATCH(I46,WingXFLR5!$C$8:$C$145,1)):INDEX(WingXFLR5!$C$8:$C$145,MATCH(I46,WingXFLR5!$C$8:$C$145,1)+1))</f>
        <v>2.9877047264588345E-2</v>
      </c>
      <c r="K46">
        <f>FORECAST(I46,
INDEX(WingXFLR5!$I$8:$I$145,MATCH(I46,WingXFLR5!$C$8:$C$145,1)):INDEX(WingXFLR5!$I$8:$I$145,MATCH(I46,WingXFLR5!$C$8:$C$145,1)+1),
INDEX(WingXFLR5!$C$8:$C$145,MATCH(I46,WingXFLR5!$C$8:$C$145,1)):INDEX(WingXFLR5!$C$8:$C$145,MATCH(I46,WingXFLR5!$C$8:$C$145,1)+1))</f>
        <v>-6.2801026768937201E-2</v>
      </c>
      <c r="L46">
        <f>(((K46*'AC Parameters'!$B$6)+(I46*('AC Parameters'!$B$3-'AC Parameters'!$B$4)))/('AC Parameters'!$B$5-'AC Parameters'!$B$3)) * ('AC Parameters'!$B$8/'AC Parameters'!$B$9)</f>
        <v>-1.0480026143141892E-2</v>
      </c>
      <c r="M46">
        <f>FORECAST(ABS(L46),
INDEX(HStabXFLR5!$D$8:$D$106,MATCH(ABS(L46),HStabXFLR5!$C$8:$C$106,1)):INDEX(HStabXFLR5!$D$8:$D$106,MATCH(ABS(L46),HStabXFLR5!$C$8:$C$106,1)+1),
INDEX(HStabXFLR5!$C$8:$C$106,MATCH(ABS(L46),HStabXFLR5!$C$8:$C$106,1)):INDEX(HStabXFLR5!$C$8:$C$106,MATCH(ABS(L46),HStabXFLR5!$C$8:$C$106,1)+1))</f>
        <v>1.0959235574604242E-2</v>
      </c>
      <c r="N46">
        <f>L46*B46*'AC Parameters'!$B$9</f>
        <v>-0.16255283960597758</v>
      </c>
      <c r="O46">
        <f>(B46*'AC Parameters'!$B$8*TrimCalculation_Dwing_DHStab!I46)+TrimCalculation_Dwing_DHStab!N46</f>
        <v>123.61413180011377</v>
      </c>
      <c r="P46">
        <f>('AC Parameters'!$B$2*9.807)-TrimCalculation_Dwing_DHStab!O46</f>
        <v>-4.5931800113763188E-2</v>
      </c>
      <c r="Q46">
        <f>M46*B46*'AC Parameters'!$B$9</f>
        <v>0.1699857269658194</v>
      </c>
      <c r="R46">
        <f>(J46*B46*'AC Parameters'!$B$8)</f>
        <v>4.6920272273233774</v>
      </c>
    </row>
    <row r="47" spans="1:18" x14ac:dyDescent="0.2">
      <c r="A47" s="1">
        <f>WingXFLR5!L53</f>
        <v>10.107799999999999</v>
      </c>
      <c r="B47" s="1">
        <f t="shared" si="0"/>
        <v>62.577667764499992</v>
      </c>
      <c r="C47">
        <f>WingXFLR5!C53</f>
        <v>0.796288</v>
      </c>
      <c r="D47">
        <f>WingXFLR5!I53</f>
        <v>-6.2142999999999997E-2</v>
      </c>
      <c r="E47">
        <f>(((D47*'AC Parameters'!$B$6)+(C47*('AC Parameters'!$B$3-'AC Parameters'!$B$4)))/('AC Parameters'!$B$5-'AC Parameters'!$B$3)) * ('AC Parameters'!$B$8/'AC Parameters'!$B$9)</f>
        <v>-7.5047184748566614E-3</v>
      </c>
      <c r="F47">
        <f>E47*B47*'AC Parameters'!$B$9</f>
        <v>-0.11505880594949287</v>
      </c>
      <c r="G47">
        <f>'AC Parameters'!$B$2*9.807 + F47</f>
        <v>123.45314119405052</v>
      </c>
      <c r="H47">
        <f t="shared" si="1"/>
        <v>0.11505880594949287</v>
      </c>
      <c r="I47">
        <f>C47+(H47/(B47*'AC Parameters'!$B$8))</f>
        <v>0.7970292142329839</v>
      </c>
      <c r="J47">
        <f>FORECAST(I47,
INDEX(WingXFLR5!$F$8:$F$145,MATCH(I47,WingXFLR5!$C$8:$C$145,1)):INDEX(WingXFLR5!$F$8:$F$145,MATCH(I47,WingXFLR5!$C$8:$C$145,1)+1),
INDEX(WingXFLR5!$C$8:$C$145,MATCH(I47,WingXFLR5!$C$8:$C$145,1)):INDEX(WingXFLR5!$C$8:$C$145,MATCH(I47,WingXFLR5!$C$8:$C$145,1)+1))</f>
        <v>3.026613454967983E-2</v>
      </c>
      <c r="K47">
        <f>FORECAST(I47,
INDEX(WingXFLR5!$I$8:$I$145,MATCH(I47,WingXFLR5!$C$8:$C$145,1)):INDEX(WingXFLR5!$I$8:$I$145,MATCH(I47,WingXFLR5!$C$8:$C$145,1)+1),
INDEX(WingXFLR5!$C$8:$C$145,MATCH(I47,WingXFLR5!$C$8:$C$145,1)):INDEX(WingXFLR5!$C$8:$C$145,MATCH(I47,WingXFLR5!$C$8:$C$145,1)+1))</f>
        <v>-6.2082938589996403E-2</v>
      </c>
      <c r="L47">
        <f>(((K47*'AC Parameters'!$B$6)+(I47*('AC Parameters'!$B$3-'AC Parameters'!$B$4)))/('AC Parameters'!$B$5-'AC Parameters'!$B$3)) * ('AC Parameters'!$B$8/'AC Parameters'!$B$9)</f>
        <v>-7.2332176945937672E-3</v>
      </c>
      <c r="M47">
        <f>FORECAST(ABS(L47),
INDEX(HStabXFLR5!$D$8:$D$106,MATCH(ABS(L47),HStabXFLR5!$C$8:$C$106,1)):INDEX(HStabXFLR5!$D$8:$D$106,MATCH(ABS(L47),HStabXFLR5!$C$8:$C$106,1)+1),
INDEX(HStabXFLR5!$C$8:$C$106,MATCH(ABS(L47),HStabXFLR5!$C$8:$C$106,1)):INDEX(HStabXFLR5!$C$8:$C$106,MATCH(ABS(L47),HStabXFLR5!$C$8:$C$106,1)+1))</f>
        <v>1.0958233163845197E-2</v>
      </c>
      <c r="N47">
        <f>L47*B47*'AC Parameters'!$B$9</f>
        <v>-0.11089628397134488</v>
      </c>
      <c r="O47">
        <f>(B47*'AC Parameters'!$B$8*TrimCalculation_Dwing_DHStab!I47)+TrimCalculation_Dwing_DHStab!N47</f>
        <v>123.61207828349175</v>
      </c>
      <c r="P47">
        <f>('AC Parameters'!$B$2*9.807)-TrimCalculation_Dwing_DHStab!O47</f>
        <v>-4.3878283491750381E-2</v>
      </c>
      <c r="Q47">
        <f>M47*B47*'AC Parameters'!$B$9</f>
        <v>0.16800646518219245</v>
      </c>
      <c r="R47">
        <f>(J47*B47*'AC Parameters'!$B$8)</f>
        <v>4.6982169891339067</v>
      </c>
    </row>
    <row r="48" spans="1:18" x14ac:dyDescent="0.2">
      <c r="A48" s="1">
        <f>WingXFLR5!L54</f>
        <v>10.050000000000001</v>
      </c>
      <c r="B48" s="1">
        <f t="shared" si="0"/>
        <v>61.864031250000011</v>
      </c>
      <c r="C48">
        <f>WingXFLR5!C54</f>
        <v>0.80548200000000003</v>
      </c>
      <c r="D48">
        <f>WingXFLR5!I54</f>
        <v>-6.1398000000000001E-2</v>
      </c>
      <c r="E48">
        <f>(((D48*'AC Parameters'!$B$6)+(C48*('AC Parameters'!$B$3-'AC Parameters'!$B$4)))/('AC Parameters'!$B$5-'AC Parameters'!$B$3)) * ('AC Parameters'!$B$8/'AC Parameters'!$B$9)</f>
        <v>-4.1370306153183578E-3</v>
      </c>
      <c r="F48">
        <f>E48*B48*'AC Parameters'!$B$9</f>
        <v>-6.2703680860724101E-2</v>
      </c>
      <c r="G48">
        <f>'AC Parameters'!$B$2*9.807 + F48</f>
        <v>123.50549631913928</v>
      </c>
      <c r="H48">
        <f t="shared" si="1"/>
        <v>6.2703680860724101E-2</v>
      </c>
      <c r="I48">
        <f>C48+(H48/(B48*'AC Parameters'!$B$8))</f>
        <v>0.80589059973423893</v>
      </c>
      <c r="J48">
        <f>FORECAST(I48,
INDEX(WingXFLR5!$F$8:$F$145,MATCH(I48,WingXFLR5!$C$8:$C$145,1)):INDEX(WingXFLR5!$F$8:$F$145,MATCH(I48,WingXFLR5!$C$8:$C$145,1)+1),
INDEX(WingXFLR5!$C$8:$C$145,MATCH(I48,WingXFLR5!$C$8:$C$145,1)):INDEX(WingXFLR5!$C$8:$C$145,MATCH(I48,WingXFLR5!$C$8:$C$145,1)+1))</f>
        <v>3.0662404992925139E-2</v>
      </c>
      <c r="K48">
        <f>FORECAST(I48,
INDEX(WingXFLR5!$I$8:$I$145,MATCH(I48,WingXFLR5!$C$8:$C$145,1)):INDEX(WingXFLR5!$I$8:$I$145,MATCH(I48,WingXFLR5!$C$8:$C$145,1)+1),
INDEX(WingXFLR5!$C$8:$C$145,MATCH(I48,WingXFLR5!$C$8:$C$145,1)):INDEX(WingXFLR5!$C$8:$C$145,MATCH(I48,WingXFLR5!$C$8:$C$145,1)+1))</f>
        <v>-6.1364790991026374E-2</v>
      </c>
      <c r="L48">
        <f>(((K48*'AC Parameters'!$B$6)+(I48*('AC Parameters'!$B$3-'AC Parameters'!$B$4)))/('AC Parameters'!$B$5-'AC Parameters'!$B$3)) * ('AC Parameters'!$B$8/'AC Parameters'!$B$9)</f>
        <v>-3.9871283048292846E-3</v>
      </c>
      <c r="M48">
        <f>FORECAST(ABS(L48),
INDEX(HStabXFLR5!$D$8:$D$106,MATCH(ABS(L48),HStabXFLR5!$C$8:$C$106,1)):INDEX(HStabXFLR5!$D$8:$D$106,MATCH(ABS(L48),HStabXFLR5!$C$8:$C$106,1)+1),
INDEX(HStabXFLR5!$C$8:$C$106,MATCH(ABS(L48),HStabXFLR5!$C$8:$C$106,1)):INDEX(HStabXFLR5!$C$8:$C$106,MATCH(ABS(L48),HStabXFLR5!$C$8:$C$106,1)+1))</f>
        <v>1.0959538049827213E-2</v>
      </c>
      <c r="N48">
        <f>L48*B48*'AC Parameters'!$B$9</f>
        <v>-6.0431658361691017E-2</v>
      </c>
      <c r="O48">
        <f>(B48*'AC Parameters'!$B$8*TrimCalculation_Dwing_DHStab!I48)+TrimCalculation_Dwing_DHStab!N48</f>
        <v>123.61147201656567</v>
      </c>
      <c r="P48">
        <f>('AC Parameters'!$B$2*9.807)-TrimCalculation_Dwing_DHStab!O48</f>
        <v>-4.3272016565666149E-2</v>
      </c>
      <c r="Q48">
        <f>M48*B48*'AC Parameters'!$B$9</f>
        <v>0.16611029507801833</v>
      </c>
      <c r="R48">
        <f>(J48*B48*'AC Parameters'!$B$8)</f>
        <v>4.7054500920809534</v>
      </c>
    </row>
    <row r="49" spans="1:18" x14ac:dyDescent="0.2">
      <c r="A49" s="1">
        <f>WingXFLR5!L55</f>
        <v>9.9931000000000001</v>
      </c>
      <c r="B49" s="1">
        <f t="shared" si="0"/>
        <v>61.165504161125007</v>
      </c>
      <c r="C49">
        <f>WingXFLR5!C55</f>
        <v>0.81467299999999998</v>
      </c>
      <c r="D49">
        <f>WingXFLR5!I55</f>
        <v>-6.0650999999999997E-2</v>
      </c>
      <c r="E49">
        <f>(((D49*'AC Parameters'!$B$6)+(C49*('AC Parameters'!$B$3-'AC Parameters'!$B$4)))/('AC Parameters'!$B$5-'AC Parameters'!$B$3)) * ('AC Parameters'!$B$8/'AC Parameters'!$B$9)</f>
        <v>-7.6514360645660924E-4</v>
      </c>
      <c r="F49">
        <f>E49*B49*'AC Parameters'!$B$9</f>
        <v>-1.1466096638922082E-2</v>
      </c>
      <c r="G49">
        <f>'AC Parameters'!$B$2*9.807 + F49</f>
        <v>123.55673390336108</v>
      </c>
      <c r="H49">
        <f t="shared" si="1"/>
        <v>1.1466096638922082E-2</v>
      </c>
      <c r="I49">
        <f>C49+(H49/(B49*'AC Parameters'!$B$8))</f>
        <v>0.81474857050051674</v>
      </c>
      <c r="J49">
        <f>FORECAST(I49,
INDEX(WingXFLR5!$F$8:$F$145,MATCH(I49,WingXFLR5!$C$8:$C$145,1)):INDEX(WingXFLR5!$F$8:$F$145,MATCH(I49,WingXFLR5!$C$8:$C$145,1)+1),
INDEX(WingXFLR5!$C$8:$C$145,MATCH(I49,WingXFLR5!$C$8:$C$145,1)):INDEX(WingXFLR5!$C$8:$C$145,MATCH(I49,WingXFLR5!$C$8:$C$145,1)+1))</f>
        <v>3.1061438013628206E-2</v>
      </c>
      <c r="K49">
        <f>FORECAST(I49,
INDEX(WingXFLR5!$I$8:$I$145,MATCH(I49,WingXFLR5!$C$8:$C$145,1)):INDEX(WingXFLR5!$I$8:$I$145,MATCH(I49,WingXFLR5!$C$8:$C$145,1)+1),
INDEX(WingXFLR5!$C$8:$C$145,MATCH(I49,WingXFLR5!$C$8:$C$145,1)):INDEX(WingXFLR5!$C$8:$C$145,MATCH(I49,WingXFLR5!$C$8:$C$145,1)+1))</f>
        <v>-6.0644864214912345E-2</v>
      </c>
      <c r="L49">
        <f>(((K49*'AC Parameters'!$B$6)+(I49*('AC Parameters'!$B$3-'AC Parameters'!$B$4)))/('AC Parameters'!$B$5-'AC Parameters'!$B$3)) * ('AC Parameters'!$B$8/'AC Parameters'!$B$9)</f>
        <v>-7.3743387153023959E-4</v>
      </c>
      <c r="M49">
        <f>FORECAST(ABS(L49),
INDEX(HStabXFLR5!$D$8:$D$106,MATCH(ABS(L49),HStabXFLR5!$C$8:$C$106,1)):INDEX(HStabXFLR5!$D$8:$D$106,MATCH(ABS(L49),HStabXFLR5!$C$8:$C$106,1)+1),
INDEX(HStabXFLR5!$C$8:$C$106,MATCH(ABS(L49),HStabXFLR5!$C$8:$C$106,1)):INDEX(HStabXFLR5!$C$8:$C$106,MATCH(ABS(L49),HStabXFLR5!$C$8:$C$106,1)+1))</f>
        <v>1.0961544653367378E-2</v>
      </c>
      <c r="N49">
        <f>L49*B49*'AC Parameters'!$B$9</f>
        <v>-1.1050851061721162E-2</v>
      </c>
      <c r="O49">
        <f>(B49*'AC Parameters'!$B$8*TrimCalculation_Dwing_DHStab!I49)+TrimCalculation_Dwing_DHStab!N49</f>
        <v>123.60842740965145</v>
      </c>
      <c r="P49">
        <f>('AC Parameters'!$B$2*9.807)-TrimCalculation_Dwing_DHStab!O49</f>
        <v>-4.022740965145033E-2</v>
      </c>
      <c r="Q49">
        <f>M49*B49*'AC Parameters'!$B$9</f>
        <v>0.16426475925143549</v>
      </c>
      <c r="R49">
        <f>(J49*B49*'AC Parameters'!$B$8)</f>
        <v>4.7128634529709386</v>
      </c>
    </row>
    <row r="50" spans="1:18" x14ac:dyDescent="0.2">
      <c r="A50" s="1">
        <f>WingXFLR5!L56</f>
        <v>9.9372000000000007</v>
      </c>
      <c r="B50" s="1">
        <f t="shared" si="0"/>
        <v>60.483115602000019</v>
      </c>
      <c r="C50">
        <f>WingXFLR5!C56</f>
        <v>0.82386099999999995</v>
      </c>
      <c r="D50">
        <f>WingXFLR5!I56</f>
        <v>-5.9905E-2</v>
      </c>
      <c r="E50">
        <f>(((D50*'AC Parameters'!$B$6)+(C50*('AC Parameters'!$B$3-'AC Parameters'!$B$4)))/('AC Parameters'!$B$5-'AC Parameters'!$B$3)) * ('AC Parameters'!$B$8/'AC Parameters'!$B$9)</f>
        <v>2.6038567675373448E-3</v>
      </c>
      <c r="F50">
        <f>E50*B50*'AC Parameters'!$B$9</f>
        <v>3.8584895621092768E-2</v>
      </c>
      <c r="G50">
        <f>'AC Parameters'!$B$2*9.807 + F50</f>
        <v>123.6067848956211</v>
      </c>
      <c r="H50">
        <f t="shared" si="1"/>
        <v>-3.8584895621092768E-2</v>
      </c>
      <c r="I50">
        <f>C50+(H50/(B50*'AC Parameters'!$B$8))</f>
        <v>0.82360382636940788</v>
      </c>
      <c r="J50">
        <f>FORECAST(I50,
INDEX(WingXFLR5!$F$8:$F$145,MATCH(I50,WingXFLR5!$C$8:$C$145,1)):INDEX(WingXFLR5!$F$8:$F$145,MATCH(I50,WingXFLR5!$C$8:$C$145,1)+1),
INDEX(WingXFLR5!$C$8:$C$145,MATCH(I50,WingXFLR5!$C$8:$C$145,1)):INDEX(WingXFLR5!$C$8:$C$145,MATCH(I50,WingXFLR5!$C$8:$C$145,1)+1))</f>
        <v>3.1464300111276933E-2</v>
      </c>
      <c r="K50">
        <f>FORECAST(I50,
INDEX(WingXFLR5!$I$8:$I$145,MATCH(I50,WingXFLR5!$C$8:$C$145,1)):INDEX(WingXFLR5!$I$8:$I$145,MATCH(I50,WingXFLR5!$C$8:$C$145,1)+1),
INDEX(WingXFLR5!$C$8:$C$145,MATCH(I50,WingXFLR5!$C$8:$C$145,1)):INDEX(WingXFLR5!$C$8:$C$145,MATCH(I50,WingXFLR5!$C$8:$C$145,1)+1))</f>
        <v>-5.9925880662649311E-2</v>
      </c>
      <c r="L50">
        <f>(((K50*'AC Parameters'!$B$6)+(I50*('AC Parameters'!$B$3-'AC Parameters'!$B$4)))/('AC Parameters'!$B$5-'AC Parameters'!$B$3)) * ('AC Parameters'!$B$8/'AC Parameters'!$B$9)</f>
        <v>2.5095578931744419E-3</v>
      </c>
      <c r="M50">
        <f>FORECAST(ABS(L50),
INDEX(HStabXFLR5!$D$8:$D$106,MATCH(ABS(L50),HStabXFLR5!$C$8:$C$106,1)):INDEX(HStabXFLR5!$D$8:$D$106,MATCH(ABS(L50),HStabXFLR5!$C$8:$C$106,1)+1),
INDEX(HStabXFLR5!$C$8:$C$106,MATCH(ABS(L50),HStabXFLR5!$C$8:$C$106,1)):INDEX(HStabXFLR5!$C$8:$C$106,MATCH(ABS(L50),HStabXFLR5!$C$8:$C$106,1)+1))</f>
        <v>1.0960450411921473E-2</v>
      </c>
      <c r="N50">
        <f>L50*B50*'AC Parameters'!$B$9</f>
        <v>3.7187540639881438E-2</v>
      </c>
      <c r="O50">
        <f>(B50*'AC Parameters'!$B$8*TrimCalculation_Dwing_DHStab!I50)+TrimCalculation_Dwing_DHStab!N50</f>
        <v>123.60610710846933</v>
      </c>
      <c r="P50">
        <f>('AC Parameters'!$B$2*9.807)-TrimCalculation_Dwing_DHStab!O50</f>
        <v>-3.7907108469326545E-2</v>
      </c>
      <c r="Q50">
        <f>M50*B50*'AC Parameters'!$B$9</f>
        <v>0.16241593638198762</v>
      </c>
      <c r="R50">
        <f>(J50*B50*'AC Parameters'!$B$8)</f>
        <v>4.7207279097372146</v>
      </c>
    </row>
    <row r="51" spans="1:18" x14ac:dyDescent="0.2">
      <c r="A51" s="1">
        <f>WingXFLR5!L57</f>
        <v>9.8823000000000008</v>
      </c>
      <c r="B51" s="1">
        <f t="shared" si="0"/>
        <v>59.816660140125016</v>
      </c>
      <c r="C51">
        <f>WingXFLR5!C57</f>
        <v>0.83304500000000004</v>
      </c>
      <c r="D51">
        <f>WingXFLR5!I57</f>
        <v>-5.9157000000000001E-2</v>
      </c>
      <c r="E51">
        <f>(((D51*'AC Parameters'!$B$6)+(C51*('AC Parameters'!$B$3-'AC Parameters'!$B$4)))/('AC Parameters'!$B$5-'AC Parameters'!$B$3)) * ('AC Parameters'!$B$8/'AC Parameters'!$B$9)</f>
        <v>5.9768813885867234E-3</v>
      </c>
      <c r="F51">
        <f>E51*B51*'AC Parameters'!$B$9</f>
        <v>8.7591685266137975E-2</v>
      </c>
      <c r="G51">
        <f>'AC Parameters'!$B$2*9.807 + F51</f>
        <v>123.65579168526614</v>
      </c>
      <c r="H51">
        <f t="shared" si="1"/>
        <v>-8.7591685266137975E-2</v>
      </c>
      <c r="I51">
        <f>C51+(H51/(B51*'AC Parameters'!$B$8))</f>
        <v>0.83245468477779427</v>
      </c>
      <c r="J51">
        <f>FORECAST(I51,
INDEX(WingXFLR5!$F$8:$F$145,MATCH(I51,WingXFLR5!$C$8:$C$145,1)):INDEX(WingXFLR5!$F$8:$F$145,MATCH(I51,WingXFLR5!$C$8:$C$145,1)+1),
INDEX(WingXFLR5!$C$8:$C$145,MATCH(I51,WingXFLR5!$C$8:$C$145,1)):INDEX(WingXFLR5!$C$8:$C$145,MATCH(I51,WingXFLR5!$C$8:$C$145,1)+1))</f>
        <v>3.18718110475835E-2</v>
      </c>
      <c r="K51">
        <f>FORECAST(I51,
INDEX(WingXFLR5!$I$8:$I$145,MATCH(I51,WingXFLR5!$C$8:$C$145,1)):INDEX(WingXFLR5!$I$8:$I$145,MATCH(I51,WingXFLR5!$C$8:$C$145,1)+1),
INDEX(WingXFLR5!$C$8:$C$145,MATCH(I51,WingXFLR5!$C$8:$C$145,1)):INDEX(WingXFLR5!$C$8:$C$145,MATCH(I51,WingXFLR5!$C$8:$C$145,1)+1))</f>
        <v>-5.9205078809474079E-2</v>
      </c>
      <c r="L51">
        <f>(((K51*'AC Parameters'!$B$6)+(I51*('AC Parameters'!$B$3-'AC Parameters'!$B$4)))/('AC Parameters'!$B$5-'AC Parameters'!$B$3)) * ('AC Parameters'!$B$8/'AC Parameters'!$B$9)</f>
        <v>5.7600752280161293E-3</v>
      </c>
      <c r="M51">
        <f>FORECAST(ABS(L51),
INDEX(HStabXFLR5!$D$8:$D$106,MATCH(ABS(L51),HStabXFLR5!$C$8:$C$106,1)):INDEX(HStabXFLR5!$D$8:$D$106,MATCH(ABS(L51),HStabXFLR5!$C$8:$C$106,1)+1),
INDEX(HStabXFLR5!$C$8:$C$106,MATCH(ABS(L51),HStabXFLR5!$C$8:$C$106,1)):INDEX(HStabXFLR5!$C$8:$C$106,MATCH(ABS(L51),HStabXFLR5!$C$8:$C$106,1)+1))</f>
        <v>1.0958443300260565E-2</v>
      </c>
      <c r="N51">
        <f>L51*B51*'AC Parameters'!$B$9</f>
        <v>8.4414373262469519E-2</v>
      </c>
      <c r="O51">
        <f>(B51*'AC Parameters'!$B$8*TrimCalculation_Dwing_DHStab!I51)+TrimCalculation_Dwing_DHStab!N51</f>
        <v>123.60504539293173</v>
      </c>
      <c r="P51">
        <f>('AC Parameters'!$B$2*9.807)-TrimCalculation_Dwing_DHStab!O51</f>
        <v>-3.6845392931724064E-2</v>
      </c>
      <c r="Q51">
        <f>M51*B51*'AC Parameters'!$B$9</f>
        <v>0.16059688224634647</v>
      </c>
      <c r="R51">
        <f>(J51*B51*'AC Parameters'!$B$8)</f>
        <v>4.7291777970929791</v>
      </c>
    </row>
    <row r="52" spans="1:18" x14ac:dyDescent="0.2">
      <c r="A52" s="1">
        <f>WingXFLR5!L58</f>
        <v>9.8283000000000005</v>
      </c>
      <c r="B52" s="1">
        <f t="shared" si="0"/>
        <v>59.164732045125007</v>
      </c>
      <c r="C52">
        <f>WingXFLR5!C58</f>
        <v>0.84222600000000003</v>
      </c>
      <c r="D52">
        <f>WingXFLR5!I58</f>
        <v>-5.8409999999999997E-2</v>
      </c>
      <c r="E52">
        <f>(((D52*'AC Parameters'!$B$6)+(C52*('AC Parameters'!$B$3-'AC Parameters'!$B$4)))/('AC Parameters'!$B$5-'AC Parameters'!$B$3)) * ('AC Parameters'!$B$8/'AC Parameters'!$B$9)</f>
        <v>9.3470193747683481E-3</v>
      </c>
      <c r="F52">
        <f>E52*B52*'AC Parameters'!$B$9</f>
        <v>0.13548840469854651</v>
      </c>
      <c r="G52">
        <f>'AC Parameters'!$B$2*9.807 + F52</f>
        <v>123.70368840469855</v>
      </c>
      <c r="H52">
        <f t="shared" si="1"/>
        <v>-0.13548840469854651</v>
      </c>
      <c r="I52">
        <f>C52+(H52/(B52*'AC Parameters'!$B$8))</f>
        <v>0.84130282828879377</v>
      </c>
      <c r="J52">
        <f>FORECAST(I52,
INDEX(WingXFLR5!$F$8:$F$145,MATCH(I52,WingXFLR5!$C$8:$C$145,1)):INDEX(WingXFLR5!$F$8:$F$145,MATCH(I52,WingXFLR5!$C$8:$C$145,1)+1),
INDEX(WingXFLR5!$C$8:$C$145,MATCH(I52,WingXFLR5!$C$8:$C$145,1)):INDEX(WingXFLR5!$C$8:$C$145,MATCH(I52,WingXFLR5!$C$8:$C$145,1)+1))</f>
        <v>3.2282164671716171E-2</v>
      </c>
      <c r="K52">
        <f>FORECAST(I52,
INDEX(WingXFLR5!$I$8:$I$145,MATCH(I52,WingXFLR5!$C$8:$C$145,1)):INDEX(WingXFLR5!$I$8:$I$145,MATCH(I52,WingXFLR5!$C$8:$C$145,1)+1),
INDEX(WingXFLR5!$C$8:$C$145,MATCH(I52,WingXFLR5!$C$8:$C$145,1)):INDEX(WingXFLR5!$C$8:$C$145,MATCH(I52,WingXFLR5!$C$8:$C$145,1)+1))</f>
        <v>-5.8485112653117441E-2</v>
      </c>
      <c r="L52">
        <f>(((K52*'AC Parameters'!$B$6)+(I52*('AC Parameters'!$B$3-'AC Parameters'!$B$4)))/('AC Parameters'!$B$5-'AC Parameters'!$B$3)) * ('AC Parameters'!$B$8/'AC Parameters'!$B$9)</f>
        <v>9.0081438653788846E-3</v>
      </c>
      <c r="M52">
        <f>FORECAST(ABS(L52),
INDEX(HStabXFLR5!$D$8:$D$106,MATCH(ABS(L52),HStabXFLR5!$C$8:$C$106,1)):INDEX(HStabXFLR5!$D$8:$D$106,MATCH(ABS(L52),HStabXFLR5!$C$8:$C$106,1)+1),
INDEX(HStabXFLR5!$C$8:$C$106,MATCH(ABS(L52),HStabXFLR5!$C$8:$C$106,1)):INDEX(HStabXFLR5!$C$8:$C$106,MATCH(ABS(L52),HStabXFLR5!$C$8:$C$106,1)+1))</f>
        <v>1.0958781149696012E-2</v>
      </c>
      <c r="N52">
        <f>L52*B52*'AC Parameters'!$B$9</f>
        <v>0.1305762824146742</v>
      </c>
      <c r="O52">
        <f>(B52*'AC Parameters'!$B$8*TrimCalculation_Dwing_DHStab!I52)+TrimCalculation_Dwing_DHStab!N52</f>
        <v>123.60357343944791</v>
      </c>
      <c r="P52">
        <f>('AC Parameters'!$B$2*9.807)-TrimCalculation_Dwing_DHStab!O52</f>
        <v>-3.537343944790905E-2</v>
      </c>
      <c r="Q52">
        <f>M52*B52*'AC Parameters'!$B$9</f>
        <v>0.15885147081441822</v>
      </c>
      <c r="R52">
        <f>(J52*B52*'AC Parameters'!$B$8)</f>
        <v>4.7378607235175307</v>
      </c>
    </row>
    <row r="53" spans="1:18" x14ac:dyDescent="0.2">
      <c r="A53" s="1">
        <f>WingXFLR5!L59</f>
        <v>9.7751999999999999</v>
      </c>
      <c r="B53" s="1">
        <f t="shared" si="0"/>
        <v>58.52715271200001</v>
      </c>
      <c r="C53">
        <f>WingXFLR5!C59</f>
        <v>0.85140199999999999</v>
      </c>
      <c r="D53">
        <f>WingXFLR5!I59</f>
        <v>-5.7660999999999997E-2</v>
      </c>
      <c r="E53">
        <f>(((D53*'AC Parameters'!$B$6)+(C53*('AC Parameters'!$B$3-'AC Parameters'!$B$4)))/('AC Parameters'!$B$5-'AC Parameters'!$B$3)) * ('AC Parameters'!$B$8/'AC Parameters'!$B$9)</f>
        <v>1.2721006705737357E-2</v>
      </c>
      <c r="F53">
        <f>E53*B53*'AC Parameters'!$B$9</f>
        <v>0.18240845401868128</v>
      </c>
      <c r="G53">
        <f>'AC Parameters'!$B$2*9.807 + F53</f>
        <v>123.75060845401869</v>
      </c>
      <c r="H53">
        <f t="shared" si="1"/>
        <v>-0.18240845401868128</v>
      </c>
      <c r="I53">
        <f>C53+(H53/(B53*'AC Parameters'!$B$8))</f>
        <v>0.85014559161376047</v>
      </c>
      <c r="J53">
        <f>FORECAST(I53,
INDEX(WingXFLR5!$F$8:$F$145,MATCH(I53,WingXFLR5!$C$8:$C$145,1)):INDEX(WingXFLR5!$F$8:$F$145,MATCH(I53,WingXFLR5!$C$8:$C$145,1)+1),
INDEX(WingXFLR5!$C$8:$C$145,MATCH(I53,WingXFLR5!$C$8:$C$145,1)):INDEX(WingXFLR5!$C$8:$C$145,MATCH(I53,WingXFLR5!$C$8:$C$145,1)+1))</f>
        <v>3.2695259895630255E-2</v>
      </c>
      <c r="K53">
        <f>FORECAST(I53,
INDEX(WingXFLR5!$I$8:$I$145,MATCH(I53,WingXFLR5!$C$8:$C$145,1)):INDEX(WingXFLR5!$I$8:$I$145,MATCH(I53,WingXFLR5!$C$8:$C$145,1)+1),
INDEX(WingXFLR5!$C$8:$C$145,MATCH(I53,WingXFLR5!$C$8:$C$145,1)):INDEX(WingXFLR5!$C$8:$C$145,MATCH(I53,WingXFLR5!$C$8:$C$145,1)+1))</f>
        <v>-5.7763555566836669E-2</v>
      </c>
      <c r="L53">
        <f>(((K53*'AC Parameters'!$B$6)+(I53*('AC Parameters'!$B$3-'AC Parameters'!$B$4)))/('AC Parameters'!$B$5-'AC Parameters'!$B$3)) * ('AC Parameters'!$B$8/'AC Parameters'!$B$9)</f>
        <v>1.2259029158037353E-2</v>
      </c>
      <c r="M53">
        <f>FORECAST(ABS(L53),
INDEX(HStabXFLR5!$D$8:$D$106,MATCH(ABS(L53),HStabXFLR5!$C$8:$C$106,1)):INDEX(HStabXFLR5!$D$8:$D$106,MATCH(ABS(L53),HStabXFLR5!$C$8:$C$106,1)+1),
INDEX(HStabXFLR5!$C$8:$C$106,MATCH(ABS(L53),HStabXFLR5!$C$8:$C$106,1)):INDEX(HStabXFLR5!$C$8:$C$106,MATCH(ABS(L53),HStabXFLR5!$C$8:$C$106,1)+1))</f>
        <v>1.0959784819128755E-2</v>
      </c>
      <c r="N53">
        <f>L53*B53*'AC Parameters'!$B$9</f>
        <v>0.1757840875501617</v>
      </c>
      <c r="O53">
        <f>(B53*'AC Parameters'!$B$8*TrimCalculation_Dwing_DHStab!I53)+TrimCalculation_Dwing_DHStab!N53</f>
        <v>123.602008200245</v>
      </c>
      <c r="P53">
        <f>('AC Parameters'!$B$2*9.807)-TrimCalculation_Dwing_DHStab!O53</f>
        <v>-3.3808200244990871E-2</v>
      </c>
      <c r="Q53">
        <f>M53*B53*'AC Parameters'!$B$9</f>
        <v>0.15715402495095299</v>
      </c>
      <c r="R53">
        <f>(J53*B53*'AC Parameters'!$B$8)</f>
        <v>4.7467780990791244</v>
      </c>
    </row>
    <row r="54" spans="1:18" x14ac:dyDescent="0.2">
      <c r="A54" s="1">
        <f>WingXFLR5!L60</f>
        <v>9.7228999999999992</v>
      </c>
      <c r="B54" s="1">
        <f t="shared" si="0"/>
        <v>57.902555451124996</v>
      </c>
      <c r="C54">
        <f>WingXFLR5!C60</f>
        <v>0.86057499999999998</v>
      </c>
      <c r="D54">
        <f>WingXFLR5!I60</f>
        <v>-5.6911999999999997E-2</v>
      </c>
      <c r="E54">
        <f>(((D54*'AC Parameters'!$B$6)+(C54*('AC Parameters'!$B$3-'AC Parameters'!$B$4)))/('AC Parameters'!$B$5-'AC Parameters'!$B$3)) * ('AC Parameters'!$B$8/'AC Parameters'!$B$9)</f>
        <v>1.6094469329902345E-2</v>
      </c>
      <c r="F54">
        <f>E54*B54*'AC Parameters'!$B$9</f>
        <v>0.22831817119361977</v>
      </c>
      <c r="G54">
        <f>'AC Parameters'!$B$2*9.807 + F54</f>
        <v>123.79651817119363</v>
      </c>
      <c r="H54">
        <f t="shared" si="1"/>
        <v>-0.22831817119361977</v>
      </c>
      <c r="I54">
        <f>C54+(H54/(B54*'AC Parameters'!$B$8))</f>
        <v>0.85898540676214374</v>
      </c>
      <c r="J54">
        <f>FORECAST(I54,
INDEX(WingXFLR5!$F$8:$F$145,MATCH(I54,WingXFLR5!$C$8:$C$145,1)):INDEX(WingXFLR5!$F$8:$F$145,MATCH(I54,WingXFLR5!$C$8:$C$145,1)+1),
INDEX(WingXFLR5!$C$8:$C$145,MATCH(I54,WingXFLR5!$C$8:$C$145,1)):INDEX(WingXFLR5!$C$8:$C$145,MATCH(I54,WingXFLR5!$C$8:$C$145,1)+1))</f>
        <v>3.3112791947538467E-2</v>
      </c>
      <c r="K54">
        <f>FORECAST(I54,
INDEX(WingXFLR5!$I$8:$I$145,MATCH(I54,WingXFLR5!$C$8:$C$145,1)):INDEX(WingXFLR5!$I$8:$I$145,MATCH(I54,WingXFLR5!$C$8:$C$145,1)+1),
INDEX(WingXFLR5!$C$8:$C$145,MATCH(I54,WingXFLR5!$C$8:$C$145,1)):INDEX(WingXFLR5!$C$8:$C$145,MATCH(I54,WingXFLR5!$C$8:$C$145,1)+1))</f>
        <v>-5.7041794542151344E-2</v>
      </c>
      <c r="L54">
        <f>(((K54*'AC Parameters'!$B$6)+(I54*('AC Parameters'!$B$3-'AC Parameters'!$B$4)))/('AC Parameters'!$B$5-'AC Parameters'!$B$3)) * ('AC Parameters'!$B$8/'AC Parameters'!$B$9)</f>
        <v>1.5509880495765909E-2</v>
      </c>
      <c r="M54">
        <f>FORECAST(ABS(L54),
INDEX(HStabXFLR5!$D$8:$D$106,MATCH(ABS(L54),HStabXFLR5!$C$8:$C$106,1)):INDEX(HStabXFLR5!$D$8:$D$106,MATCH(ABS(L54),HStabXFLR5!$C$8:$C$106,1)+1),
INDEX(HStabXFLR5!$C$8:$C$106,MATCH(ABS(L54),HStabXFLR5!$C$8:$C$106,1)):INDEX(HStabXFLR5!$C$8:$C$106,MATCH(ABS(L54),HStabXFLR5!$C$8:$C$106,1)+1))</f>
        <v>1.0963548151352559E-2</v>
      </c>
      <c r="N54">
        <f>L54*B54*'AC Parameters'!$B$9</f>
        <v>0.22002512028436988</v>
      </c>
      <c r="O54">
        <f>(B54*'AC Parameters'!$B$8*TrimCalculation_Dwing_DHStab!I54)+TrimCalculation_Dwing_DHStab!N54</f>
        <v>123.59874395431787</v>
      </c>
      <c r="P54">
        <f>('AC Parameters'!$B$2*9.807)-TrimCalculation_Dwing_DHStab!O54</f>
        <v>-3.0543954317863609E-2</v>
      </c>
      <c r="Q54">
        <f>M54*B54*'AC Parameters'!$B$9</f>
        <v>0.15553027641981876</v>
      </c>
      <c r="R54">
        <f>(J54*B54*'AC Parameters'!$B$8)</f>
        <v>4.7560922634352307</v>
      </c>
    </row>
    <row r="55" spans="1:18" x14ac:dyDescent="0.2">
      <c r="A55" s="1">
        <f>WingXFLR5!L61</f>
        <v>9.6715999999999998</v>
      </c>
      <c r="B55" s="1">
        <f t="shared" si="0"/>
        <v>57.293156018000005</v>
      </c>
      <c r="C55">
        <f>WingXFLR5!C61</f>
        <v>0.86974499999999999</v>
      </c>
      <c r="D55">
        <f>WingXFLR5!I61</f>
        <v>-5.6161999999999997E-2</v>
      </c>
      <c r="E55">
        <f>(((D55*'AC Parameters'!$B$6)+(C55*('AC Parameters'!$B$3-'AC Parameters'!$B$4)))/('AC Parameters'!$B$5-'AC Parameters'!$B$3)) * ('AC Parameters'!$B$8/'AC Parameters'!$B$9)</f>
        <v>1.9469769175326983E-2</v>
      </c>
      <c r="F55">
        <f>E55*B55*'AC Parameters'!$B$9</f>
        <v>0.27329370813413173</v>
      </c>
      <c r="G55">
        <f>'AC Parameters'!$B$2*9.807 + F55</f>
        <v>123.84149370813414</v>
      </c>
      <c r="H55">
        <f t="shared" si="1"/>
        <v>-0.27329370813413173</v>
      </c>
      <c r="I55">
        <f>C55+(H55/(B55*'AC Parameters'!$B$8))</f>
        <v>0.86782204045474676</v>
      </c>
      <c r="J55">
        <f>FORECAST(I55,
INDEX(WingXFLR5!$F$8:$F$145,MATCH(I55,WingXFLR5!$C$8:$C$145,1)):INDEX(WingXFLR5!$F$8:$F$145,MATCH(I55,WingXFLR5!$C$8:$C$145,1)+1),
INDEX(WingXFLR5!$C$8:$C$145,MATCH(I55,WingXFLR5!$C$8:$C$145,1)):INDEX(WingXFLR5!$C$8:$C$145,MATCH(I55,WingXFLR5!$C$8:$C$145,1)+1))</f>
        <v>3.3535731494011838E-2</v>
      </c>
      <c r="K55">
        <f>FORECAST(I55,
INDEX(WingXFLR5!$I$8:$I$145,MATCH(I55,WingXFLR5!$C$8:$C$145,1)):INDEX(WingXFLR5!$I$8:$I$145,MATCH(I55,WingXFLR5!$C$8:$C$145,1)+1),
INDEX(WingXFLR5!$C$8:$C$145,MATCH(I55,WingXFLR5!$C$8:$C$145,1)):INDEX(WingXFLR5!$C$8:$C$145,MATCH(I55,WingXFLR5!$C$8:$C$145,1)+1))</f>
        <v>-5.6319275862479812E-2</v>
      </c>
      <c r="L55">
        <f>(((K55*'AC Parameters'!$B$6)+(I55*('AC Parameters'!$B$3-'AC Parameters'!$B$4)))/('AC Parameters'!$B$5-'AC Parameters'!$B$3)) * ('AC Parameters'!$B$8/'AC Parameters'!$B$9)</f>
        <v>1.8761964916237453E-2</v>
      </c>
      <c r="M55">
        <f>FORECAST(ABS(L55),
INDEX(HStabXFLR5!$D$8:$D$106,MATCH(ABS(L55),HStabXFLR5!$C$8:$C$106,1)):INDEX(HStabXFLR5!$D$8:$D$106,MATCH(ABS(L55),HStabXFLR5!$C$8:$C$106,1)+1),
INDEX(HStabXFLR5!$C$8:$C$106,MATCH(ABS(L55),HStabXFLR5!$C$8:$C$106,1)):INDEX(HStabXFLR5!$C$8:$C$106,MATCH(ABS(L55),HStabXFLR5!$C$8:$C$106,1)+1))</f>
        <v>1.0968066329769393E-2</v>
      </c>
      <c r="N55">
        <f>L55*B55*'AC Parameters'!$B$9</f>
        <v>0.26335838487180752</v>
      </c>
      <c r="O55">
        <f>(B55*'AC Parameters'!$B$8*TrimCalculation_Dwing_DHStab!I55)+TrimCalculation_Dwing_DHStab!N55</f>
        <v>123.59944417089724</v>
      </c>
      <c r="P55">
        <f>('AC Parameters'!$B$2*9.807)-TrimCalculation_Dwing_DHStab!O55</f>
        <v>-3.1244170897238632E-2</v>
      </c>
      <c r="Q55">
        <f>M55*B55*'AC Parameters'!$B$9</f>
        <v>0.15395680818457635</v>
      </c>
      <c r="R55">
        <f>(J55*B55*'AC Parameters'!$B$8)</f>
        <v>4.7661452044651567</v>
      </c>
    </row>
    <row r="56" spans="1:18" x14ac:dyDescent="0.2">
      <c r="A56" s="1">
        <f>WingXFLR5!L62</f>
        <v>9.6210000000000004</v>
      </c>
      <c r="B56" s="1">
        <f t="shared" si="0"/>
        <v>56.695230112500006</v>
      </c>
      <c r="C56">
        <f>WingXFLR5!C62</f>
        <v>0.87890999999999997</v>
      </c>
      <c r="D56">
        <f>WingXFLR5!I62</f>
        <v>-5.5412000000000003E-2</v>
      </c>
      <c r="E56">
        <f>(((D56*'AC Parameters'!$B$6)+(C56*('AC Parameters'!$B$3-'AC Parameters'!$B$4)))/('AC Parameters'!$B$5-'AC Parameters'!$B$3)) * ('AC Parameters'!$B$8/'AC Parameters'!$B$9)</f>
        <v>2.2844194509411601E-2</v>
      </c>
      <c r="F56">
        <f>E56*B56*'AC Parameters'!$B$9</f>
        <v>0.317313431789221</v>
      </c>
      <c r="G56">
        <f>'AC Parameters'!$B$2*9.807 + F56</f>
        <v>123.88551343178922</v>
      </c>
      <c r="H56">
        <f t="shared" si="1"/>
        <v>-0.317313431789221</v>
      </c>
      <c r="I56">
        <f>C56+(H56/(B56*'AC Parameters'!$B$8))</f>
        <v>0.87665376051971056</v>
      </c>
      <c r="J56">
        <f>FORECAST(I56,
INDEX(WingXFLR5!$F$8:$F$145,MATCH(I56,WingXFLR5!$C$8:$C$145,1)):INDEX(WingXFLR5!$F$8:$F$145,MATCH(I56,WingXFLR5!$C$8:$C$145,1)+1),
INDEX(WingXFLR5!$C$8:$C$145,MATCH(I56,WingXFLR5!$C$8:$C$145,1)):INDEX(WingXFLR5!$C$8:$C$145,MATCH(I56,WingXFLR5!$C$8:$C$145,1)+1))</f>
        <v>3.3959680810548037E-2</v>
      </c>
      <c r="K56">
        <f>FORECAST(I56,
INDEX(WingXFLR5!$I$8:$I$145,MATCH(I56,WingXFLR5!$C$8:$C$145,1)):INDEX(WingXFLR5!$I$8:$I$145,MATCH(I56,WingXFLR5!$C$8:$C$145,1)+1),
INDEX(WingXFLR5!$C$8:$C$145,MATCH(I56,WingXFLR5!$C$8:$C$145,1)):INDEX(WingXFLR5!$C$8:$C$145,MATCH(I56,WingXFLR5!$C$8:$C$145,1)+1))</f>
        <v>-5.5596634982020401E-2</v>
      </c>
      <c r="L56">
        <f>(((K56*'AC Parameters'!$B$6)+(I56*('AC Parameters'!$B$3-'AC Parameters'!$B$4)))/('AC Parameters'!$B$5-'AC Parameters'!$B$3)) * ('AC Parameters'!$B$8/'AC Parameters'!$B$9)</f>
        <v>2.2013478561561051E-2</v>
      </c>
      <c r="M56">
        <f>FORECAST(ABS(L56),
INDEX(HStabXFLR5!$D$8:$D$106,MATCH(ABS(L56),HStabXFLR5!$C$8:$C$106,1)):INDEX(HStabXFLR5!$D$8:$D$106,MATCH(ABS(L56),HStabXFLR5!$C$8:$C$106,1)+1),
INDEX(HStabXFLR5!$C$8:$C$106,MATCH(ABS(L56),HStabXFLR5!$C$8:$C$106,1)):INDEX(HStabXFLR5!$C$8:$C$106,MATCH(ABS(L56),HStabXFLR5!$C$8:$C$106,1)+1))</f>
        <v>1.0974973780828071E-2</v>
      </c>
      <c r="N56">
        <f>L56*B56*'AC Parameters'!$B$9</f>
        <v>0.30577451199295091</v>
      </c>
      <c r="O56">
        <f>(B56*'AC Parameters'!$B$8*TrimCalculation_Dwing_DHStab!I56)+TrimCalculation_Dwing_DHStab!N56</f>
        <v>123.59677073450256</v>
      </c>
      <c r="P56">
        <f>('AC Parameters'!$B$2*9.807)-TrimCalculation_Dwing_DHStab!O56</f>
        <v>-2.8570734502551431E-2</v>
      </c>
      <c r="Q56">
        <f>M56*B56*'AC Parameters'!$B$9</f>
        <v>0.15244602267576191</v>
      </c>
      <c r="R56">
        <f>(J56*B56*'AC Parameters'!$B$8)</f>
        <v>4.776027968041519</v>
      </c>
    </row>
    <row r="57" spans="1:18" x14ac:dyDescent="0.2">
      <c r="A57" s="1">
        <f>WingXFLR5!L63</f>
        <v>9.5711999999999993</v>
      </c>
      <c r="B57" s="1">
        <f t="shared" si="0"/>
        <v>56.109820031999995</v>
      </c>
      <c r="C57">
        <f>WingXFLR5!C63</f>
        <v>0.88807199999999997</v>
      </c>
      <c r="D57">
        <f>WingXFLR5!I63</f>
        <v>-5.4661000000000001E-2</v>
      </c>
      <c r="E57">
        <f>(((D57*'AC Parameters'!$B$6)+(C57*('AC Parameters'!$B$3-'AC Parameters'!$B$4)))/('AC Parameters'!$B$5-'AC Parameters'!$B$3)) * ('AC Parameters'!$B$8/'AC Parameters'!$B$9)</f>
        <v>2.6220457064755908E-2</v>
      </c>
      <c r="F57">
        <f>E57*B57*'AC Parameters'!$B$9</f>
        <v>0.360450156129758</v>
      </c>
      <c r="G57">
        <f>'AC Parameters'!$B$2*9.807 + F57</f>
        <v>123.92865015612976</v>
      </c>
      <c r="H57">
        <f t="shared" si="1"/>
        <v>-0.360450156129758</v>
      </c>
      <c r="I57">
        <f>C57+(H57/(B57*'AC Parameters'!$B$8))</f>
        <v>0.88548229912889409</v>
      </c>
      <c r="J57">
        <f>FORECAST(I57,
INDEX(WingXFLR5!$F$8:$F$145,MATCH(I57,WingXFLR5!$C$8:$C$145,1)):INDEX(WingXFLR5!$F$8:$F$145,MATCH(I57,WingXFLR5!$C$8:$C$145,1)+1),
INDEX(WingXFLR5!$C$8:$C$145,MATCH(I57,WingXFLR5!$C$8:$C$145,1)):INDEX(WingXFLR5!$C$8:$C$145,MATCH(I57,WingXFLR5!$C$8:$C$145,1)+1))</f>
        <v>3.437789229684373E-2</v>
      </c>
      <c r="K57">
        <f>FORECAST(I57,
INDEX(WingXFLR5!$I$8:$I$145,MATCH(I57,WingXFLR5!$C$8:$C$145,1)):INDEX(WingXFLR5!$I$8:$I$145,MATCH(I57,WingXFLR5!$C$8:$C$145,1)+1),
INDEX(WingXFLR5!$C$8:$C$145,MATCH(I57,WingXFLR5!$C$8:$C$145,1)):INDEX(WingXFLR5!$C$8:$C$145,MATCH(I57,WingXFLR5!$C$8:$C$145,1)+1))</f>
        <v>-5.4873275196922131E-2</v>
      </c>
      <c r="L57">
        <f>(((K57*'AC Parameters'!$B$6)+(I57*('AC Parameters'!$B$3-'AC Parameters'!$B$4)))/('AC Parameters'!$B$5-'AC Parameters'!$B$3)) * ('AC Parameters'!$B$8/'AC Parameters'!$B$9)</f>
        <v>2.5266133764094759E-2</v>
      </c>
      <c r="M57">
        <f>FORECAST(ABS(L57),
INDEX(HStabXFLR5!$D$8:$D$106,MATCH(ABS(L57),HStabXFLR5!$C$8:$C$106,1)):INDEX(HStabXFLR5!$D$8:$D$106,MATCH(ABS(L57),HStabXFLR5!$C$8:$C$106,1)+1),
INDEX(HStabXFLR5!$C$8:$C$106,MATCH(ABS(L57),HStabXFLR5!$C$8:$C$106,1)):INDEX(HStabXFLR5!$C$8:$C$106,MATCH(ABS(L57),HStabXFLR5!$C$8:$C$106,1)+1))</f>
        <v>1.0982506562677387E-2</v>
      </c>
      <c r="N57">
        <f>L57*B57*'AC Parameters'!$B$9</f>
        <v>0.34733116350990995</v>
      </c>
      <c r="O57">
        <f>(B57*'AC Parameters'!$B$8*TrimCalculation_Dwing_DHStab!I57)+TrimCalculation_Dwing_DHStab!N57</f>
        <v>123.59408778017402</v>
      </c>
      <c r="P57">
        <f>('AC Parameters'!$B$2*9.807)-TrimCalculation_Dwing_DHStab!O57</f>
        <v>-2.5887780174016939E-2</v>
      </c>
      <c r="Q57">
        <f>M57*B57*'AC Parameters'!$B$9</f>
        <v>0.15097548434936131</v>
      </c>
      <c r="R57">
        <f>(J57*B57*'AC Parameters'!$B$8)</f>
        <v>4.7849219900512576</v>
      </c>
    </row>
    <row r="58" spans="1:18" x14ac:dyDescent="0.2">
      <c r="A58" s="1">
        <f>WingXFLR5!L64</f>
        <v>9.5222999999999995</v>
      </c>
      <c r="B58" s="1">
        <f t="shared" si="0"/>
        <v>55.537945840124998</v>
      </c>
      <c r="C58">
        <f>WingXFLR5!C64</f>
        <v>0.89722999999999997</v>
      </c>
      <c r="D58">
        <f>WingXFLR5!I64</f>
        <v>-5.3908999999999999E-2</v>
      </c>
      <c r="E58">
        <f>(((D58*'AC Parameters'!$B$6)+(C58*('AC Parameters'!$B$3-'AC Parameters'!$B$4)))/('AC Parameters'!$B$5-'AC Parameters'!$B$3)) * ('AC Parameters'!$B$8/'AC Parameters'!$B$9)</f>
        <v>2.9598381939091891E-2</v>
      </c>
      <c r="F58">
        <f>E58*B58*'AC Parameters'!$B$9</f>
        <v>0.40273916660671177</v>
      </c>
      <c r="G58">
        <f>'AC Parameters'!$B$2*9.807 + F58</f>
        <v>123.97093916660671</v>
      </c>
      <c r="H58">
        <f t="shared" si="1"/>
        <v>-0.40273916660671177</v>
      </c>
      <c r="I58">
        <f>C58+(H58/(B58*'AC Parameters'!$B$8))</f>
        <v>0.89430667355676952</v>
      </c>
      <c r="J58">
        <f>FORECAST(I58,
INDEX(WingXFLR5!$F$8:$F$145,MATCH(I58,WingXFLR5!$C$8:$C$145,1)):INDEX(WingXFLR5!$F$8:$F$145,MATCH(I58,WingXFLR5!$C$8:$C$145,1)+1),
INDEX(WingXFLR5!$C$8:$C$145,MATCH(I58,WingXFLR5!$C$8:$C$145,1)):INDEX(WingXFLR5!$C$8:$C$145,MATCH(I58,WingXFLR5!$C$8:$C$145,1)+1))</f>
        <v>3.4794782010273119E-2</v>
      </c>
      <c r="K58">
        <f>FORECAST(I58,
INDEX(WingXFLR5!$I$8:$I$145,MATCH(I58,WingXFLR5!$C$8:$C$145,1)):INDEX(WingXFLR5!$I$8:$I$145,MATCH(I58,WingXFLR5!$C$8:$C$145,1)+1),
INDEX(WingXFLR5!$C$8:$C$145,MATCH(I58,WingXFLR5!$C$8:$C$145,1)):INDEX(WingXFLR5!$C$8:$C$145,MATCH(I58,WingXFLR5!$C$8:$C$145,1)+1))</f>
        <v>-5.4149046023728886E-2</v>
      </c>
      <c r="L58">
        <f>(((K58*'AC Parameters'!$B$6)+(I58*('AC Parameters'!$B$3-'AC Parameters'!$B$4)))/('AC Parameters'!$B$5-'AC Parameters'!$B$3)) * ('AC Parameters'!$B$8/'AC Parameters'!$B$9)</f>
        <v>2.8520114074013048E-2</v>
      </c>
      <c r="M58">
        <f>FORECAST(ABS(L58),
INDEX(HStabXFLR5!$D$8:$D$106,MATCH(ABS(L58),HStabXFLR5!$C$8:$C$106,1)):INDEX(HStabXFLR5!$D$8:$D$106,MATCH(ABS(L58),HStabXFLR5!$C$8:$C$106,1)+1),
INDEX(HStabXFLR5!$C$8:$C$106,MATCH(ABS(L58),HStabXFLR5!$C$8:$C$106,1)):INDEX(HStabXFLR5!$C$8:$C$106,MATCH(ABS(L58),HStabXFLR5!$C$8:$C$106,1)+1))</f>
        <v>1.0992458072793188E-2</v>
      </c>
      <c r="N58">
        <f>L58*B58*'AC Parameters'!$B$9</f>
        <v>0.38806739494519726</v>
      </c>
      <c r="O58">
        <f>(B58*'AC Parameters'!$B$8*TrimCalculation_Dwing_DHStab!I58)+TrimCalculation_Dwing_DHStab!N58</f>
        <v>123.59439805744186</v>
      </c>
      <c r="P58">
        <f>('AC Parameters'!$B$2*9.807)-TrimCalculation_Dwing_DHStab!O58</f>
        <v>-2.6198057441860101E-2</v>
      </c>
      <c r="Q58">
        <f>M58*B58*'AC Parameters'!$B$9</f>
        <v>0.14957214256867507</v>
      </c>
      <c r="R58">
        <f>(J58*B58*'AC Parameters'!$B$8)</f>
        <v>4.7935876410689344</v>
      </c>
    </row>
    <row r="59" spans="1:18" x14ac:dyDescent="0.2">
      <c r="A59" s="1">
        <f>WingXFLR5!L65</f>
        <v>9.4266000000000005</v>
      </c>
      <c r="B59" s="1">
        <f t="shared" si="0"/>
        <v>54.427232380500008</v>
      </c>
      <c r="C59">
        <f>WingXFLR5!C65</f>
        <v>0.91553300000000004</v>
      </c>
      <c r="D59">
        <f>WingXFLR5!I65</f>
        <v>-5.2403999999999999E-2</v>
      </c>
      <c r="E59">
        <f>(((D59*'AC Parameters'!$B$6)+(C59*('AC Parameters'!$B$3-'AC Parameters'!$B$4)))/('AC Parameters'!$B$5-'AC Parameters'!$B$3)) * ('AC Parameters'!$B$8/'AC Parameters'!$B$9)</f>
        <v>3.6354319886343418E-2</v>
      </c>
      <c r="F59">
        <f>E59*B59*'AC Parameters'!$B$9</f>
        <v>0.48477292903981622</v>
      </c>
      <c r="G59">
        <f>'AC Parameters'!$B$2*9.807 + F59</f>
        <v>124.05297292903983</v>
      </c>
      <c r="H59">
        <f t="shared" si="1"/>
        <v>-0.48477292903981622</v>
      </c>
      <c r="I59">
        <f>C59+(H59/(B59*'AC Parameters'!$B$8))</f>
        <v>0.91194241370146178</v>
      </c>
      <c r="J59">
        <f>FORECAST(I59,
INDEX(WingXFLR5!$F$8:$F$145,MATCH(I59,WingXFLR5!$C$8:$C$145,1)):INDEX(WingXFLR5!$F$8:$F$145,MATCH(I59,WingXFLR5!$C$8:$C$145,1)+1),
INDEX(WingXFLR5!$C$8:$C$145,MATCH(I59,WingXFLR5!$C$8:$C$145,1)):INDEX(WingXFLR5!$C$8:$C$145,MATCH(I59,WingXFLR5!$C$8:$C$145,1)+1))</f>
        <v>3.5637150926213217E-2</v>
      </c>
      <c r="K59">
        <f>FORECAST(I59,
INDEX(WingXFLR5!$I$8:$I$145,MATCH(I59,WingXFLR5!$C$8:$C$145,1)):INDEX(WingXFLR5!$I$8:$I$145,MATCH(I59,WingXFLR5!$C$8:$C$145,1)+1),
INDEX(WingXFLR5!$C$8:$C$145,MATCH(I59,WingXFLR5!$C$8:$C$145,1)):INDEX(WingXFLR5!$C$8:$C$145,MATCH(I59,WingXFLR5!$C$8:$C$145,1)+1))</f>
        <v>-5.2699242986357434E-2</v>
      </c>
      <c r="L59">
        <f>(((K59*'AC Parameters'!$B$6)+(I59*('AC Parameters'!$B$3-'AC Parameters'!$B$4)))/('AC Parameters'!$B$5-'AC Parameters'!$B$3)) * ('AC Parameters'!$B$8/'AC Parameters'!$B$9)</f>
        <v>3.5028975504156026E-2</v>
      </c>
      <c r="M59">
        <f>FORECAST(ABS(L59),
INDEX(HStabXFLR5!$D$8:$D$106,MATCH(ABS(L59),HStabXFLR5!$C$8:$C$106,1)):INDEX(HStabXFLR5!$D$8:$D$106,MATCH(ABS(L59),HStabXFLR5!$C$8:$C$106,1)+1),
INDEX(HStabXFLR5!$C$8:$C$106,MATCH(ABS(L59),HStabXFLR5!$C$8:$C$106,1)):INDEX(HStabXFLR5!$C$8:$C$106,MATCH(ABS(L59),HStabXFLR5!$C$8:$C$106,1)+1))</f>
        <v>1.1016412585165409E-2</v>
      </c>
      <c r="N59">
        <f>L59*B59*'AC Parameters'!$B$9</f>
        <v>0.46709989650480788</v>
      </c>
      <c r="O59">
        <f>(B59*'AC Parameters'!$B$8*TrimCalculation_Dwing_DHStab!I59)+TrimCalculation_Dwing_DHStab!N59</f>
        <v>123.5904447345513</v>
      </c>
      <c r="P59">
        <f>('AC Parameters'!$B$2*9.807)-TrimCalculation_Dwing_DHStab!O59</f>
        <v>-2.2244734551293277E-2</v>
      </c>
      <c r="Q59">
        <f>M59*B59*'AC Parameters'!$B$9</f>
        <v>0.14690024770420432</v>
      </c>
      <c r="R59">
        <f>(J59*B59*'AC Parameters'!$B$8)</f>
        <v>4.8114498861000001</v>
      </c>
    </row>
    <row r="60" spans="1:18" x14ac:dyDescent="0.2">
      <c r="A60" s="1">
        <f>WingXFLR5!L66</f>
        <v>9.3798999999999992</v>
      </c>
      <c r="B60" s="1">
        <f t="shared" si="0"/>
        <v>53.889295956124997</v>
      </c>
      <c r="C60">
        <f>WingXFLR5!C66</f>
        <v>0.92467900000000003</v>
      </c>
      <c r="D60">
        <f>WingXFLR5!I66</f>
        <v>-5.1651000000000002E-2</v>
      </c>
      <c r="E60">
        <f>(((D60*'AC Parameters'!$B$6)+(C60*('AC Parameters'!$B$3-'AC Parameters'!$B$4)))/('AC Parameters'!$B$5-'AC Parameters'!$B$3)) * ('AC Parameters'!$B$8/'AC Parameters'!$B$9)</f>
        <v>3.9732507861526989E-2</v>
      </c>
      <c r="F60">
        <f>E60*B60*'AC Parameters'!$B$9</f>
        <v>0.52458343443107835</v>
      </c>
      <c r="G60">
        <f>'AC Parameters'!$B$2*9.807 + F60</f>
        <v>124.09278343443108</v>
      </c>
      <c r="H60">
        <f t="shared" si="1"/>
        <v>-0.52458343443107835</v>
      </c>
      <c r="I60">
        <f>C60+(H60/(B60*'AC Parameters'!$B$8))</f>
        <v>0.92075476214380636</v>
      </c>
      <c r="J60">
        <f>FORECAST(I60,
INDEX(WingXFLR5!$F$8:$F$145,MATCH(I60,WingXFLR5!$C$8:$C$145,1)):INDEX(WingXFLR5!$F$8:$F$145,MATCH(I60,WingXFLR5!$C$8:$C$145,1)+1),
INDEX(WingXFLR5!$C$8:$C$145,MATCH(I60,WingXFLR5!$C$8:$C$145,1)):INDEX(WingXFLR5!$C$8:$C$145,MATCH(I60,WingXFLR5!$C$8:$C$145,1)+1))</f>
        <v>3.6066491223141983E-2</v>
      </c>
      <c r="K60">
        <f>FORECAST(I60,
INDEX(WingXFLR5!$I$8:$I$145,MATCH(I60,WingXFLR5!$C$8:$C$145,1)):INDEX(WingXFLR5!$I$8:$I$145,MATCH(I60,WingXFLR5!$C$8:$C$145,1)+1),
INDEX(WingXFLR5!$C$8:$C$145,MATCH(I60,WingXFLR5!$C$8:$C$145,1)):INDEX(WingXFLR5!$C$8:$C$145,MATCH(I60,WingXFLR5!$C$8:$C$145,1)+1))</f>
        <v>-5.1974086716128798E-2</v>
      </c>
      <c r="L60">
        <f>(((K60*'AC Parameters'!$B$6)+(I60*('AC Parameters'!$B$3-'AC Parameters'!$B$4)))/('AC Parameters'!$B$5-'AC Parameters'!$B$3)) * ('AC Parameters'!$B$8/'AC Parameters'!$B$9)</f>
        <v>3.8283042178435603E-2</v>
      </c>
      <c r="M60">
        <f>FORECAST(ABS(L60),
INDEX(HStabXFLR5!$D$8:$D$106,MATCH(ABS(L60),HStabXFLR5!$C$8:$C$106,1)):INDEX(HStabXFLR5!$D$8:$D$106,MATCH(ABS(L60),HStabXFLR5!$C$8:$C$106,1)+1),
INDEX(HStabXFLR5!$C$8:$C$106,MATCH(ABS(L60),HStabXFLR5!$C$8:$C$106,1)):INDEX(HStabXFLR5!$C$8:$C$106,MATCH(ABS(L60),HStabXFLR5!$C$8:$C$106,1)+1))</f>
        <v>1.1030479879727681E-2</v>
      </c>
      <c r="N60">
        <f>L60*B60*'AC Parameters'!$B$9</f>
        <v>0.50544631656336048</v>
      </c>
      <c r="O60">
        <f>(B60*'AC Parameters'!$B$8*TrimCalculation_Dwing_DHStab!I60)+TrimCalculation_Dwing_DHStab!N60</f>
        <v>123.58990579493556</v>
      </c>
      <c r="P60">
        <f>('AC Parameters'!$B$2*9.807)-TrimCalculation_Dwing_DHStab!O60</f>
        <v>-2.1705794935556355E-2</v>
      </c>
      <c r="Q60">
        <f>M60*B60*'AC Parameters'!$B$9</f>
        <v>0.14563407472029813</v>
      </c>
      <c r="R60">
        <f>(J60*B60*'AC Parameters'!$B$8)</f>
        <v>4.8212887513565237</v>
      </c>
    </row>
    <row r="61" spans="1:18" x14ac:dyDescent="0.2">
      <c r="A61" s="1">
        <f>WingXFLR5!L67</f>
        <v>9.3338000000000001</v>
      </c>
      <c r="B61" s="1">
        <f t="shared" si="0"/>
        <v>53.36089124450001</v>
      </c>
      <c r="C61">
        <f>WingXFLR5!C67</f>
        <v>0.93382100000000001</v>
      </c>
      <c r="D61">
        <f>WingXFLR5!I67</f>
        <v>-5.0896999999999998E-2</v>
      </c>
      <c r="E61">
        <f>(((D61*'AC Parameters'!$B$6)+(C61*('AC Parameters'!$B$3-'AC Parameters'!$B$4)))/('AC Parameters'!$B$5-'AC Parameters'!$B$3)) * ('AC Parameters'!$B$8/'AC Parameters'!$B$9)</f>
        <v>4.3112358155702246E-2</v>
      </c>
      <c r="F61">
        <f>E61*B61*'AC Parameters'!$B$9</f>
        <v>0.5636258944358884</v>
      </c>
      <c r="G61">
        <f>'AC Parameters'!$B$2*9.807 + F61</f>
        <v>124.13182589443589</v>
      </c>
      <c r="H61">
        <f t="shared" si="1"/>
        <v>-0.5636258944358884</v>
      </c>
      <c r="I61">
        <f>C61+(H61/(B61*'AC Parameters'!$B$8))</f>
        <v>0.92956294640484283</v>
      </c>
      <c r="J61">
        <f>FORECAST(I61,
INDEX(WingXFLR5!$F$8:$F$145,MATCH(I61,WingXFLR5!$C$8:$C$145,1)):INDEX(WingXFLR5!$F$8:$F$145,MATCH(I61,WingXFLR5!$C$8:$C$145,1)+1),
INDEX(WingXFLR5!$C$8:$C$145,MATCH(I61,WingXFLR5!$C$8:$C$145,1)):INDEX(WingXFLR5!$C$8:$C$145,MATCH(I61,WingXFLR5!$C$8:$C$145,1)+1))</f>
        <v>3.6503609665347665E-2</v>
      </c>
      <c r="K61">
        <f>FORECAST(I61,
INDEX(WingXFLR5!$I$8:$I$145,MATCH(I61,WingXFLR5!$C$8:$C$145,1)):INDEX(WingXFLR5!$I$8:$I$145,MATCH(I61,WingXFLR5!$C$8:$C$145,1)+1),
INDEX(WingXFLR5!$C$8:$C$145,MATCH(I61,WingXFLR5!$C$8:$C$145,1)):INDEX(WingXFLR5!$C$8:$C$145,MATCH(I61,WingXFLR5!$C$8:$C$145,1)+1))</f>
        <v>-5.1248189281420747E-2</v>
      </c>
      <c r="L61">
        <f>(((K61*'AC Parameters'!$B$6)+(I61*('AC Parameters'!$B$3-'AC Parameters'!$B$4)))/('AC Parameters'!$B$5-'AC Parameters'!$B$3)) * ('AC Parameters'!$B$8/'AC Parameters'!$B$9)</f>
        <v>4.1538131105143747E-2</v>
      </c>
      <c r="M61">
        <f>FORECAST(ABS(L61),
INDEX(HStabXFLR5!$D$8:$D$106,MATCH(ABS(L61),HStabXFLR5!$C$8:$C$106,1)):INDEX(HStabXFLR5!$D$8:$D$106,MATCH(ABS(L61),HStabXFLR5!$C$8:$C$106,1)+1),
INDEX(HStabXFLR5!$C$8:$C$106,MATCH(ABS(L61),HStabXFLR5!$C$8:$C$106,1)):INDEX(HStabXFLR5!$C$8:$C$106,MATCH(ABS(L61),HStabXFLR5!$C$8:$C$106,1)+1))</f>
        <v>1.1047026934935139E-2</v>
      </c>
      <c r="N61">
        <f>L61*B61*'AC Parameters'!$B$9</f>
        <v>0.54304536561833283</v>
      </c>
      <c r="O61">
        <f>(B61*'AC Parameters'!$B$8*TrimCalculation_Dwing_DHStab!I61)+TrimCalculation_Dwing_DHStab!N61</f>
        <v>123.58652882429517</v>
      </c>
      <c r="P61">
        <f>('AC Parameters'!$B$2*9.807)-TrimCalculation_Dwing_DHStab!O61</f>
        <v>-1.8328824295167578E-2</v>
      </c>
      <c r="Q61">
        <f>M61*B61*'AC Parameters'!$B$9</f>
        <v>0.14442240469828338</v>
      </c>
      <c r="R61">
        <f>(J61*B61*'AC Parameters'!$B$8)</f>
        <v>4.831874279640286</v>
      </c>
    </row>
    <row r="62" spans="1:18" x14ac:dyDescent="0.2">
      <c r="A62" s="1">
        <f>WingXFLR5!L68</f>
        <v>9.2885000000000009</v>
      </c>
      <c r="B62" s="1">
        <f t="shared" si="0"/>
        <v>52.844192253125016</v>
      </c>
      <c r="C62">
        <f>WingXFLR5!C68</f>
        <v>0.94295799999999996</v>
      </c>
      <c r="D62">
        <f>WingXFLR5!I68</f>
        <v>-5.0143E-2</v>
      </c>
      <c r="E62">
        <f>(((D62*'AC Parameters'!$B$6)+(C62*('AC Parameters'!$B$3-'AC Parameters'!$B$4)))/('AC Parameters'!$B$5-'AC Parameters'!$B$3)) * ('AC Parameters'!$B$8/'AC Parameters'!$B$9)</f>
        <v>4.6491333938537459E-2</v>
      </c>
      <c r="F62">
        <f>E62*B62*'AC Parameters'!$B$9</f>
        <v>0.60191526224431569</v>
      </c>
      <c r="G62">
        <f>'AC Parameters'!$B$2*9.807 + F62</f>
        <v>124.17011526224432</v>
      </c>
      <c r="H62">
        <f t="shared" si="1"/>
        <v>-0.60191526224431569</v>
      </c>
      <c r="I62">
        <f>C62+(H62/(B62*'AC Parameters'!$B$8))</f>
        <v>0.93836621703824008</v>
      </c>
      <c r="J62">
        <f>FORECAST(I62,
INDEX(WingXFLR5!$F$8:$F$145,MATCH(I62,WingXFLR5!$C$8:$C$145,1)):INDEX(WingXFLR5!$F$8:$F$145,MATCH(I62,WingXFLR5!$C$8:$C$145,1)+1),
INDEX(WingXFLR5!$C$8:$C$145,MATCH(I62,WingXFLR5!$C$8:$C$145,1)):INDEX(WingXFLR5!$C$8:$C$145,MATCH(I62,WingXFLR5!$C$8:$C$145,1)+1))</f>
        <v>3.6943335469681045E-2</v>
      </c>
      <c r="K62">
        <f>FORECAST(I62,
INDEX(WingXFLR5!$I$8:$I$145,MATCH(I62,WingXFLR5!$C$8:$C$145,1)):INDEX(WingXFLR5!$I$8:$I$145,MATCH(I62,WingXFLR5!$C$8:$C$145,1)+1),
INDEX(WingXFLR5!$C$8:$C$145,MATCH(I62,WingXFLR5!$C$8:$C$145,1)):INDEX(WingXFLR5!$C$8:$C$145,MATCH(I62,WingXFLR5!$C$8:$C$145,1)+1))</f>
        <v>-5.0521921347615947E-2</v>
      </c>
      <c r="L62">
        <f>(((K62*'AC Parameters'!$B$6)+(I62*('AC Parameters'!$B$3-'AC Parameters'!$B$4)))/('AC Parameters'!$B$5-'AC Parameters'!$B$3)) * ('AC Parameters'!$B$8/'AC Parameters'!$B$9)</f>
        <v>4.4793235719447821E-2</v>
      </c>
      <c r="M62">
        <f>FORECAST(ABS(L62),
INDEX(HStabXFLR5!$D$8:$D$106,MATCH(ABS(L62),HStabXFLR5!$C$8:$C$106,1)):INDEX(HStabXFLR5!$D$8:$D$106,MATCH(ABS(L62),HStabXFLR5!$C$8:$C$106,1)+1),
INDEX(HStabXFLR5!$C$8:$C$106,MATCH(ABS(L62),HStabXFLR5!$C$8:$C$106,1)):INDEX(HStabXFLR5!$C$8:$C$106,MATCH(ABS(L62),HStabXFLR5!$C$8:$C$106,1)+1))</f>
        <v>1.106411409826482E-2</v>
      </c>
      <c r="N62">
        <f>L62*B62*'AC Parameters'!$B$9</f>
        <v>0.57993027819952159</v>
      </c>
      <c r="O62">
        <f>(B62*'AC Parameters'!$B$8*TrimCalculation_Dwing_DHStab!I62)+TrimCalculation_Dwing_DHStab!N62</f>
        <v>123.58595044804161</v>
      </c>
      <c r="P62">
        <f>('AC Parameters'!$B$2*9.807)-TrimCalculation_Dwing_DHStab!O62</f>
        <v>-1.7750448041610412E-2</v>
      </c>
      <c r="Q62">
        <f>M62*B62*'AC Parameters'!$B$9</f>
        <v>0.14324517226720818</v>
      </c>
      <c r="R62">
        <f>(J62*B62*'AC Parameters'!$B$8)</f>
        <v>4.8427283350713832</v>
      </c>
    </row>
    <row r="63" spans="1:18" x14ac:dyDescent="0.2">
      <c r="A63" s="1">
        <f>WingXFLR5!L69</f>
        <v>9.2438000000000002</v>
      </c>
      <c r="B63" s="1">
        <f t="shared" si="0"/>
        <v>52.3368010445</v>
      </c>
      <c r="C63">
        <f>WingXFLR5!C69</f>
        <v>0.95209200000000005</v>
      </c>
      <c r="D63">
        <f>WingXFLR5!I69</f>
        <v>-4.9388000000000001E-2</v>
      </c>
      <c r="E63">
        <f>(((D63*'AC Parameters'!$B$6)+(C63*('AC Parameters'!$B$3-'AC Parameters'!$B$4)))/('AC Parameters'!$B$5-'AC Parameters'!$B$3)) * ('AC Parameters'!$B$8/'AC Parameters'!$B$9)</f>
        <v>4.9872146942632346E-2</v>
      </c>
      <c r="F63">
        <f>E63*B63*'AC Parameters'!$B$9</f>
        <v>0.63948641488866143</v>
      </c>
      <c r="G63">
        <f>'AC Parameters'!$B$2*9.807 + F63</f>
        <v>124.20768641488867</v>
      </c>
      <c r="H63">
        <f t="shared" si="1"/>
        <v>-0.63948641488866143</v>
      </c>
      <c r="I63">
        <f>C63+(H63/(B63*'AC Parameters'!$B$8))</f>
        <v>0.94716630621585718</v>
      </c>
      <c r="J63">
        <f>FORECAST(I63,
INDEX(WingXFLR5!$F$8:$F$145,MATCH(I63,WingXFLR5!$C$8:$C$145,1)):INDEX(WingXFLR5!$F$8:$F$145,MATCH(I63,WingXFLR5!$C$8:$C$145,1)+1),
INDEX(WingXFLR5!$C$8:$C$145,MATCH(I63,WingXFLR5!$C$8:$C$145,1)):INDEX(WingXFLR5!$C$8:$C$145,MATCH(I63,WingXFLR5!$C$8:$C$145,1)+1))</f>
        <v>3.7384935719213301E-2</v>
      </c>
      <c r="K63">
        <f>FORECAST(I63,
INDEX(WingXFLR5!$I$8:$I$145,MATCH(I63,WingXFLR5!$C$8:$C$145,1)):INDEX(WingXFLR5!$I$8:$I$145,MATCH(I63,WingXFLR5!$C$8:$C$145,1)+1),
INDEX(WingXFLR5!$C$8:$C$145,MATCH(I63,WingXFLR5!$C$8:$C$145,1)):INDEX(WingXFLR5!$C$8:$C$145,MATCH(I63,WingXFLR5!$C$8:$C$145,1)+1))</f>
        <v>-4.9795148982595558E-2</v>
      </c>
      <c r="L63">
        <f>(((K63*'AC Parameters'!$B$6)+(I63*('AC Parameters'!$B$3-'AC Parameters'!$B$4)))/('AC Parameters'!$B$5-'AC Parameters'!$B$3)) * ('AC Parameters'!$B$8/'AC Parameters'!$B$9)</f>
        <v>4.8048975320164715E-2</v>
      </c>
      <c r="M63">
        <f>FORECAST(ABS(L63),
INDEX(HStabXFLR5!$D$8:$D$106,MATCH(ABS(L63),HStabXFLR5!$C$8:$C$106,1)):INDEX(HStabXFLR5!$D$8:$D$106,MATCH(ABS(L63),HStabXFLR5!$C$8:$C$106,1)+1),
INDEX(HStabXFLR5!$C$8:$C$106,MATCH(ABS(L63),HStabXFLR5!$C$8:$C$106,1)):INDEX(HStabXFLR5!$C$8:$C$106,MATCH(ABS(L63),HStabXFLR5!$C$8:$C$106,1)+1))</f>
        <v>1.1084131715275905E-2</v>
      </c>
      <c r="N63">
        <f>L63*B63*'AC Parameters'!$B$9</f>
        <v>0.61610876712227014</v>
      </c>
      <c r="O63">
        <f>(B63*'AC Parameters'!$B$8*TrimCalculation_Dwing_DHStab!I63)+TrimCalculation_Dwing_DHStab!N63</f>
        <v>123.58355498053071</v>
      </c>
      <c r="P63">
        <f>('AC Parameters'!$B$2*9.807)-TrimCalculation_Dwing_DHStab!O63</f>
        <v>-1.5354980530702278E-2</v>
      </c>
      <c r="Q63">
        <f>M63*B63*'AC Parameters'!$B$9</f>
        <v>0.14212645910168975</v>
      </c>
      <c r="R63">
        <f>(J63*B63*'AC Parameters'!$B$8)</f>
        <v>4.8535616629044416</v>
      </c>
    </row>
    <row r="64" spans="1:18" x14ac:dyDescent="0.2">
      <c r="A64" s="1">
        <f>WingXFLR5!L70</f>
        <v>9.1997999999999998</v>
      </c>
      <c r="B64" s="1">
        <f t="shared" si="0"/>
        <v>51.839746024500002</v>
      </c>
      <c r="C64">
        <f>WingXFLR5!C70</f>
        <v>0.96122099999999999</v>
      </c>
      <c r="D64">
        <f>WingXFLR5!I70</f>
        <v>-4.8633000000000003E-2</v>
      </c>
      <c r="E64">
        <f>(((D64*'AC Parameters'!$B$6)+(C64*('AC Parameters'!$B$3-'AC Parameters'!$B$4)))/('AC Parameters'!$B$5-'AC Parameters'!$B$3)) * ('AC Parameters'!$B$8/'AC Parameters'!$B$9)</f>
        <v>5.3252085435387196E-2</v>
      </c>
      <c r="F64">
        <f>E64*B64*'AC Parameters'!$B$9</f>
        <v>0.67634077314013463</v>
      </c>
      <c r="G64">
        <f>'AC Parameters'!$B$2*9.807 + F64</f>
        <v>124.24454077314014</v>
      </c>
      <c r="H64">
        <f t="shared" si="1"/>
        <v>-0.67634077314013463</v>
      </c>
      <c r="I64">
        <f>C64+(H64/(B64*'AC Parameters'!$B$8))</f>
        <v>0.95596148176583495</v>
      </c>
      <c r="J64">
        <f>FORECAST(I64,
INDEX(WingXFLR5!$F$8:$F$145,MATCH(I64,WingXFLR5!$C$8:$C$145,1)):INDEX(WingXFLR5!$F$8:$F$145,MATCH(I64,WingXFLR5!$C$8:$C$145,1)+1),
INDEX(WingXFLR5!$C$8:$C$145,MATCH(I64,WingXFLR5!$C$8:$C$145,1)):INDEX(WingXFLR5!$C$8:$C$145,MATCH(I64,WingXFLR5!$C$8:$C$145,1)+1))</f>
        <v>3.7830522018061023E-2</v>
      </c>
      <c r="K64">
        <f>FORECAST(I64,
INDEX(WingXFLR5!$I$8:$I$145,MATCH(I64,WingXFLR5!$C$8:$C$145,1)):INDEX(WingXFLR5!$I$8:$I$145,MATCH(I64,WingXFLR5!$C$8:$C$145,1)+1),
INDEX(WingXFLR5!$C$8:$C$145,MATCH(I64,WingXFLR5!$C$8:$C$145,1)):INDEX(WingXFLR5!$C$8:$C$145,MATCH(I64,WingXFLR5!$C$8:$C$145,1)+1))</f>
        <v>-4.9067980421381829E-2</v>
      </c>
      <c r="L64">
        <f>(((K64*'AC Parameters'!$B$6)+(I64*('AC Parameters'!$B$3-'AC Parameters'!$B$4)))/('AC Parameters'!$B$5-'AC Parameters'!$B$3)) * ('AC Parameters'!$B$8/'AC Parameters'!$B$9)</f>
        <v>5.1304791303171123E-2</v>
      </c>
      <c r="M64">
        <f>FORECAST(ABS(L64),
INDEX(HStabXFLR5!$D$8:$D$106,MATCH(ABS(L64),HStabXFLR5!$C$8:$C$106,1)):INDEX(HStabXFLR5!$D$8:$D$106,MATCH(ABS(L64),HStabXFLR5!$C$8:$C$106,1)+1),
INDEX(HStabXFLR5!$C$8:$C$106,MATCH(ABS(L64),HStabXFLR5!$C$8:$C$106,1)):INDEX(HStabXFLR5!$C$8:$C$106,MATCH(ABS(L64),HStabXFLR5!$C$8:$C$106,1)+1))</f>
        <v>1.1104744509485797E-2</v>
      </c>
      <c r="N64">
        <f>L64*B64*'AC Parameters'!$B$9</f>
        <v>0.65160870099411006</v>
      </c>
      <c r="O64">
        <f>(B64*'AC Parameters'!$B$8*TrimCalculation_Dwing_DHStab!I64)+TrimCalculation_Dwing_DHStab!N64</f>
        <v>123.5822078326335</v>
      </c>
      <c r="P64">
        <f>('AC Parameters'!$B$2*9.807)-TrimCalculation_Dwing_DHStab!O64</f>
        <v>-1.4007832633495809E-2</v>
      </c>
      <c r="Q64">
        <f>M64*B64*'AC Parameters'!$B$9</f>
        <v>0.14103844808448263</v>
      </c>
      <c r="R64">
        <f>(J64*B64*'AC Parameters'!$B$8)</f>
        <v>4.8647658152005713</v>
      </c>
    </row>
    <row r="65" spans="1:18" x14ac:dyDescent="0.2">
      <c r="A65" s="1">
        <f>WingXFLR5!L71</f>
        <v>9.1564999999999994</v>
      </c>
      <c r="B65" s="1">
        <f t="shared" si="0"/>
        <v>51.352914003124994</v>
      </c>
      <c r="C65">
        <f>WingXFLR5!C71</f>
        <v>0.97034600000000004</v>
      </c>
      <c r="D65">
        <f>WingXFLR5!I71</f>
        <v>-4.7877000000000003E-2</v>
      </c>
      <c r="E65">
        <f>(((D65*'AC Parameters'!$B$6)+(C65*('AC Parameters'!$B$3-'AC Parameters'!$B$4)))/('AC Parameters'!$B$5-'AC Parameters'!$B$3)) * ('AC Parameters'!$B$8/'AC Parameters'!$B$9)</f>
        <v>5.6633686247133733E-2</v>
      </c>
      <c r="F65">
        <f>E65*B65*'AC Parameters'!$B$9</f>
        <v>0.71253468078461024</v>
      </c>
      <c r="G65">
        <f>'AC Parameters'!$B$2*9.807 + F65</f>
        <v>124.28073468078462</v>
      </c>
      <c r="H65">
        <f t="shared" si="1"/>
        <v>-0.71253468078461024</v>
      </c>
      <c r="I65">
        <f>C65+(H65/(B65*'AC Parameters'!$B$8))</f>
        <v>0.96475249313450473</v>
      </c>
      <c r="J65">
        <f>FORECAST(I65,
INDEX(WingXFLR5!$F$8:$F$145,MATCH(I65,WingXFLR5!$C$8:$C$145,1)):INDEX(WingXFLR5!$F$8:$F$145,MATCH(I65,WingXFLR5!$C$8:$C$145,1)+1),
INDEX(WingXFLR5!$C$8:$C$145,MATCH(I65,WingXFLR5!$C$8:$C$145,1)):INDEX(WingXFLR5!$C$8:$C$145,MATCH(I65,WingXFLR5!$C$8:$C$145,1)+1))</f>
        <v>3.8281283097682382E-2</v>
      </c>
      <c r="K65">
        <f>FORECAST(I65,
INDEX(WingXFLR5!$I$8:$I$145,MATCH(I65,WingXFLR5!$C$8:$C$145,1)):INDEX(WingXFLR5!$I$8:$I$145,MATCH(I65,WingXFLR5!$C$8:$C$145,1)+1),
INDEX(WingXFLR5!$C$8:$C$145,MATCH(I65,WingXFLR5!$C$8:$C$145,1)):INDEX(WingXFLR5!$C$8:$C$145,MATCH(I65,WingXFLR5!$C$8:$C$145,1)+1))</f>
        <v>-4.834041821263721E-2</v>
      </c>
      <c r="L65">
        <f>(((K65*'AC Parameters'!$B$6)+(I65*('AC Parameters'!$B$3-'AC Parameters'!$B$4)))/('AC Parameters'!$B$5-'AC Parameters'!$B$3)) * ('AC Parameters'!$B$8/'AC Parameters'!$B$9)</f>
        <v>5.456080872857276E-2</v>
      </c>
      <c r="M65">
        <f>FORECAST(ABS(L65),
INDEX(HStabXFLR5!$D$8:$D$106,MATCH(ABS(L65),HStabXFLR5!$C$8:$C$106,1)):INDEX(HStabXFLR5!$D$8:$D$106,MATCH(ABS(L65),HStabXFLR5!$C$8:$C$106,1)+1),
INDEX(HStabXFLR5!$C$8:$C$106,MATCH(ABS(L65),HStabXFLR5!$C$8:$C$106,1)):INDEX(HStabXFLR5!$C$8:$C$106,MATCH(ABS(L65),HStabXFLR5!$C$8:$C$106,1)+1))</f>
        <v>1.1127895786667116E-2</v>
      </c>
      <c r="N65">
        <f>L65*B65*'AC Parameters'!$B$9</f>
        <v>0.68645484705194026</v>
      </c>
      <c r="O65">
        <f>(B65*'AC Parameters'!$B$8*TrimCalculation_Dwing_DHStab!I65)+TrimCalculation_Dwing_DHStab!N65</f>
        <v>123.58245305744741</v>
      </c>
      <c r="P65">
        <f>('AC Parameters'!$B$2*9.807)-TrimCalculation_Dwing_DHStab!O65</f>
        <v>-1.4253057447405126E-2</v>
      </c>
      <c r="Q65">
        <f>M65*B65*'AC Parameters'!$B$9</f>
        <v>0.14000521946527109</v>
      </c>
      <c r="R65">
        <f>(J65*B65*'AC Parameters'!$B$8)</f>
        <v>4.8765010015978305</v>
      </c>
    </row>
    <row r="66" spans="1:18" x14ac:dyDescent="0.2">
      <c r="A66" s="1">
        <f>WingXFLR5!L72</f>
        <v>9.1137999999999995</v>
      </c>
      <c r="B66" s="1">
        <f t="shared" si="0"/>
        <v>50.875077144499997</v>
      </c>
      <c r="C66">
        <f>WingXFLR5!C72</f>
        <v>0.97946599999999995</v>
      </c>
      <c r="D66">
        <f>WingXFLR5!I72</f>
        <v>-4.7121000000000003E-2</v>
      </c>
      <c r="E66">
        <f>(((D66*'AC Parameters'!$B$6)+(C66*('AC Parameters'!$B$3-'AC Parameters'!$B$4)))/('AC Parameters'!$B$5-'AC Parameters'!$B$3)) * ('AC Parameters'!$B$8/'AC Parameters'!$B$9)</f>
        <v>6.0014412547540204E-2</v>
      </c>
      <c r="F66">
        <f>E66*B66*'AC Parameters'!$B$9</f>
        <v>0.7480432776937993</v>
      </c>
      <c r="G66">
        <f>'AC Parameters'!$B$2*9.807 + F66</f>
        <v>124.3162432776938</v>
      </c>
      <c r="H66">
        <f t="shared" si="1"/>
        <v>-0.7480432776937993</v>
      </c>
      <c r="I66">
        <f>C66+(H66/(B66*'AC Parameters'!$B$8))</f>
        <v>0.97353859087553518</v>
      </c>
      <c r="J66">
        <f>FORECAST(I66,
INDEX(WingXFLR5!$F$8:$F$145,MATCH(I66,WingXFLR5!$C$8:$C$145,1)):INDEX(WingXFLR5!$F$8:$F$145,MATCH(I66,WingXFLR5!$C$8:$C$145,1)+1),
INDEX(WingXFLR5!$C$8:$C$145,MATCH(I66,WingXFLR5!$C$8:$C$145,1)):INDEX(WingXFLR5!$C$8:$C$145,MATCH(I66,WingXFLR5!$C$8:$C$145,1)+1))</f>
        <v>3.8734180386033552E-2</v>
      </c>
      <c r="K66">
        <f>FORECAST(I66,
INDEX(WingXFLR5!$I$8:$I$145,MATCH(I66,WingXFLR5!$C$8:$C$145,1)):INDEX(WingXFLR5!$I$8:$I$145,MATCH(I66,WingXFLR5!$C$8:$C$145,1)+1),
INDEX(WingXFLR5!$C$8:$C$145,MATCH(I66,WingXFLR5!$C$8:$C$145,1)):INDEX(WingXFLR5!$C$8:$C$145,MATCH(I66,WingXFLR5!$C$8:$C$145,1)+1))</f>
        <v>-4.7612351019527988E-2</v>
      </c>
      <c r="L66">
        <f>(((K66*'AC Parameters'!$B$6)+(I66*('AC Parameters'!$B$3-'AC Parameters'!$B$4)))/('AC Parameters'!$B$5-'AC Parameters'!$B$3)) * ('AC Parameters'!$B$8/'AC Parameters'!$B$9)</f>
        <v>5.7817159486098633E-2</v>
      </c>
      <c r="M66">
        <f>FORECAST(ABS(L66),
INDEX(HStabXFLR5!$D$8:$D$106,MATCH(ABS(L66),HStabXFLR5!$C$8:$C$106,1)):INDEX(HStabXFLR5!$D$8:$D$106,MATCH(ABS(L66),HStabXFLR5!$C$8:$C$106,1)+1),
INDEX(HStabXFLR5!$C$8:$C$106,MATCH(ABS(L66),HStabXFLR5!$C$8:$C$106,1)):INDEX(HStabXFLR5!$C$8:$C$106,MATCH(ABS(L66),HStabXFLR5!$C$8:$C$106,1)+1))</f>
        <v>1.1151525319723117E-2</v>
      </c>
      <c r="N66">
        <f>L66*B66*'AC Parameters'!$B$9</f>
        <v>0.72065585003712629</v>
      </c>
      <c r="O66">
        <f>(B66*'AC Parameters'!$B$8*TrimCalculation_Dwing_DHStab!I66)+TrimCalculation_Dwing_DHStab!N66</f>
        <v>123.58192342715839</v>
      </c>
      <c r="P66">
        <f>('AC Parameters'!$B$2*9.807)-TrimCalculation_Dwing_DHStab!O66</f>
        <v>-1.3723427158382151E-2</v>
      </c>
      <c r="Q66">
        <f>M66*B66*'AC Parameters'!$B$9</f>
        <v>0.13899700417534083</v>
      </c>
      <c r="R66">
        <f>(J66*B66*'AC Parameters'!$B$8)</f>
        <v>4.8882813125148825</v>
      </c>
    </row>
    <row r="67" spans="1:18" x14ac:dyDescent="0.2">
      <c r="A67" s="1">
        <f>WingXFLR5!L73</f>
        <v>9.0716000000000001</v>
      </c>
      <c r="B67" s="1">
        <f t="shared" ref="B67:B130" si="2">0.5*1.225*A67^2</f>
        <v>50.405030018000005</v>
      </c>
      <c r="C67">
        <f>WingXFLR5!C73</f>
        <v>0.98858299999999999</v>
      </c>
      <c r="D67">
        <f>WingXFLR5!I73</f>
        <v>-4.6364000000000002E-2</v>
      </c>
      <c r="E67">
        <f>(((D67*'AC Parameters'!$B$6)+(C67*('AC Parameters'!$B$3-'AC Parameters'!$B$4)))/('AC Parameters'!$B$5-'AC Parameters'!$B$3)) * ('AC Parameters'!$B$8/'AC Parameters'!$B$9)</f>
        <v>6.3396976069206343E-2</v>
      </c>
      <c r="F67">
        <f>E67*B67*'AC Parameters'!$B$9</f>
        <v>0.78290398804559957</v>
      </c>
      <c r="G67">
        <f>'AC Parameters'!$B$2*9.807 + F67</f>
        <v>124.35110398804561</v>
      </c>
      <c r="H67">
        <f t="shared" ref="H67:H130" si="3">-F67</f>
        <v>-0.78290398804559957</v>
      </c>
      <c r="I67">
        <f>C67+(H67/(B67*'AC Parameters'!$B$8))</f>
        <v>0.98232150716078548</v>
      </c>
      <c r="J67">
        <f>FORECAST(I67,
INDEX(WingXFLR5!$F$8:$F$145,MATCH(I67,WingXFLR5!$C$8:$C$145,1)):INDEX(WingXFLR5!$F$8:$F$145,MATCH(I67,WingXFLR5!$C$8:$C$145,1)+1),
INDEX(WingXFLR5!$C$8:$C$145,MATCH(I67,WingXFLR5!$C$8:$C$145,1)):INDEX(WingXFLR5!$C$8:$C$145,MATCH(I67,WingXFLR5!$C$8:$C$145,1)+1))</f>
        <v>3.9184641201027229E-2</v>
      </c>
      <c r="K67">
        <f>FORECAST(I67,
INDEX(WingXFLR5!$I$8:$I$145,MATCH(I67,WingXFLR5!$C$8:$C$145,1)):INDEX(WingXFLR5!$I$8:$I$145,MATCH(I67,WingXFLR5!$C$8:$C$145,1)+1),
INDEX(WingXFLR5!$C$8:$C$145,MATCH(I67,WingXFLR5!$C$8:$C$145,1)):INDEX(WingXFLR5!$C$8:$C$145,MATCH(I67,WingXFLR5!$C$8:$C$145,1)+1))</f>
        <v>-4.6883902388865362E-2</v>
      </c>
      <c r="L67">
        <f>(((K67*'AC Parameters'!$B$6)+(I67*('AC Parameters'!$B$3-'AC Parameters'!$B$4)))/('AC Parameters'!$B$5-'AC Parameters'!$B$3)) * ('AC Parameters'!$B$8/'AC Parameters'!$B$9)</f>
        <v>6.1073854727854912E-2</v>
      </c>
      <c r="M67">
        <f>FORECAST(ABS(L67),
INDEX(HStabXFLR5!$D$8:$D$106,MATCH(ABS(L67),HStabXFLR5!$C$8:$C$106,1)):INDEX(HStabXFLR5!$D$8:$D$106,MATCH(ABS(L67),HStabXFLR5!$C$8:$C$106,1)+1),
INDEX(HStabXFLR5!$C$8:$C$106,MATCH(ABS(L67),HStabXFLR5!$C$8:$C$106,1)):INDEX(HStabXFLR5!$C$8:$C$106,MATCH(ABS(L67),HStabXFLR5!$C$8:$C$106,1)+1))</f>
        <v>1.1177737652598657E-2</v>
      </c>
      <c r="N67">
        <f>L67*B67*'AC Parameters'!$B$9</f>
        <v>0.75421522281376219</v>
      </c>
      <c r="O67">
        <f>(B67*'AC Parameters'!$B$8*TrimCalculation_Dwing_DHStab!I67)+TrimCalculation_Dwing_DHStab!N67</f>
        <v>123.57850732814791</v>
      </c>
      <c r="P67">
        <f>('AC Parameters'!$B$2*9.807)-TrimCalculation_Dwing_DHStab!O67</f>
        <v>-1.0307328147902695E-2</v>
      </c>
      <c r="Q67">
        <f>M67*B67*'AC Parameters'!$B$9</f>
        <v>0.13803647946857822</v>
      </c>
      <c r="R67">
        <f>(J67*B67*'AC Parameters'!$B$8)</f>
        <v>4.8994405414457862</v>
      </c>
    </row>
    <row r="68" spans="1:18" x14ac:dyDescent="0.2">
      <c r="A68" s="1">
        <f>WingXFLR5!L74</f>
        <v>9.0300999999999991</v>
      </c>
      <c r="B68" s="1">
        <f t="shared" si="2"/>
        <v>49.944907431124996</v>
      </c>
      <c r="C68">
        <f>WingXFLR5!C74</f>
        <v>0.997695</v>
      </c>
      <c r="D68">
        <f>WingXFLR5!I74</f>
        <v>-4.5606000000000001E-2</v>
      </c>
      <c r="E68">
        <f>(((D68*'AC Parameters'!$B$6)+(C68*('AC Parameters'!$B$3-'AC Parameters'!$B$4)))/('AC Parameters'!$B$5-'AC Parameters'!$B$3)) * ('AC Parameters'!$B$8/'AC Parameters'!$B$9)</f>
        <v>6.6781027007596167E-2</v>
      </c>
      <c r="F68">
        <f>E68*B68*'AC Parameters'!$B$9</f>
        <v>0.81716619195221296</v>
      </c>
      <c r="G68">
        <f>'AC Parameters'!$B$2*9.807 + F68</f>
        <v>124.38536619195222</v>
      </c>
      <c r="H68">
        <f t="shared" si="3"/>
        <v>-0.81716619195221296</v>
      </c>
      <c r="I68">
        <f>C68+(H68/(B68*'AC Parameters'!$B$8))</f>
        <v>0.99109927653919971</v>
      </c>
      <c r="J68">
        <f>FORECAST(I68,
INDEX(WingXFLR5!$F$8:$F$145,MATCH(I68,WingXFLR5!$C$8:$C$145,1)):INDEX(WingXFLR5!$F$8:$F$145,MATCH(I68,WingXFLR5!$C$8:$C$145,1)+1),
INDEX(WingXFLR5!$C$8:$C$145,MATCH(I68,WingXFLR5!$C$8:$C$145,1)):INDEX(WingXFLR5!$C$8:$C$145,MATCH(I68,WingXFLR5!$C$8:$C$145,1)+1))</f>
        <v>3.9632961934131503E-2</v>
      </c>
      <c r="K68">
        <f>FORECAST(I68,
INDEX(WingXFLR5!$I$8:$I$145,MATCH(I68,WingXFLR5!$C$8:$C$145,1)):INDEX(WingXFLR5!$I$8:$I$145,MATCH(I68,WingXFLR5!$C$8:$C$145,1)+1),
INDEX(WingXFLR5!$C$8:$C$145,MATCH(I68,WingXFLR5!$C$8:$C$145,1)):INDEX(WingXFLR5!$C$8:$C$145,MATCH(I68,WingXFLR5!$C$8:$C$145,1)+1))</f>
        <v>-4.6154678488069215E-2</v>
      </c>
      <c r="L68">
        <f>(((K68*'AC Parameters'!$B$6)+(I68*('AC Parameters'!$B$3-'AC Parameters'!$B$4)))/('AC Parameters'!$B$5-'AC Parameters'!$B$3)) * ('AC Parameters'!$B$8/'AC Parameters'!$B$9)</f>
        <v>6.4331480896217666E-2</v>
      </c>
      <c r="M68">
        <f>FORECAST(ABS(L68),
INDEX(HStabXFLR5!$D$8:$D$106,MATCH(ABS(L68),HStabXFLR5!$C$8:$C$106,1)):INDEX(HStabXFLR5!$D$8:$D$106,MATCH(ABS(L68),HStabXFLR5!$C$8:$C$106,1)+1),
INDEX(HStabXFLR5!$C$8:$C$106,MATCH(ABS(L68),HStabXFLR5!$C$8:$C$106,1)):INDEX(HStabXFLR5!$C$8:$C$106,MATCH(ABS(L68),HStabXFLR5!$C$8:$C$106,1)+1))</f>
        <v>1.120440239189182E-2</v>
      </c>
      <c r="N68">
        <f>L68*B68*'AC Parameters'!$B$9</f>
        <v>0.78719231527585043</v>
      </c>
      <c r="O68">
        <f>(B68*'AC Parameters'!$B$8*TrimCalculation_Dwing_DHStab!I68)+TrimCalculation_Dwing_DHStab!N68</f>
        <v>123.57778935432604</v>
      </c>
      <c r="P68">
        <f>('AC Parameters'!$B$2*9.807)-TrimCalculation_Dwing_DHStab!O68</f>
        <v>-9.5893543260388014E-3</v>
      </c>
      <c r="Q68">
        <f>M68*B68*'AC Parameters'!$B$9</f>
        <v>0.13710269586960755</v>
      </c>
      <c r="R68">
        <f>(J68*B68*'AC Parameters'!$B$8)</f>
        <v>4.9102599240223297</v>
      </c>
    </row>
    <row r="69" spans="1:18" x14ac:dyDescent="0.2">
      <c r="A69" s="1">
        <f>WingXFLR5!L75</f>
        <v>8.9892000000000003</v>
      </c>
      <c r="B69" s="1">
        <f t="shared" si="2"/>
        <v>49.493501442000003</v>
      </c>
      <c r="C69">
        <f>WingXFLR5!C75</f>
        <v>1.006802</v>
      </c>
      <c r="D69">
        <f>WingXFLR5!I75</f>
        <v>-4.4847999999999999E-2</v>
      </c>
      <c r="E69">
        <f>(((D69*'AC Parameters'!$B$6)+(C69*('AC Parameters'!$B$3-'AC Parameters'!$B$4)))/('AC Parameters'!$B$5-'AC Parameters'!$B$3)) * ('AC Parameters'!$B$8/'AC Parameters'!$B$9)</f>
        <v>7.0164203434645953E-2</v>
      </c>
      <c r="F69">
        <f>E69*B69*'AC Parameters'!$B$9</f>
        <v>0.85080466544801059</v>
      </c>
      <c r="G69">
        <f>'AC Parameters'!$B$2*9.807 + F69</f>
        <v>124.41900466544801</v>
      </c>
      <c r="H69">
        <f t="shared" si="3"/>
        <v>-0.85080466544801059</v>
      </c>
      <c r="I69">
        <f>C69+(H69/(B69*'AC Parameters'!$B$8))</f>
        <v>0.99987213228997485</v>
      </c>
      <c r="J69">
        <f>FORECAST(I69,
INDEX(WingXFLR5!$F$8:$F$145,MATCH(I69,WingXFLR5!$C$8:$C$145,1)):INDEX(WingXFLR5!$F$8:$F$145,MATCH(I69,WingXFLR5!$C$8:$C$145,1)+1),
INDEX(WingXFLR5!$C$8:$C$145,MATCH(I69,WingXFLR5!$C$8:$C$145,1)):INDEX(WingXFLR5!$C$8:$C$145,MATCH(I69,WingXFLR5!$C$8:$C$145,1)+1))</f>
        <v>4.0083358864202071E-2</v>
      </c>
      <c r="K69">
        <f>FORECAST(I69,
INDEX(WingXFLR5!$I$8:$I$145,MATCH(I69,WingXFLR5!$C$8:$C$145,1)):INDEX(WingXFLR5!$I$8:$I$145,MATCH(I69,WingXFLR5!$C$8:$C$145,1)+1),
INDEX(WingXFLR5!$C$8:$C$145,MATCH(I69,WingXFLR5!$C$8:$C$145,1)):INDEX(WingXFLR5!$C$8:$C$145,MATCH(I69,WingXFLR5!$C$8:$C$145,1)+1))</f>
        <v>-4.5424791448797505E-2</v>
      </c>
      <c r="L69">
        <f>(((K69*'AC Parameters'!$B$6)+(I69*('AC Parameters'!$B$3-'AC Parameters'!$B$4)))/('AC Parameters'!$B$5-'AC Parameters'!$B$3)) * ('AC Parameters'!$B$8/'AC Parameters'!$B$9)</f>
        <v>6.7589813945337723E-2</v>
      </c>
      <c r="M69">
        <f>FORECAST(ABS(L69),
INDEX(HStabXFLR5!$D$8:$D$106,MATCH(ABS(L69),HStabXFLR5!$C$8:$C$106,1)):INDEX(HStabXFLR5!$D$8:$D$106,MATCH(ABS(L69),HStabXFLR5!$C$8:$C$106,1)+1),
INDEX(HStabXFLR5!$C$8:$C$106,MATCH(ABS(L69),HStabXFLR5!$C$8:$C$106,1)):INDEX(HStabXFLR5!$C$8:$C$106,MATCH(ABS(L69),HStabXFLR5!$C$8:$C$106,1)+1))</f>
        <v>1.123412028366336E-2</v>
      </c>
      <c r="N69">
        <f>L69*B69*'AC Parameters'!$B$9</f>
        <v>0.81958785572218074</v>
      </c>
      <c r="O69">
        <f>(B69*'AC Parameters'!$B$8*TrimCalculation_Dwing_DHStab!I69)+TrimCalculation_Dwing_DHStab!N69</f>
        <v>123.5774687562625</v>
      </c>
      <c r="P69">
        <f>('AC Parameters'!$B$2*9.807)-TrimCalculation_Dwing_DHStab!O69</f>
        <v>-9.2687562625002329E-3</v>
      </c>
      <c r="Q69">
        <f>M69*B69*'AC Parameters'!$B$9</f>
        <v>0.13622390737247803</v>
      </c>
      <c r="R69">
        <f>(J69*B69*'AC Parameters'!$B$8)</f>
        <v>4.9211774532369086</v>
      </c>
    </row>
    <row r="70" spans="1:18" x14ac:dyDescent="0.2">
      <c r="A70" s="1">
        <f>WingXFLR5!L76</f>
        <v>8.9488000000000003</v>
      </c>
      <c r="B70" s="1">
        <f t="shared" si="2"/>
        <v>49.049625632000001</v>
      </c>
      <c r="C70">
        <f>WingXFLR5!C76</f>
        <v>1.0159050000000001</v>
      </c>
      <c r="D70">
        <f>WingXFLR5!I76</f>
        <v>-4.4089999999999997E-2</v>
      </c>
      <c r="E70">
        <f>(((D70*'AC Parameters'!$B$6)+(C70*('AC Parameters'!$B$3-'AC Parameters'!$B$4)))/('AC Parameters'!$B$5-'AC Parameters'!$B$3)) * ('AC Parameters'!$B$8/'AC Parameters'!$B$9)</f>
        <v>7.3546680252623745E-2</v>
      </c>
      <c r="F70">
        <f>E70*B70*'AC Parameters'!$B$9</f>
        <v>0.88382209755256247</v>
      </c>
      <c r="G70">
        <f>'AC Parameters'!$B$2*9.807 + F70</f>
        <v>124.45202209755257</v>
      </c>
      <c r="H70">
        <f t="shared" si="3"/>
        <v>-0.88382209755256247</v>
      </c>
      <c r="I70">
        <f>C70+(H70/(B70*'AC Parameters'!$B$8))</f>
        <v>1.0086410571386388</v>
      </c>
      <c r="J70">
        <f>FORECAST(I70,
INDEX(WingXFLR5!$F$8:$F$145,MATCH(I70,WingXFLR5!$C$8:$C$145,1)):INDEX(WingXFLR5!$F$8:$F$145,MATCH(I70,WingXFLR5!$C$8:$C$145,1)+1),
INDEX(WingXFLR5!$C$8:$C$145,MATCH(I70,WingXFLR5!$C$8:$C$145,1)):INDEX(WingXFLR5!$C$8:$C$145,MATCH(I70,WingXFLR5!$C$8:$C$145,1)+1))</f>
        <v>4.0536357021799134E-2</v>
      </c>
      <c r="K70">
        <f>FORECAST(I70,
INDEX(WingXFLR5!$I$8:$I$145,MATCH(I70,WingXFLR5!$C$8:$C$145,1)):INDEX(WingXFLR5!$I$8:$I$145,MATCH(I70,WingXFLR5!$C$8:$C$145,1)+1),
INDEX(WingXFLR5!$C$8:$C$145,MATCH(I70,WingXFLR5!$C$8:$C$145,1)):INDEX(WingXFLR5!$C$8:$C$145,MATCH(I70,WingXFLR5!$C$8:$C$145,1)+1))</f>
        <v>-4.4694863087873404E-2</v>
      </c>
      <c r="L70">
        <f>(((K70*'AC Parameters'!$B$6)+(I70*('AC Parameters'!$B$3-'AC Parameters'!$B$4)))/('AC Parameters'!$B$5-'AC Parameters'!$B$3)) * ('AC Parameters'!$B$8/'AC Parameters'!$B$9)</f>
        <v>7.0847557069533662E-2</v>
      </c>
      <c r="M70">
        <f>FORECAST(ABS(L70),
INDEX(HStabXFLR5!$D$8:$D$106,MATCH(ABS(L70),HStabXFLR5!$C$8:$C$106,1)):INDEX(HStabXFLR5!$D$8:$D$106,MATCH(ABS(L70),HStabXFLR5!$C$8:$C$106,1)+1),
INDEX(HStabXFLR5!$C$8:$C$106,MATCH(ABS(L70),HStabXFLR5!$C$8:$C$106,1)):INDEX(HStabXFLR5!$C$8:$C$106,MATCH(ABS(L70),HStabXFLR5!$C$8:$C$106,1)+1))</f>
        <v>1.1264307864736992E-2</v>
      </c>
      <c r="N70">
        <f>L70*B70*'AC Parameters'!$B$9</f>
        <v>0.8513863070445834</v>
      </c>
      <c r="O70">
        <f>(B70*'AC Parameters'!$B$8*TrimCalculation_Dwing_DHStab!I70)+TrimCalculation_Dwing_DHStab!N70</f>
        <v>123.57526668608752</v>
      </c>
      <c r="P70">
        <f>('AC Parameters'!$B$2*9.807)-TrimCalculation_Dwing_DHStab!O70</f>
        <v>-7.0666860875121529E-3</v>
      </c>
      <c r="Q70">
        <f>M70*B70*'AC Parameters'!$B$9</f>
        <v>0.13536497052339097</v>
      </c>
      <c r="R70">
        <f>(J70*B70*'AC Parameters'!$B$8)</f>
        <v>4.9321599541646117</v>
      </c>
    </row>
    <row r="71" spans="1:18" x14ac:dyDescent="0.2">
      <c r="A71" s="1">
        <f>WingXFLR5!L77</f>
        <v>8.9090000000000007</v>
      </c>
      <c r="B71" s="1">
        <f t="shared" si="2"/>
        <v>48.614297112500005</v>
      </c>
      <c r="C71">
        <f>WingXFLR5!C77</f>
        <v>1.0250030000000001</v>
      </c>
      <c r="D71">
        <f>WingXFLR5!I77</f>
        <v>-4.3331000000000001E-2</v>
      </c>
      <c r="E71">
        <f>(((D71*'AC Parameters'!$B$6)+(C71*('AC Parameters'!$B$3-'AC Parameters'!$B$4)))/('AC Parameters'!$B$5-'AC Parameters'!$B$3)) * ('AC Parameters'!$B$8/'AC Parameters'!$B$9)</f>
        <v>7.6930644487325131E-2</v>
      </c>
      <c r="F71">
        <f>E71*B71*'AC Parameters'!$B$9</f>
        <v>0.91628265599991898</v>
      </c>
      <c r="G71">
        <f>'AC Parameters'!$B$2*9.807 + F71</f>
        <v>124.48448265599993</v>
      </c>
      <c r="H71">
        <f t="shared" si="3"/>
        <v>-0.91628265599991898</v>
      </c>
      <c r="I71">
        <f>C71+(H71/(B71*'AC Parameters'!$B$8))</f>
        <v>1.0174048350804668</v>
      </c>
      <c r="J71">
        <f>FORECAST(I71,
INDEX(WingXFLR5!$F$8:$F$145,MATCH(I71,WingXFLR5!$C$8:$C$145,1)):INDEX(WingXFLR5!$F$8:$F$145,MATCH(I71,WingXFLR5!$C$8:$C$145,1)+1),
INDEX(WingXFLR5!$C$8:$C$145,MATCH(I71,WingXFLR5!$C$8:$C$145,1)):INDEX(WingXFLR5!$C$8:$C$145,MATCH(I71,WingXFLR5!$C$8:$C$145,1)+1))</f>
        <v>4.0991964717909821E-2</v>
      </c>
      <c r="K71">
        <f>FORECAST(I71,
INDEX(WingXFLR5!$I$8:$I$145,MATCH(I71,WingXFLR5!$C$8:$C$145,1)):INDEX(WingXFLR5!$I$8:$I$145,MATCH(I71,WingXFLR5!$C$8:$C$145,1)+1),
INDEX(WingXFLR5!$C$8:$C$145,MATCH(I71,WingXFLR5!$C$8:$C$145,1)):INDEX(WingXFLR5!$C$8:$C$145,MATCH(I71,WingXFLR5!$C$8:$C$145,1)+1))</f>
        <v>-4.3964876365566674E-2</v>
      </c>
      <c r="L71">
        <f>(((K71*'AC Parameters'!$B$6)+(I71*('AC Parameters'!$B$3-'AC Parameters'!$B$4)))/('AC Parameters'!$B$5-'AC Parameters'!$B$3)) * ('AC Parameters'!$B$8/'AC Parameters'!$B$9)</f>
        <v>7.4104537833438205E-2</v>
      </c>
      <c r="M71">
        <f>FORECAST(ABS(L71),
INDEX(HStabXFLR5!$D$8:$D$106,MATCH(ABS(L71),HStabXFLR5!$C$8:$C$106,1)):INDEX(HStabXFLR5!$D$8:$D$106,MATCH(ABS(L71),HStabXFLR5!$C$8:$C$106,1)+1),
INDEX(HStabXFLR5!$C$8:$C$106,MATCH(ABS(L71),HStabXFLR5!$C$8:$C$106,1)):INDEX(HStabXFLR5!$C$8:$C$106,MATCH(ABS(L71),HStabXFLR5!$C$8:$C$106,1)+1))</f>
        <v>1.1297137219614969E-2</v>
      </c>
      <c r="N71">
        <f>L71*B71*'AC Parameters'!$B$9</f>
        <v>0.88262230480671933</v>
      </c>
      <c r="O71">
        <f>(B71*'AC Parameters'!$B$8*TrimCalculation_Dwing_DHStab!I71)+TrimCalculation_Dwing_DHStab!N71</f>
        <v>123.57414247938229</v>
      </c>
      <c r="P71">
        <f>('AC Parameters'!$B$2*9.807)-TrimCalculation_Dwing_DHStab!O71</f>
        <v>-5.9424793822842048E-3</v>
      </c>
      <c r="Q71">
        <f>M71*B71*'AC Parameters'!$B$9</f>
        <v>0.13455458440218585</v>
      </c>
      <c r="R71">
        <f>(J71*B71*'AC Parameters'!$B$8)</f>
        <v>4.9433286463447459</v>
      </c>
    </row>
    <row r="72" spans="1:18" x14ac:dyDescent="0.2">
      <c r="A72" s="1">
        <f>WingXFLR5!L78</f>
        <v>8.8697999999999997</v>
      </c>
      <c r="B72" s="1">
        <f t="shared" si="2"/>
        <v>48.187428124500002</v>
      </c>
      <c r="C72">
        <f>WingXFLR5!C78</f>
        <v>1.034097</v>
      </c>
      <c r="D72">
        <f>WingXFLR5!I78</f>
        <v>-4.2571999999999999E-2</v>
      </c>
      <c r="E72">
        <f>(((D72*'AC Parameters'!$B$6)+(C72*('AC Parameters'!$B$3-'AC Parameters'!$B$4)))/('AC Parameters'!$B$5-'AC Parameters'!$B$3)) * ('AC Parameters'!$B$8/'AC Parameters'!$B$9)</f>
        <v>8.0313909112954496E-2</v>
      </c>
      <c r="F72">
        <f>E72*B72*'AC Parameters'!$B$9</f>
        <v>0.94817957708063949</v>
      </c>
      <c r="G72">
        <f>'AC Parameters'!$B$2*9.807 + F72</f>
        <v>124.51637957708064</v>
      </c>
      <c r="H72">
        <f t="shared" si="3"/>
        <v>-0.94817957708063949</v>
      </c>
      <c r="I72">
        <f>C72+(H72/(B72*'AC Parameters'!$B$8))</f>
        <v>1.0261646821201831</v>
      </c>
      <c r="J72">
        <f>FORECAST(I72,
INDEX(WingXFLR5!$F$8:$F$145,MATCH(I72,WingXFLR5!$C$8:$C$145,1)):INDEX(WingXFLR5!$F$8:$F$145,MATCH(I72,WingXFLR5!$C$8:$C$145,1)+1),
INDEX(WingXFLR5!$C$8:$C$145,MATCH(I72,WingXFLR5!$C$8:$C$145,1)):INDEX(WingXFLR5!$C$8:$C$145,MATCH(I72,WingXFLR5!$C$8:$C$145,1)+1))</f>
        <v>4.1454210159723899E-2</v>
      </c>
      <c r="K72">
        <f>FORECAST(I72,
INDEX(WingXFLR5!$I$8:$I$145,MATCH(I72,WingXFLR5!$C$8:$C$145,1)):INDEX(WingXFLR5!$I$8:$I$145,MATCH(I72,WingXFLR5!$C$8:$C$145,1)+1),
INDEX(WingXFLR5!$C$8:$C$145,MATCH(I72,WingXFLR5!$C$8:$C$145,1)):INDEX(WingXFLR5!$C$8:$C$145,MATCH(I72,WingXFLR5!$C$8:$C$145,1)+1))</f>
        <v>-4.3234044124783474E-2</v>
      </c>
      <c r="L72">
        <f>(((K72*'AC Parameters'!$B$6)+(I72*('AC Parameters'!$B$3-'AC Parameters'!$B$4)))/('AC Parameters'!$B$5-'AC Parameters'!$B$3)) * ('AC Parameters'!$B$8/'AC Parameters'!$B$9)</f>
        <v>7.736282812746606E-2</v>
      </c>
      <c r="M72">
        <f>FORECAST(ABS(L72),
INDEX(HStabXFLR5!$D$8:$D$106,MATCH(ABS(L72),HStabXFLR5!$C$8:$C$106,1)):INDEX(HStabXFLR5!$D$8:$D$106,MATCH(ABS(L72),HStabXFLR5!$C$8:$C$106,1)+1),
INDEX(HStabXFLR5!$C$8:$C$106,MATCH(ABS(L72),HStabXFLR5!$C$8:$C$106,1)):INDEX(HStabXFLR5!$C$8:$C$106,MATCH(ABS(L72),HStabXFLR5!$C$8:$C$106,1)+1))</f>
        <v>1.1330349136125522E-2</v>
      </c>
      <c r="N72">
        <f>L72*B72*'AC Parameters'!$B$9</f>
        <v>0.91333935137557787</v>
      </c>
      <c r="O72">
        <f>(B72*'AC Parameters'!$B$8*TrimCalculation_Dwing_DHStab!I72)+TrimCalculation_Dwing_DHStab!N72</f>
        <v>123.57463571513918</v>
      </c>
      <c r="P72">
        <f>('AC Parameters'!$B$2*9.807)-TrimCalculation_Dwing_DHStab!O72</f>
        <v>-6.4357151391760681E-3</v>
      </c>
      <c r="Q72">
        <f>M72*B72*'AC Parameters'!$B$9</f>
        <v>0.13376519423252212</v>
      </c>
      <c r="R72">
        <f>(J72*B72*'AC Parameters'!$B$8)</f>
        <v>4.9551765389369589</v>
      </c>
    </row>
    <row r="73" spans="1:18" x14ac:dyDescent="0.2">
      <c r="A73" s="1">
        <f>WingXFLR5!L79</f>
        <v>8.8309999999999995</v>
      </c>
      <c r="B73" s="1">
        <f t="shared" si="2"/>
        <v>47.766768612500002</v>
      </c>
      <c r="C73">
        <f>WingXFLR5!C79</f>
        <v>1.0431859999999999</v>
      </c>
      <c r="D73">
        <f>WingXFLR5!I79</f>
        <v>-4.1813000000000003E-2</v>
      </c>
      <c r="E73">
        <f>(((D73*'AC Parameters'!$B$6)+(C73*('AC Parameters'!$B$3-'AC Parameters'!$B$4)))/('AC Parameters'!$B$5-'AC Parameters'!$B$3)) * ('AC Parameters'!$B$8/'AC Parameters'!$B$9)</f>
        <v>8.3696299227243823E-2</v>
      </c>
      <c r="F73">
        <f>E73*B73*'AC Parameters'!$B$9</f>
        <v>0.97948593093302794</v>
      </c>
      <c r="G73">
        <f>'AC Parameters'!$B$2*9.807 + F73</f>
        <v>124.54768593093303</v>
      </c>
      <c r="H73">
        <f t="shared" si="3"/>
        <v>-0.97948593093302794</v>
      </c>
      <c r="I73">
        <f>C73+(H73/(B73*'AC Parameters'!$B$8))</f>
        <v>1.0349196155322604</v>
      </c>
      <c r="J73">
        <f>FORECAST(I73,
INDEX(WingXFLR5!$F$8:$F$145,MATCH(I73,WingXFLR5!$C$8:$C$145,1)):INDEX(WingXFLR5!$F$8:$F$145,MATCH(I73,WingXFLR5!$C$8:$C$145,1)+1),
INDEX(WingXFLR5!$C$8:$C$145,MATCH(I73,WingXFLR5!$C$8:$C$145,1)):INDEX(WingXFLR5!$C$8:$C$145,MATCH(I73,WingXFLR5!$C$8:$C$145,1)+1))</f>
        <v>4.1923619810474676E-2</v>
      </c>
      <c r="K73">
        <f>FORECAST(I73,
INDEX(WingXFLR5!$I$8:$I$145,MATCH(I73,WingXFLR5!$C$8:$C$145,1)):INDEX(WingXFLR5!$I$8:$I$145,MATCH(I73,WingXFLR5!$C$8:$C$145,1)+1),
INDEX(WingXFLR5!$C$8:$C$145,MATCH(I73,WingXFLR5!$C$8:$C$145,1)):INDEX(WingXFLR5!$C$8:$C$145,MATCH(I73,WingXFLR5!$C$8:$C$145,1)+1))</f>
        <v>-4.2503305403346292E-2</v>
      </c>
      <c r="L73">
        <f>(((K73*'AC Parameters'!$B$6)+(I73*('AC Parameters'!$B$3-'AC Parameters'!$B$4)))/('AC Parameters'!$B$5-'AC Parameters'!$B$3)) * ('AC Parameters'!$B$8/'AC Parameters'!$B$9)</f>
        <v>8.0620038130907887E-2</v>
      </c>
      <c r="M73">
        <f>FORECAST(ABS(L73),
INDEX(HStabXFLR5!$D$8:$D$106,MATCH(ABS(L73),HStabXFLR5!$C$8:$C$106,1)):INDEX(HStabXFLR5!$D$8:$D$106,MATCH(ABS(L73),HStabXFLR5!$C$8:$C$106,1)+1),
INDEX(HStabXFLR5!$C$8:$C$106,MATCH(ABS(L73),HStabXFLR5!$C$8:$C$106,1)):INDEX(HStabXFLR5!$C$8:$C$106,MATCH(ABS(L73),HStabXFLR5!$C$8:$C$106,1)+1))</f>
        <v>1.1365798502594542E-2</v>
      </c>
      <c r="N73">
        <f>L73*B73*'AC Parameters'!$B$9</f>
        <v>0.94348488319785107</v>
      </c>
      <c r="O73">
        <f>(B73*'AC Parameters'!$B$8*TrimCalculation_Dwing_DHStab!I73)+TrimCalculation_Dwing_DHStab!N73</f>
        <v>123.5713649456965</v>
      </c>
      <c r="P73">
        <f>('AC Parameters'!$B$2*9.807)-TrimCalculation_Dwing_DHStab!O73</f>
        <v>-3.1649456964970568E-3</v>
      </c>
      <c r="Q73">
        <f>M73*B73*'AC Parameters'!$B$9</f>
        <v>0.13301232945658445</v>
      </c>
      <c r="R73">
        <f>(J73*B73*'AC Parameters'!$B$8)</f>
        <v>4.9675400337838376</v>
      </c>
    </row>
    <row r="74" spans="1:18" x14ac:dyDescent="0.2">
      <c r="A74" s="1">
        <f>WingXFLR5!L80</f>
        <v>8.7927999999999997</v>
      </c>
      <c r="B74" s="1">
        <f t="shared" si="2"/>
        <v>47.354415751999994</v>
      </c>
      <c r="C74">
        <f>WingXFLR5!C80</f>
        <v>1.052271</v>
      </c>
      <c r="D74">
        <f>WingXFLR5!I80</f>
        <v>-4.1052999999999999E-2</v>
      </c>
      <c r="E74">
        <f>(((D74*'AC Parameters'!$B$6)+(C74*('AC Parameters'!$B$3-'AC Parameters'!$B$4)))/('AC Parameters'!$B$5-'AC Parameters'!$B$3)) * ('AC Parameters'!$B$8/'AC Parameters'!$B$9)</f>
        <v>8.7080351660524843E-2</v>
      </c>
      <c r="F74">
        <f>E74*B74*'AC Parameters'!$B$9</f>
        <v>1.0102915982088998</v>
      </c>
      <c r="G74">
        <f>'AC Parameters'!$B$2*9.807 + F74</f>
        <v>124.5784915982089</v>
      </c>
      <c r="H74">
        <f t="shared" si="3"/>
        <v>-1.0102915982088998</v>
      </c>
      <c r="I74">
        <f>C74+(H74/(B74*'AC Parameters'!$B$8))</f>
        <v>1.0436703847630295</v>
      </c>
      <c r="J74">
        <f>FORECAST(I74,
INDEX(WingXFLR5!$F$8:$F$145,MATCH(I74,WingXFLR5!$C$8:$C$145,1)):INDEX(WingXFLR5!$F$8:$F$145,MATCH(I74,WingXFLR5!$C$8:$C$145,1)+1),
INDEX(WingXFLR5!$C$8:$C$145,MATCH(I74,WingXFLR5!$C$8:$C$145,1)):INDEX(WingXFLR5!$C$8:$C$145,MATCH(I74,WingXFLR5!$C$8:$C$145,1)+1))</f>
        <v>4.2398445222065241E-2</v>
      </c>
      <c r="K74">
        <f>FORECAST(I74,
INDEX(WingXFLR5!$I$8:$I$145,MATCH(I74,WingXFLR5!$C$8:$C$145,1)):INDEX(WingXFLR5!$I$8:$I$145,MATCH(I74,WingXFLR5!$C$8:$C$145,1)+1),
INDEX(WingXFLR5!$C$8:$C$145,MATCH(I74,WingXFLR5!$C$8:$C$145,1)):INDEX(WingXFLR5!$C$8:$C$145,MATCH(I74,WingXFLR5!$C$8:$C$145,1)+1))</f>
        <v>-4.1772479095222609E-2</v>
      </c>
      <c r="L74">
        <f>(((K74*'AC Parameters'!$B$6)+(I74*('AC Parameters'!$B$3-'AC Parameters'!$B$4)))/('AC Parameters'!$B$5-'AC Parameters'!$B$3)) * ('AC Parameters'!$B$8/'AC Parameters'!$B$9)</f>
        <v>8.3876726683047312E-2</v>
      </c>
      <c r="M74">
        <f>FORECAST(ABS(L74),
INDEX(HStabXFLR5!$D$8:$D$106,MATCH(ABS(L74),HStabXFLR5!$C$8:$C$106,1)):INDEX(HStabXFLR5!$D$8:$D$106,MATCH(ABS(L74),HStabXFLR5!$C$8:$C$106,1)+1),
INDEX(HStabXFLR5!$C$8:$C$106,MATCH(ABS(L74),HStabXFLR5!$C$8:$C$106,1)):INDEX(HStabXFLR5!$C$8:$C$106,MATCH(ABS(L74),HStabXFLR5!$C$8:$C$106,1)+1))</f>
        <v>1.1401519943534121E-2</v>
      </c>
      <c r="N74">
        <f>L74*B74*'AC Parameters'!$B$9</f>
        <v>0.97312367988014403</v>
      </c>
      <c r="O74">
        <f>(B74*'AC Parameters'!$B$8*TrimCalculation_Dwing_DHStab!I74)+TrimCalculation_Dwing_DHStab!N74</f>
        <v>123.57033236479842</v>
      </c>
      <c r="P74">
        <f>('AC Parameters'!$B$2*9.807)-TrimCalculation_Dwing_DHStab!O74</f>
        <v>-2.1323647984132776E-3</v>
      </c>
      <c r="Q74">
        <f>M74*B74*'AC Parameters'!$B$9</f>
        <v>0.1322785173246544</v>
      </c>
      <c r="R74">
        <f>(J74*B74*'AC Parameters'!$B$8)</f>
        <v>4.9804335858258773</v>
      </c>
    </row>
    <row r="75" spans="1:18" x14ac:dyDescent="0.2">
      <c r="A75" s="1">
        <f>WingXFLR5!L81</f>
        <v>8.7551000000000005</v>
      </c>
      <c r="B75" s="1">
        <f t="shared" si="2"/>
        <v>46.949212806125004</v>
      </c>
      <c r="C75">
        <f>WingXFLR5!C81</f>
        <v>1.06135</v>
      </c>
      <c r="D75">
        <f>WingXFLR5!I81</f>
        <v>-4.0293000000000002E-2</v>
      </c>
      <c r="E75">
        <f>(((D75*'AC Parameters'!$B$6)+(C75*('AC Parameters'!$B$3-'AC Parameters'!$B$4)))/('AC Parameters'!$B$5-'AC Parameters'!$B$3)) * ('AC Parameters'!$B$8/'AC Parameters'!$B$9)</f>
        <v>9.0463354680197811E-2</v>
      </c>
      <c r="F75">
        <f>E75*B75*'AC Parameters'!$B$9</f>
        <v>1.0405599060589599</v>
      </c>
      <c r="G75">
        <f>'AC Parameters'!$B$2*9.807 + F75</f>
        <v>124.60875990605896</v>
      </c>
      <c r="H75">
        <f t="shared" si="3"/>
        <v>-1.0405599060589599</v>
      </c>
      <c r="I75">
        <f>C75+(H75/(B75*'AC Parameters'!$B$8))</f>
        <v>1.052415257640632</v>
      </c>
      <c r="J75">
        <f>FORECAST(I75,
INDEX(WingXFLR5!$F$8:$F$145,MATCH(I75,WingXFLR5!$C$8:$C$145,1)):INDEX(WingXFLR5!$F$8:$F$145,MATCH(I75,WingXFLR5!$C$8:$C$145,1)+1),
INDEX(WingXFLR5!$C$8:$C$145,MATCH(I75,WingXFLR5!$C$8:$C$145,1)):INDEX(WingXFLR5!$C$8:$C$145,MATCH(I75,WingXFLR5!$C$8:$C$145,1)+1))</f>
        <v>4.2875881021010406E-2</v>
      </c>
      <c r="K75">
        <f>FORECAST(I75,
INDEX(WingXFLR5!$I$8:$I$145,MATCH(I75,WingXFLR5!$C$8:$C$145,1)):INDEX(WingXFLR5!$I$8:$I$145,MATCH(I75,WingXFLR5!$C$8:$C$145,1)+1),
INDEX(WingXFLR5!$C$8:$C$145,MATCH(I75,WingXFLR5!$C$8:$C$145,1)):INDEX(WingXFLR5!$C$8:$C$145,MATCH(I75,WingXFLR5!$C$8:$C$145,1)+1))</f>
        <v>-4.1040924242000204E-2</v>
      </c>
      <c r="L75">
        <f>(((K75*'AC Parameters'!$B$6)+(I75*('AC Parameters'!$B$3-'AC Parameters'!$B$4)))/('AC Parameters'!$B$5-'AC Parameters'!$B$3)) * ('AC Parameters'!$B$8/'AC Parameters'!$B$9)</f>
        <v>8.7134104720759276E-2</v>
      </c>
      <c r="M75">
        <f>FORECAST(ABS(L75),
INDEX(HStabXFLR5!$D$8:$D$106,MATCH(ABS(L75),HStabXFLR5!$C$8:$C$106,1)):INDEX(HStabXFLR5!$D$8:$D$106,MATCH(ABS(L75),HStabXFLR5!$C$8:$C$106,1)+1),
INDEX(HStabXFLR5!$C$8:$C$106,MATCH(ABS(L75),HStabXFLR5!$C$8:$C$106,1)):INDEX(HStabXFLR5!$C$8:$C$106,MATCH(ABS(L75),HStabXFLR5!$C$8:$C$106,1)+1))</f>
        <v>1.1438606386984275E-2</v>
      </c>
      <c r="N75">
        <f>L75*B75*'AC Parameters'!$B$9</f>
        <v>1.0022650181754966</v>
      </c>
      <c r="O75">
        <f>(B75*'AC Parameters'!$B$8*TrimCalculation_Dwing_DHStab!I75)+TrimCalculation_Dwing_DHStab!N75</f>
        <v>123.56887942953996</v>
      </c>
      <c r="P75">
        <f>('AC Parameters'!$B$2*9.807)-TrimCalculation_Dwing_DHStab!O75</f>
        <v>-6.7942953995725475E-4</v>
      </c>
      <c r="Q75">
        <f>M75*B75*'AC Parameters'!$B$9</f>
        <v>0.13157322353966622</v>
      </c>
      <c r="R75">
        <f>(J75*B75*'AC Parameters'!$B$8)</f>
        <v>4.9934201718350577</v>
      </c>
    </row>
    <row r="76" spans="1:18" x14ac:dyDescent="0.2">
      <c r="A76" s="1">
        <f>WingXFLR5!L82</f>
        <v>8.7179000000000002</v>
      </c>
      <c r="B76" s="1">
        <f t="shared" si="2"/>
        <v>46.55109050112501</v>
      </c>
      <c r="C76">
        <f>WingXFLR5!C82</f>
        <v>1.070425</v>
      </c>
      <c r="D76">
        <f>WingXFLR5!I82</f>
        <v>-3.9531999999999998E-2</v>
      </c>
      <c r="E76">
        <f>(((D76*'AC Parameters'!$B$6)+(C76*('AC Parameters'!$B$3-'AC Parameters'!$B$4)))/('AC Parameters'!$B$5-'AC Parameters'!$B$3)) * ('AC Parameters'!$B$8/'AC Parameters'!$B$9)</f>
        <v>9.384802001886243E-2</v>
      </c>
      <c r="F76">
        <f>E76*B76*'AC Parameters'!$B$9</f>
        <v>1.070338279946117</v>
      </c>
      <c r="G76">
        <f>'AC Parameters'!$B$2*9.807 + F76</f>
        <v>124.63853827994612</v>
      </c>
      <c r="H76">
        <f t="shared" si="3"/>
        <v>-1.070338279946117</v>
      </c>
      <c r="I76">
        <f>C76+(H76/(B76*'AC Parameters'!$B$8))</f>
        <v>1.0611559663369259</v>
      </c>
      <c r="J76">
        <f>FORECAST(I76,
INDEX(WingXFLR5!$F$8:$F$145,MATCH(I76,WingXFLR5!$C$8:$C$145,1)):INDEX(WingXFLR5!$F$8:$F$145,MATCH(I76,WingXFLR5!$C$8:$C$145,1)+1),
INDEX(WingXFLR5!$C$8:$C$145,MATCH(I76,WingXFLR5!$C$8:$C$145,1)):INDEX(WingXFLR5!$C$8:$C$145,MATCH(I76,WingXFLR5!$C$8:$C$145,1)+1))</f>
        <v>4.335339963686697E-2</v>
      </c>
      <c r="K76">
        <f>FORECAST(I76,
INDEX(WingXFLR5!$I$8:$I$145,MATCH(I76,WingXFLR5!$C$8:$C$145,1)):INDEX(WingXFLR5!$I$8:$I$145,MATCH(I76,WingXFLR5!$C$8:$C$145,1)+1),
INDEX(WingXFLR5!$C$8:$C$145,MATCH(I76,WingXFLR5!$C$8:$C$145,1)):INDEX(WingXFLR5!$C$8:$C$145,MATCH(I76,WingXFLR5!$C$8:$C$145,1)+1))</f>
        <v>-4.0309242491897407E-2</v>
      </c>
      <c r="L76">
        <f>(((K76*'AC Parameters'!$B$6)+(I76*('AC Parameters'!$B$3-'AC Parameters'!$B$4)))/('AC Parameters'!$B$5-'AC Parameters'!$B$3)) * ('AC Parameters'!$B$8/'AC Parameters'!$B$9)</f>
        <v>9.0391054155018982E-2</v>
      </c>
      <c r="M76">
        <f>FORECAST(ABS(L76),
INDEX(HStabXFLR5!$D$8:$D$106,MATCH(ABS(L76),HStabXFLR5!$C$8:$C$106,1)):INDEX(HStabXFLR5!$D$8:$D$106,MATCH(ABS(L76),HStabXFLR5!$C$8:$C$106,1)+1),
INDEX(HStabXFLR5!$C$8:$C$106,MATCH(ABS(L76),HStabXFLR5!$C$8:$C$106,1)):INDEX(HStabXFLR5!$C$8:$C$106,MATCH(ABS(L76),HStabXFLR5!$C$8:$C$106,1)+1))</f>
        <v>1.1475834415735466E-2</v>
      </c>
      <c r="N76">
        <f>L76*B76*'AC Parameters'!$B$9</f>
        <v>1.0309115249032832</v>
      </c>
      <c r="O76">
        <f>(B76*'AC Parameters'!$B$8*TrimCalculation_Dwing_DHStab!I76)+TrimCalculation_Dwing_DHStab!N76</f>
        <v>123.56750951876047</v>
      </c>
      <c r="P76">
        <f>('AC Parameters'!$B$2*9.807)-TrimCalculation_Dwing_DHStab!O76</f>
        <v>6.9048123953052709E-4</v>
      </c>
      <c r="Q76">
        <f>M76*B76*'AC Parameters'!$B$9</f>
        <v>0.13088208858339256</v>
      </c>
      <c r="R76">
        <f>(J76*B76*'AC Parameters'!$B$8)</f>
        <v>5.006218003285559</v>
      </c>
    </row>
    <row r="77" spans="1:18" x14ac:dyDescent="0.2">
      <c r="A77" s="1">
        <f>WingXFLR5!L83</f>
        <v>8.6812000000000005</v>
      </c>
      <c r="B77" s="1">
        <f t="shared" si="2"/>
        <v>46.159980482000002</v>
      </c>
      <c r="C77">
        <f>WingXFLR5!C83</f>
        <v>1.079496</v>
      </c>
      <c r="D77">
        <f>WingXFLR5!I83</f>
        <v>-3.8771E-2</v>
      </c>
      <c r="E77">
        <f>(((D77*'AC Parameters'!$B$6)+(C77*('AC Parameters'!$B$3-'AC Parameters'!$B$4)))/('AC Parameters'!$B$5-'AC Parameters'!$B$3)) * ('AC Parameters'!$B$8/'AC Parameters'!$B$9)</f>
        <v>9.7231985748455013E-2</v>
      </c>
      <c r="F77">
        <f>E77*B77*'AC Parameters'!$B$9</f>
        <v>1.0996155082718226</v>
      </c>
      <c r="G77">
        <f>'AC Parameters'!$B$2*9.807 + F77</f>
        <v>124.66781550827183</v>
      </c>
      <c r="H77">
        <f t="shared" si="3"/>
        <v>-1.0996155082718226</v>
      </c>
      <c r="I77">
        <f>C77+(H77/(B77*'AC Parameters'!$B$8))</f>
        <v>1.0698927441311088</v>
      </c>
      <c r="J77">
        <f>FORECAST(I77,
INDEX(WingXFLR5!$F$8:$F$145,MATCH(I77,WingXFLR5!$C$8:$C$145,1)):INDEX(WingXFLR5!$F$8:$F$145,MATCH(I77,WingXFLR5!$C$8:$C$145,1)+1),
INDEX(WingXFLR5!$C$8:$C$145,MATCH(I77,WingXFLR5!$C$8:$C$145,1)):INDEX(WingXFLR5!$C$8:$C$145,MATCH(I77,WingXFLR5!$C$8:$C$145,1)+1))</f>
        <v>4.3830909210912386E-2</v>
      </c>
      <c r="K77">
        <f>FORECAST(I77,
INDEX(WingXFLR5!$I$8:$I$145,MATCH(I77,WingXFLR5!$C$8:$C$145,1)):INDEX(WingXFLR5!$I$8:$I$145,MATCH(I77,WingXFLR5!$C$8:$C$145,1)+1),
INDEX(WingXFLR5!$C$8:$C$145,MATCH(I77,WingXFLR5!$C$8:$C$145,1)):INDEX(WingXFLR5!$C$8:$C$145,MATCH(I77,WingXFLR5!$C$8:$C$145,1)+1))</f>
        <v>-3.9576633246967099E-2</v>
      </c>
      <c r="L77">
        <f>(((K77*'AC Parameters'!$B$6)+(I77*('AC Parameters'!$B$3-'AC Parameters'!$B$4)))/('AC Parameters'!$B$5-'AC Parameters'!$B$3)) * ('AC Parameters'!$B$8/'AC Parameters'!$B$9)</f>
        <v>9.3649506741646169E-2</v>
      </c>
      <c r="M77">
        <f>FORECAST(ABS(L77),
INDEX(HStabXFLR5!$D$8:$D$106,MATCH(ABS(L77),HStabXFLR5!$C$8:$C$106,1)):INDEX(HStabXFLR5!$D$8:$D$106,MATCH(ABS(L77),HStabXFLR5!$C$8:$C$106,1)+1),
INDEX(HStabXFLR5!$C$8:$C$106,MATCH(ABS(L77),HStabXFLR5!$C$8:$C$106,1)):INDEX(HStabXFLR5!$C$8:$C$106,MATCH(ABS(L77),HStabXFLR5!$C$8:$C$106,1)+1))</f>
        <v>1.1514932868641595E-2</v>
      </c>
      <c r="N77">
        <f>L77*B77*'AC Parameters'!$B$9</f>
        <v>1.0591005538191121</v>
      </c>
      <c r="O77">
        <f>(B77*'AC Parameters'!$B$8*TrimCalculation_Dwing_DHStab!I77)+TrimCalculation_Dwing_DHStab!N77</f>
        <v>123.56657819430629</v>
      </c>
      <c r="P77">
        <f>('AC Parameters'!$B$2*9.807)-TrimCalculation_Dwing_DHStab!O77</f>
        <v>1.6218056937162828E-3</v>
      </c>
      <c r="Q77">
        <f>M77*B77*'AC Parameters'!$B$9</f>
        <v>0.13022462373466889</v>
      </c>
      <c r="R77">
        <f>(J77*B77*'AC Parameters'!$B$8)</f>
        <v>5.0188340462846055</v>
      </c>
    </row>
    <row r="78" spans="1:18" x14ac:dyDescent="0.2">
      <c r="A78" s="1">
        <f>WingXFLR5!L84</f>
        <v>8.6449999999999996</v>
      </c>
      <c r="B78" s="1">
        <f t="shared" si="2"/>
        <v>45.775815312500001</v>
      </c>
      <c r="C78">
        <f>WingXFLR5!C84</f>
        <v>1.0885609999999999</v>
      </c>
      <c r="D78">
        <f>WingXFLR5!I84</f>
        <v>-3.8010000000000002E-2</v>
      </c>
      <c r="E78">
        <f>(((D78*'AC Parameters'!$B$6)+(C78*('AC Parameters'!$B$3-'AC Parameters'!$B$4)))/('AC Parameters'!$B$5-'AC Parameters'!$B$3)) * ('AC Parameters'!$B$8/'AC Parameters'!$B$9)</f>
        <v>0.10061490206443952</v>
      </c>
      <c r="F78">
        <f>E78*B78*'AC Parameters'!$B$9</f>
        <v>1.1284036477738291</v>
      </c>
      <c r="G78">
        <f>'AC Parameters'!$B$2*9.807 + F78</f>
        <v>124.69660364777383</v>
      </c>
      <c r="H78">
        <f t="shared" si="3"/>
        <v>-1.1284036477738291</v>
      </c>
      <c r="I78">
        <f>C78+(H78/(B78*'AC Parameters'!$B$8))</f>
        <v>1.0786236255721244</v>
      </c>
      <c r="J78">
        <f>FORECAST(I78,
INDEX(WingXFLR5!$F$8:$F$145,MATCH(I78,WingXFLR5!$C$8:$C$145,1)):INDEX(WingXFLR5!$F$8:$F$145,MATCH(I78,WingXFLR5!$C$8:$C$145,1)+1),
INDEX(WingXFLR5!$C$8:$C$145,MATCH(I78,WingXFLR5!$C$8:$C$145,1)):INDEX(WingXFLR5!$C$8:$C$145,MATCH(I78,WingXFLR5!$C$8:$C$145,1)+1))</f>
        <v>4.4311914098342203E-2</v>
      </c>
      <c r="K78">
        <f>FORECAST(I78,
INDEX(WingXFLR5!$I$8:$I$145,MATCH(I78,WingXFLR5!$C$8:$C$145,1)):INDEX(WingXFLR5!$I$8:$I$145,MATCH(I78,WingXFLR5!$C$8:$C$145,1)+1),
INDEX(WingXFLR5!$C$8:$C$145,MATCH(I78,WingXFLR5!$C$8:$C$145,1)):INDEX(WingXFLR5!$C$8:$C$145,MATCH(I78,WingXFLR5!$C$8:$C$145,1)+1))</f>
        <v>-3.8844186742323164E-2</v>
      </c>
      <c r="L78">
        <f>(((K78*'AC Parameters'!$B$6)+(I78*('AC Parameters'!$B$3-'AC Parameters'!$B$4)))/('AC Parameters'!$B$5-'AC Parameters'!$B$3)) * ('AC Parameters'!$B$8/'AC Parameters'!$B$9)</f>
        <v>9.6906543661881964E-2</v>
      </c>
      <c r="M78">
        <f>FORECAST(ABS(L78),
INDEX(HStabXFLR5!$D$8:$D$106,MATCH(ABS(L78),HStabXFLR5!$C$8:$C$106,1)):INDEX(HStabXFLR5!$D$8:$D$106,MATCH(ABS(L78),HStabXFLR5!$C$8:$C$106,1)+1),
INDEX(HStabXFLR5!$C$8:$C$106,MATCH(ABS(L78),HStabXFLR5!$C$8:$C$106,1)):INDEX(HStabXFLR5!$C$8:$C$106,MATCH(ABS(L78),HStabXFLR5!$C$8:$C$106,1)+1))</f>
        <v>1.1554186403836032E-2</v>
      </c>
      <c r="N78">
        <f>L78*B78*'AC Parameters'!$B$9</f>
        <v>1.0868141310835613</v>
      </c>
      <c r="O78">
        <f>(B78*'AC Parameters'!$B$8*TrimCalculation_Dwing_DHStab!I78)+TrimCalculation_Dwing_DHStab!N78</f>
        <v>123.56613122881313</v>
      </c>
      <c r="P78">
        <f>('AC Parameters'!$B$2*9.807)-TrimCalculation_Dwing_DHStab!O78</f>
        <v>2.0687711868703218E-3</v>
      </c>
      <c r="Q78">
        <f>M78*B78*'AC Parameters'!$B$9</f>
        <v>0.1295810642125082</v>
      </c>
      <c r="R78">
        <f>(J78*B78*'AC Parameters'!$B$8)</f>
        <v>5.0316837582520595</v>
      </c>
    </row>
    <row r="79" spans="1:18" x14ac:dyDescent="0.2">
      <c r="A79" s="1">
        <f>WingXFLR5!L85</f>
        <v>8.6092999999999993</v>
      </c>
      <c r="B79" s="1">
        <f t="shared" si="2"/>
        <v>45.398528475124998</v>
      </c>
      <c r="C79">
        <f>WingXFLR5!C85</f>
        <v>1.097621</v>
      </c>
      <c r="D79">
        <f>WingXFLR5!I85</f>
        <v>-3.7248000000000003E-2</v>
      </c>
      <c r="E79">
        <f>(((D79*'AC Parameters'!$B$6)+(C79*('AC Parameters'!$B$3-'AC Parameters'!$B$4)))/('AC Parameters'!$B$5-'AC Parameters'!$B$3)) * ('AC Parameters'!$B$8/'AC Parameters'!$B$9)</f>
        <v>0.10399930579714772</v>
      </c>
      <c r="F79">
        <f>E79*B79*'AC Parameters'!$B$9</f>
        <v>1.1567467841781356</v>
      </c>
      <c r="G79">
        <f>'AC Parameters'!$B$2*9.807 + F79</f>
        <v>124.72494678417814</v>
      </c>
      <c r="H79">
        <f t="shared" si="3"/>
        <v>-1.1567467841781356</v>
      </c>
      <c r="I79">
        <f>C79+(H79/(B79*'AC Parameters'!$B$8))</f>
        <v>1.0873493601063045</v>
      </c>
      <c r="J79">
        <f>FORECAST(I79,
INDEX(WingXFLR5!$F$8:$F$145,MATCH(I79,WingXFLR5!$C$8:$C$145,1)):INDEX(WingXFLR5!$F$8:$F$145,MATCH(I79,WingXFLR5!$C$8:$C$145,1)+1),
INDEX(WingXFLR5!$C$8:$C$145,MATCH(I79,WingXFLR5!$C$8:$C$145,1)):INDEX(WingXFLR5!$C$8:$C$145,MATCH(I79,WingXFLR5!$C$8:$C$145,1)+1))</f>
        <v>4.4793169338461357E-2</v>
      </c>
      <c r="K79">
        <f>FORECAST(I79,
INDEX(WingXFLR5!$I$8:$I$145,MATCH(I79,WingXFLR5!$C$8:$C$145,1)):INDEX(WingXFLR5!$I$8:$I$145,MATCH(I79,WingXFLR5!$C$8:$C$145,1)+1),
INDEX(WingXFLR5!$C$8:$C$145,MATCH(I79,WingXFLR5!$C$8:$C$145,1)):INDEX(WingXFLR5!$C$8:$C$145,MATCH(I79,WingXFLR5!$C$8:$C$145,1)+1))</f>
        <v>-3.8111716266861814E-2</v>
      </c>
      <c r="L79">
        <f>(((K79*'AC Parameters'!$B$6)+(I79*('AC Parameters'!$B$3-'AC Parameters'!$B$4)))/('AC Parameters'!$B$5-'AC Parameters'!$B$3)) * ('AC Parameters'!$B$8/'AC Parameters'!$B$9)</f>
        <v>0.10016273699378535</v>
      </c>
      <c r="M79">
        <f>FORECAST(ABS(L79),
INDEX(HStabXFLR5!$D$8:$D$106,MATCH(ABS(L79),HStabXFLR5!$C$8:$C$106,1)):INDEX(HStabXFLR5!$D$8:$D$106,MATCH(ABS(L79),HStabXFLR5!$C$8:$C$106,1)+1),
INDEX(HStabXFLR5!$C$8:$C$106,MATCH(ABS(L79),HStabXFLR5!$C$8:$C$106,1)):INDEX(HStabXFLR5!$C$8:$C$106,MATCH(ABS(L79),HStabXFLR5!$C$8:$C$106,1)+1))</f>
        <v>1.1595765013980869E-2</v>
      </c>
      <c r="N79">
        <f>L79*B79*'AC Parameters'!$B$9</f>
        <v>1.1140740125519109</v>
      </c>
      <c r="O79">
        <f>(B79*'AC Parameters'!$B$8*TrimCalculation_Dwing_DHStab!I79)+TrimCalculation_Dwing_DHStab!N79</f>
        <v>123.56656344932787</v>
      </c>
      <c r="P79">
        <f>('AC Parameters'!$B$2*9.807)-TrimCalculation_Dwing_DHStab!O79</f>
        <v>1.6365506721314205E-3</v>
      </c>
      <c r="Q79">
        <f>M79*B79*'AC Parameters'!$B$9</f>
        <v>0.12897551370362684</v>
      </c>
      <c r="R79">
        <f>(J79*B79*'AC Parameters'!$B$8)</f>
        <v>5.044409181168243</v>
      </c>
    </row>
    <row r="80" spans="1:18" x14ac:dyDescent="0.2">
      <c r="A80" s="1">
        <f>WingXFLR5!L86</f>
        <v>8.5739999999999998</v>
      </c>
      <c r="B80" s="1">
        <f t="shared" si="2"/>
        <v>45.027004050000002</v>
      </c>
      <c r="C80">
        <f>WingXFLR5!C86</f>
        <v>1.1066769999999999</v>
      </c>
      <c r="D80">
        <f>WingXFLR5!I86</f>
        <v>-3.6485999999999998E-2</v>
      </c>
      <c r="E80">
        <f>(((D80*'AC Parameters'!$B$6)+(C80*('AC Parameters'!$B$3-'AC Parameters'!$B$4)))/('AC Parameters'!$B$5-'AC Parameters'!$B$3)) * ('AC Parameters'!$B$8/'AC Parameters'!$B$9)</f>
        <v>0.10738300992078391</v>
      </c>
      <c r="F80">
        <f>E80*B80*'AC Parameters'!$B$9</f>
        <v>1.1846081295380602</v>
      </c>
      <c r="G80">
        <f>'AC Parameters'!$B$2*9.807 + F80</f>
        <v>124.75280812953807</v>
      </c>
      <c r="H80">
        <f t="shared" si="3"/>
        <v>-1.1846081295380602</v>
      </c>
      <c r="I80">
        <f>C80+(H80/(B80*'AC Parameters'!$B$8))</f>
        <v>1.0960711637383729</v>
      </c>
      <c r="J80">
        <f>FORECAST(I80,
INDEX(WingXFLR5!$F$8:$F$145,MATCH(I80,WingXFLR5!$C$8:$C$145,1)):INDEX(WingXFLR5!$F$8:$F$145,MATCH(I80,WingXFLR5!$C$8:$C$145,1)+1),
INDEX(WingXFLR5!$C$8:$C$145,MATCH(I80,WingXFLR5!$C$8:$C$145,1)):INDEX(WingXFLR5!$C$8:$C$145,MATCH(I80,WingXFLR5!$C$8:$C$145,1)+1))</f>
        <v>4.5276955006666848E-2</v>
      </c>
      <c r="K80">
        <f>FORECAST(I80,
INDEX(WingXFLR5!$I$8:$I$145,MATCH(I80,WingXFLR5!$C$8:$C$145,1)):INDEX(WingXFLR5!$I$8:$I$145,MATCH(I80,WingXFLR5!$C$8:$C$145,1)+1),
INDEX(WingXFLR5!$C$8:$C$145,MATCH(I80,WingXFLR5!$C$8:$C$145,1)):INDEX(WingXFLR5!$C$8:$C$145,MATCH(I80,WingXFLR5!$C$8:$C$145,1)+1))</f>
        <v>-3.7378350467037511E-2</v>
      </c>
      <c r="L80">
        <f>(((K80*'AC Parameters'!$B$6)+(I80*('AC Parameters'!$B$3-'AC Parameters'!$B$4)))/('AC Parameters'!$B$5-'AC Parameters'!$B$3)) * ('AC Parameters'!$B$8/'AC Parameters'!$B$9)</f>
        <v>0.10342035749373302</v>
      </c>
      <c r="M80">
        <f>FORECAST(ABS(L80),
INDEX(HStabXFLR5!$D$8:$D$106,MATCH(ABS(L80),HStabXFLR5!$C$8:$C$106,1)):INDEX(HStabXFLR5!$D$8:$D$106,MATCH(ABS(L80),HStabXFLR5!$C$8:$C$106,1)+1),
INDEX(HStabXFLR5!$C$8:$C$106,MATCH(ABS(L80),HStabXFLR5!$C$8:$C$106,1)):INDEX(HStabXFLR5!$C$8:$C$106,MATCH(ABS(L80),HStabXFLR5!$C$8:$C$106,1)+1))</f>
        <v>1.1637542285534586E-2</v>
      </c>
      <c r="N80">
        <f>L80*B80*'AC Parameters'!$B$9</f>
        <v>1.1408936696520773</v>
      </c>
      <c r="O80">
        <f>(B80*'AC Parameters'!$B$8*TrimCalculation_Dwing_DHStab!I80)+TrimCalculation_Dwing_DHStab!N80</f>
        <v>123.56545115735443</v>
      </c>
      <c r="P80">
        <f>('AC Parameters'!$B$2*9.807)-TrimCalculation_Dwing_DHStab!O80</f>
        <v>2.7488426455732906E-3</v>
      </c>
      <c r="Q80">
        <f>M80*B80*'AC Parameters'!$B$9</f>
        <v>0.12838089758758897</v>
      </c>
      <c r="R80">
        <f>(J80*B80*'AC Parameters'!$B$8)</f>
        <v>5.0571635897948779</v>
      </c>
    </row>
    <row r="81" spans="1:18" x14ac:dyDescent="0.2">
      <c r="A81" s="1">
        <f>WingXFLR5!L87</f>
        <v>8.5390999999999995</v>
      </c>
      <c r="B81" s="1">
        <f t="shared" si="2"/>
        <v>44.661190146125001</v>
      </c>
      <c r="C81">
        <f>WingXFLR5!C87</f>
        <v>1.1157269999999999</v>
      </c>
      <c r="D81">
        <f>WingXFLR5!I87</f>
        <v>-3.5722999999999998E-2</v>
      </c>
      <c r="E81">
        <f>(((D81*'AC Parameters'!$B$6)+(C81*('AC Parameters'!$B$3-'AC Parameters'!$B$4)))/('AC Parameters'!$B$5-'AC Parameters'!$B$3)) * ('AC Parameters'!$B$8/'AC Parameters'!$B$9)</f>
        <v>0.11076802655887573</v>
      </c>
      <c r="F81">
        <f>E81*B81*'AC Parameters'!$B$9</f>
        <v>1.2120228145829586</v>
      </c>
      <c r="G81">
        <f>'AC Parameters'!$B$2*9.807 + F81</f>
        <v>124.78022281458297</v>
      </c>
      <c r="H81">
        <f t="shared" si="3"/>
        <v>-1.2120228145829586</v>
      </c>
      <c r="I81">
        <f>C81+(H81/(B81*'AC Parameters'!$B$8))</f>
        <v>1.1047868377380776</v>
      </c>
      <c r="J81">
        <f>FORECAST(I81,
INDEX(WingXFLR5!$F$8:$F$145,MATCH(I81,WingXFLR5!$C$8:$C$145,1)):INDEX(WingXFLR5!$F$8:$F$145,MATCH(I81,WingXFLR5!$C$8:$C$145,1)+1),
INDEX(WingXFLR5!$C$8:$C$145,MATCH(I81,WingXFLR5!$C$8:$C$145,1)):INDEX(WingXFLR5!$C$8:$C$145,MATCH(I81,WingXFLR5!$C$8:$C$145,1)+1))</f>
        <v>4.5763388018492425E-2</v>
      </c>
      <c r="K81">
        <f>FORECAST(I81,
INDEX(WingXFLR5!$I$8:$I$145,MATCH(I81,WingXFLR5!$C$8:$C$145,1)):INDEX(WingXFLR5!$I$8:$I$145,MATCH(I81,WingXFLR5!$C$8:$C$145,1)+1),
INDEX(WingXFLR5!$C$8:$C$145,MATCH(I81,WingXFLR5!$C$8:$C$145,1)):INDEX(WingXFLR5!$C$8:$C$145,MATCH(I81,WingXFLR5!$C$8:$C$145,1)+1))</f>
        <v>-3.6645044130254475E-2</v>
      </c>
      <c r="L81">
        <f>(((K81*'AC Parameters'!$B$6)+(I81*('AC Parameters'!$B$3-'AC Parameters'!$B$4)))/('AC Parameters'!$B$5-'AC Parameters'!$B$3)) * ('AC Parameters'!$B$8/'AC Parameters'!$B$9)</f>
        <v>0.10667676545965234</v>
      </c>
      <c r="M81">
        <f>FORECAST(ABS(L81),
INDEX(HStabXFLR5!$D$8:$D$106,MATCH(ABS(L81),HStabXFLR5!$C$8:$C$106,1)):INDEX(HStabXFLR5!$D$8:$D$106,MATCH(ABS(L81),HStabXFLR5!$C$8:$C$106,1)+1),
INDEX(HStabXFLR5!$C$8:$C$106,MATCH(ABS(L81),HStabXFLR5!$C$8:$C$106,1)):INDEX(HStabXFLR5!$C$8:$C$106,MATCH(ABS(L81),HStabXFLR5!$C$8:$C$106,1)+1))</f>
        <v>1.1681210911126699E-2</v>
      </c>
      <c r="N81">
        <f>L81*B81*'AC Parameters'!$B$9</f>
        <v>1.1672562700599427</v>
      </c>
      <c r="O81">
        <f>(B81*'AC Parameters'!$B$8*TrimCalculation_Dwing_DHStab!I81)+TrimCalculation_Dwing_DHStab!N81</f>
        <v>123.5627766043466</v>
      </c>
      <c r="P81">
        <f>('AC Parameters'!$B$2*9.807)-TrimCalculation_Dwing_DHStab!O81</f>
        <v>5.4233956534091021E-3</v>
      </c>
      <c r="Q81">
        <f>M81*B81*'AC Parameters'!$B$9</f>
        <v>0.1278157115015108</v>
      </c>
      <c r="R81">
        <f>(J81*B81*'AC Parameters'!$B$8)</f>
        <v>5.0699677960058924</v>
      </c>
    </row>
    <row r="82" spans="1:18" x14ac:dyDescent="0.2">
      <c r="A82" s="1">
        <f>WingXFLR5!L88</f>
        <v>8.5046999999999997</v>
      </c>
      <c r="B82" s="1">
        <f t="shared" si="2"/>
        <v>44.302077280125005</v>
      </c>
      <c r="C82">
        <f>WingXFLR5!C88</f>
        <v>1.124773</v>
      </c>
      <c r="D82">
        <f>WingXFLR5!I88</f>
        <v>-3.4959999999999998E-2</v>
      </c>
      <c r="E82">
        <f>(((D82*'AC Parameters'!$B$6)+(C82*('AC Parameters'!$B$3-'AC Parameters'!$B$4)))/('AC Parameters'!$B$5-'AC Parameters'!$B$3)) * ('AC Parameters'!$B$8/'AC Parameters'!$B$9)</f>
        <v>0.11415234358789551</v>
      </c>
      <c r="F82">
        <f>E82*B82*'AC Parameters'!$B$9</f>
        <v>1.2390105570978907</v>
      </c>
      <c r="G82">
        <f>'AC Parameters'!$B$2*9.807 + F82</f>
        <v>124.80721055709789</v>
      </c>
      <c r="H82">
        <f t="shared" si="3"/>
        <v>-1.2390105570978907</v>
      </c>
      <c r="I82">
        <f>C82+(H82/(B82*'AC Parameters'!$B$8))</f>
        <v>1.113498580835671</v>
      </c>
      <c r="J82">
        <f>FORECAST(I82,
INDEX(WingXFLR5!$F$8:$F$145,MATCH(I82,WingXFLR5!$C$8:$C$145,1)):INDEX(WingXFLR5!$F$8:$F$145,MATCH(I82,WingXFLR5!$C$8:$C$145,1)+1),
INDEX(WingXFLR5!$C$8:$C$145,MATCH(I82,WingXFLR5!$C$8:$C$145,1)):INDEX(WingXFLR5!$C$8:$C$145,MATCH(I82,WingXFLR5!$C$8:$C$145,1)+1))</f>
        <v>4.6254928109156185E-2</v>
      </c>
      <c r="K82">
        <f>FORECAST(I82,
INDEX(WingXFLR5!$I$8:$I$145,MATCH(I82,WingXFLR5!$C$8:$C$145,1)):INDEX(WingXFLR5!$I$8:$I$145,MATCH(I82,WingXFLR5!$C$8:$C$145,1)+1),
INDEX(WingXFLR5!$C$8:$C$145,MATCH(I82,WingXFLR5!$C$8:$C$145,1)):INDEX(WingXFLR5!$C$8:$C$145,MATCH(I82,WingXFLR5!$C$8:$C$145,1)+1))</f>
        <v>-3.5910876665456698E-2</v>
      </c>
      <c r="L82">
        <f>(((K82*'AC Parameters'!$B$6)+(I82*('AC Parameters'!$B$3-'AC Parameters'!$B$4)))/('AC Parameters'!$B$5-'AC Parameters'!$B$3)) * ('AC Parameters'!$B$8/'AC Parameters'!$B$9)</f>
        <v>0.10993451982430152</v>
      </c>
      <c r="M82">
        <f>FORECAST(ABS(L82),
INDEX(HStabXFLR5!$D$8:$D$106,MATCH(ABS(L82),HStabXFLR5!$C$8:$C$106,1)):INDEX(HStabXFLR5!$D$8:$D$106,MATCH(ABS(L82),HStabXFLR5!$C$8:$C$106,1)+1),
INDEX(HStabXFLR5!$C$8:$C$106,MATCH(ABS(L82),HStabXFLR5!$C$8:$C$106,1)):INDEX(HStabXFLR5!$C$8:$C$106,MATCH(ABS(L82),HStabXFLR5!$C$8:$C$106,1)+1))</f>
        <v>1.1725016881717809E-2</v>
      </c>
      <c r="N82">
        <f>L82*B82*'AC Parameters'!$B$9</f>
        <v>1.1932302602873619</v>
      </c>
      <c r="O82">
        <f>(B82*'AC Parameters'!$B$8*TrimCalculation_Dwing_DHStab!I82)+TrimCalculation_Dwing_DHStab!N82</f>
        <v>123.56197288553379</v>
      </c>
      <c r="P82">
        <f>('AC Parameters'!$B$2*9.807)-TrimCalculation_Dwing_DHStab!O82</f>
        <v>6.2271144662133793E-3</v>
      </c>
      <c r="Q82">
        <f>M82*B82*'AC Parameters'!$B$9</f>
        <v>0.12726343798113501</v>
      </c>
      <c r="R82">
        <f>(J82*B82*'AC Parameters'!$B$8)</f>
        <v>5.0832192248423977</v>
      </c>
    </row>
    <row r="83" spans="1:18" x14ac:dyDescent="0.2">
      <c r="A83" s="1">
        <f>WingXFLR5!L89</f>
        <v>8.4707000000000008</v>
      </c>
      <c r="B83" s="1">
        <f t="shared" si="2"/>
        <v>43.948564575125012</v>
      </c>
      <c r="C83">
        <f>WingXFLR5!C89</f>
        <v>1.133813</v>
      </c>
      <c r="D83">
        <f>WingXFLR5!I89</f>
        <v>-3.4196999999999998E-2</v>
      </c>
      <c r="E83">
        <f>(((D83*'AC Parameters'!$B$6)+(C83*('AC Parameters'!$B$3-'AC Parameters'!$B$4)))/('AC Parameters'!$B$5-'AC Parameters'!$B$3)) * ('AC Parameters'!$B$8/'AC Parameters'!$B$9)</f>
        <v>0.11753561120330726</v>
      </c>
      <c r="F83">
        <f>E83*B83*'AC Parameters'!$B$9</f>
        <v>1.2655527427171072</v>
      </c>
      <c r="G83">
        <f>'AC Parameters'!$B$2*9.807 + F83</f>
        <v>124.83375274271711</v>
      </c>
      <c r="H83">
        <f t="shared" si="3"/>
        <v>-1.2655527427171072</v>
      </c>
      <c r="I83">
        <f>C83+(H83/(B83*'AC Parameters'!$B$8))</f>
        <v>1.1222044275800973</v>
      </c>
      <c r="J83">
        <f>FORECAST(I83,
INDEX(WingXFLR5!$F$8:$F$145,MATCH(I83,WingXFLR5!$C$8:$C$145,1)):INDEX(WingXFLR5!$F$8:$F$145,MATCH(I83,WingXFLR5!$C$8:$C$145,1)+1),
INDEX(WingXFLR5!$C$8:$C$145,MATCH(I83,WingXFLR5!$C$8:$C$145,1)):INDEX(WingXFLR5!$C$8:$C$145,MATCH(I83,WingXFLR5!$C$8:$C$145,1)+1))</f>
        <v>4.6750484040606929E-2</v>
      </c>
      <c r="K83">
        <f>FORECAST(I83,
INDEX(WingXFLR5!$I$8:$I$145,MATCH(I83,WingXFLR5!$C$8:$C$145,1)):INDEX(WingXFLR5!$I$8:$I$145,MATCH(I83,WingXFLR5!$C$8:$C$145,1)+1),
INDEX(WingXFLR5!$C$8:$C$145,MATCH(I83,WingXFLR5!$C$8:$C$145,1)):INDEX(WingXFLR5!$C$8:$C$145,MATCH(I83,WingXFLR5!$C$8:$C$145,1)+1))</f>
        <v>-3.5176650536854481E-2</v>
      </c>
      <c r="L83">
        <f>(((K83*'AC Parameters'!$B$6)+(I83*('AC Parameters'!$B$3-'AC Parameters'!$B$4)))/('AC Parameters'!$B$5-'AC Parameters'!$B$3)) * ('AC Parameters'!$B$8/'AC Parameters'!$B$9)</f>
        <v>0.11319138146309483</v>
      </c>
      <c r="M83">
        <f>FORECAST(ABS(L83),
INDEX(HStabXFLR5!$D$8:$D$106,MATCH(ABS(L83),HStabXFLR5!$C$8:$C$106,1)):INDEX(HStabXFLR5!$D$8:$D$106,MATCH(ABS(L83),HStabXFLR5!$C$8:$C$106,1)+1),
INDEX(HStabXFLR5!$C$8:$C$106,MATCH(ABS(L83),HStabXFLR5!$C$8:$C$106,1)):INDEX(HStabXFLR5!$C$8:$C$106,MATCH(ABS(L83),HStabXFLR5!$C$8:$C$106,1)+1))</f>
        <v>1.1770733185956976E-2</v>
      </c>
      <c r="N83">
        <f>L83*B83*'AC Parameters'!$B$9</f>
        <v>1.2187766907067157</v>
      </c>
      <c r="O83">
        <f>(B83*'AC Parameters'!$B$8*TrimCalculation_Dwing_DHStab!I83)+TrimCalculation_Dwing_DHStab!N83</f>
        <v>123.5601671599058</v>
      </c>
      <c r="P83">
        <f>('AC Parameters'!$B$2*9.807)-TrimCalculation_Dwing_DHStab!O83</f>
        <v>8.0328400942022427E-3</v>
      </c>
      <c r="Q83">
        <f>M83*B83*'AC Parameters'!$B$9</f>
        <v>0.12674017274230129</v>
      </c>
      <c r="R83">
        <f>(J83*B83*'AC Parameters'!$B$8)</f>
        <v>5.0966821036069403</v>
      </c>
    </row>
    <row r="84" spans="1:18" x14ac:dyDescent="0.2">
      <c r="A84" s="1">
        <f>WingXFLR5!L90</f>
        <v>8.4372000000000007</v>
      </c>
      <c r="B84" s="1">
        <f t="shared" si="2"/>
        <v>43.601635602000009</v>
      </c>
      <c r="C84">
        <f>WingXFLR5!C90</f>
        <v>1.142849</v>
      </c>
      <c r="D84">
        <f>WingXFLR5!I90</f>
        <v>-3.3433999999999998E-2</v>
      </c>
      <c r="E84">
        <f>(((D84*'AC Parameters'!$B$6)+(C84*('AC Parameters'!$B$3-'AC Parameters'!$B$4)))/('AC Parameters'!$B$5-'AC Parameters'!$B$3)) * ('AC Parameters'!$B$8/'AC Parameters'!$B$9)</f>
        <v>0.12091817920964697</v>
      </c>
      <c r="F84">
        <f>E84*B84*'AC Parameters'!$B$9</f>
        <v>1.2916964449513084</v>
      </c>
      <c r="G84">
        <f>'AC Parameters'!$B$2*9.807 + F84</f>
        <v>124.85989644495132</v>
      </c>
      <c r="H84">
        <f t="shared" si="3"/>
        <v>-1.2916964449513084</v>
      </c>
      <c r="I84">
        <f>C84+(H84/(B84*'AC Parameters'!$B$8))</f>
        <v>1.1309063434224125</v>
      </c>
      <c r="J84">
        <f>FORECAST(I84,
INDEX(WingXFLR5!$F$8:$F$145,MATCH(I84,WingXFLR5!$C$8:$C$145,1)):INDEX(WingXFLR5!$F$8:$F$145,MATCH(I84,WingXFLR5!$C$8:$C$145,1)+1),
INDEX(WingXFLR5!$C$8:$C$145,MATCH(I84,WingXFLR5!$C$8:$C$145,1)):INDEX(WingXFLR5!$C$8:$C$145,MATCH(I84,WingXFLR5!$C$8:$C$145,1)+1))</f>
        <v>4.7247089071456277E-2</v>
      </c>
      <c r="K84">
        <f>FORECAST(I84,
INDEX(WingXFLR5!$I$8:$I$145,MATCH(I84,WingXFLR5!$C$8:$C$145,1)):INDEX(WingXFLR5!$I$8:$I$145,MATCH(I84,WingXFLR5!$C$8:$C$145,1)+1),
INDEX(WingXFLR5!$C$8:$C$145,MATCH(I84,WingXFLR5!$C$8:$C$145,1)):INDEX(WingXFLR5!$C$8:$C$145,MATCH(I84,WingXFLR5!$C$8:$C$145,1)+1))</f>
        <v>-3.4442329531935767E-2</v>
      </c>
      <c r="L84">
        <f>(((K84*'AC Parameters'!$B$6)+(I84*('AC Parameters'!$B$3-'AC Parameters'!$B$4)))/('AC Parameters'!$B$5-'AC Parameters'!$B$3)) * ('AC Parameters'!$B$8/'AC Parameters'!$B$9)</f>
        <v>0.1164477796692281</v>
      </c>
      <c r="M84">
        <f>FORECAST(ABS(L84),
INDEX(HStabXFLR5!$D$8:$D$106,MATCH(ABS(L84),HStabXFLR5!$C$8:$C$106,1)):INDEX(HStabXFLR5!$D$8:$D$106,MATCH(ABS(L84),HStabXFLR5!$C$8:$C$106,1)+1),
INDEX(HStabXFLR5!$C$8:$C$106,MATCH(ABS(L84),HStabXFLR5!$C$8:$C$106,1)):INDEX(HStabXFLR5!$C$8:$C$106,MATCH(ABS(L84),HStabXFLR5!$C$8:$C$106,1)+1))</f>
        <v>1.1816534149907227E-2</v>
      </c>
      <c r="N84">
        <f>L84*B84*'AC Parameters'!$B$9</f>
        <v>1.2439418456709188</v>
      </c>
      <c r="O84">
        <f>(B84*'AC Parameters'!$B$8*TrimCalculation_Dwing_DHStab!I84)+TrimCalculation_Dwing_DHStab!N84</f>
        <v>123.56075585446035</v>
      </c>
      <c r="P84">
        <f>('AC Parameters'!$B$2*9.807)-TrimCalculation_Dwing_DHStab!O84</f>
        <v>7.4441455396510037E-3</v>
      </c>
      <c r="Q84">
        <f>M84*B84*'AC Parameters'!$B$9</f>
        <v>0.12622895294029673</v>
      </c>
      <c r="R84">
        <f>(J84*B84*'AC Parameters'!$B$8)</f>
        <v>5.110160925369776</v>
      </c>
    </row>
    <row r="85" spans="1:18" x14ac:dyDescent="0.2">
      <c r="A85" s="1">
        <f>WingXFLR5!L91</f>
        <v>8.4040999999999997</v>
      </c>
      <c r="B85" s="1">
        <f t="shared" si="2"/>
        <v>43.260199296125002</v>
      </c>
      <c r="C85">
        <f>WingXFLR5!C91</f>
        <v>1.1518790000000001</v>
      </c>
      <c r="D85">
        <f>WingXFLR5!I91</f>
        <v>-3.2669999999999998E-2</v>
      </c>
      <c r="E85">
        <f>(((D85*'AC Parameters'!$B$6)+(C85*('AC Parameters'!$B$3-'AC Parameters'!$B$4)))/('AC Parameters'!$B$5-'AC Parameters'!$B$3)) * ('AC Parameters'!$B$8/'AC Parameters'!$B$9)</f>
        <v>0.12430205973044234</v>
      </c>
      <c r="F85">
        <f>E85*B85*'AC Parameters'!$B$9</f>
        <v>1.3174463098301534</v>
      </c>
      <c r="G85">
        <f>'AC Parameters'!$B$2*9.807 + F85</f>
        <v>124.88564630983016</v>
      </c>
      <c r="H85">
        <f t="shared" si="3"/>
        <v>-1.3174463098301534</v>
      </c>
      <c r="I85">
        <f>C85+(H85/(B85*'AC Parameters'!$B$8))</f>
        <v>1.139602129632364</v>
      </c>
      <c r="J85">
        <f>FORECAST(I85,
INDEX(WingXFLR5!$F$8:$F$145,MATCH(I85,WingXFLR5!$C$8:$C$145,1)):INDEX(WingXFLR5!$F$8:$F$145,MATCH(I85,WingXFLR5!$C$8:$C$145,1)+1),
INDEX(WingXFLR5!$C$8:$C$145,MATCH(I85,WingXFLR5!$C$8:$C$145,1)):INDEX(WingXFLR5!$C$8:$C$145,MATCH(I85,WingXFLR5!$C$8:$C$145,1)+1))</f>
        <v>4.7745509769720772E-2</v>
      </c>
      <c r="K85">
        <f>FORECAST(I85,
INDEX(WingXFLR5!$I$8:$I$145,MATCH(I85,WingXFLR5!$C$8:$C$145,1)):INDEX(WingXFLR5!$I$8:$I$145,MATCH(I85,WingXFLR5!$C$8:$C$145,1)+1),
INDEX(WingXFLR5!$C$8:$C$145,MATCH(I85,WingXFLR5!$C$8:$C$145,1)):INDEX(WingXFLR5!$C$8:$C$145,MATCH(I85,WingXFLR5!$C$8:$C$145,1)+1))</f>
        <v>-3.3708165791335343E-2</v>
      </c>
      <c r="L85">
        <f>(((K85*'AC Parameters'!$B$6)+(I85*('AC Parameters'!$B$3-'AC Parameters'!$B$4)))/('AC Parameters'!$B$5-'AC Parameters'!$B$3)) * ('AC Parameters'!$B$8/'AC Parameters'!$B$9)</f>
        <v>0.11970273434175213</v>
      </c>
      <c r="M85">
        <f>FORECAST(ABS(L85),
INDEX(HStabXFLR5!$D$8:$D$106,MATCH(ABS(L85),HStabXFLR5!$C$8:$C$106,1)):INDEX(HStabXFLR5!$D$8:$D$106,MATCH(ABS(L85),HStabXFLR5!$C$8:$C$106,1)+1),
INDEX(HStabXFLR5!$C$8:$C$106,MATCH(ABS(L85),HStabXFLR5!$C$8:$C$106,1)):INDEX(HStabXFLR5!$C$8:$C$106,MATCH(ABS(L85),HStabXFLR5!$C$8:$C$106,1)+1))</f>
        <v>1.1864756917113651E-2</v>
      </c>
      <c r="N85">
        <f>L85*B85*'AC Parameters'!$B$9</f>
        <v>1.2686992152592493</v>
      </c>
      <c r="O85">
        <f>(B85*'AC Parameters'!$B$8*TrimCalculation_Dwing_DHStab!I85)+TrimCalculation_Dwing_DHStab!N85</f>
        <v>123.56082867494464</v>
      </c>
      <c r="P85">
        <f>('AC Parameters'!$B$2*9.807)-TrimCalculation_Dwing_DHStab!O85</f>
        <v>7.3713250553595344E-3</v>
      </c>
      <c r="Q85">
        <f>M85*B85*'AC Parameters'!$B$9</f>
        <v>0.12575157846443147</v>
      </c>
      <c r="R85">
        <f>(J85*B85*'AC Parameters'!$B$8)</f>
        <v>5.1236303531312268</v>
      </c>
    </row>
    <row r="86" spans="1:18" x14ac:dyDescent="0.2">
      <c r="A86" s="1">
        <f>WingXFLR5!L92</f>
        <v>8.3712999999999997</v>
      </c>
      <c r="B86" s="1">
        <f t="shared" si="2"/>
        <v>42.923181510125005</v>
      </c>
      <c r="C86">
        <f>WingXFLR5!C92</f>
        <v>1.160903</v>
      </c>
      <c r="D86">
        <f>WingXFLR5!I92</f>
        <v>-3.1905999999999997E-2</v>
      </c>
      <c r="E86">
        <f>(((D86*'AC Parameters'!$B$6)+(C86*('AC Parameters'!$B$3-'AC Parameters'!$B$4)))/('AC Parameters'!$B$5-'AC Parameters'!$B$3)) * ('AC Parameters'!$B$8/'AC Parameters'!$B$9)</f>
        <v>0.12768489083762963</v>
      </c>
      <c r="F86">
        <f>E86*B86*'AC Parameters'!$B$9</f>
        <v>1.3427572276533981</v>
      </c>
      <c r="G86">
        <f>'AC Parameters'!$B$2*9.807 + F86</f>
        <v>124.9109572276534</v>
      </c>
      <c r="H86">
        <f t="shared" si="3"/>
        <v>-1.3427572276533981</v>
      </c>
      <c r="I86">
        <f>C86+(H86/(B86*'AC Parameters'!$B$8))</f>
        <v>1.1482920194891482</v>
      </c>
      <c r="J86">
        <f>FORECAST(I86,
INDEX(WingXFLR5!$F$8:$F$145,MATCH(I86,WingXFLR5!$C$8:$C$145,1)):INDEX(WingXFLR5!$F$8:$F$145,MATCH(I86,WingXFLR5!$C$8:$C$145,1)+1),
INDEX(WingXFLR5!$C$8:$C$145,MATCH(I86,WingXFLR5!$C$8:$C$145,1)):INDEX(WingXFLR5!$C$8:$C$145,MATCH(I86,WingXFLR5!$C$8:$C$145,1)+1))</f>
        <v>4.8245440767924364E-2</v>
      </c>
      <c r="K86">
        <f>FORECAST(I86,
INDEX(WingXFLR5!$I$8:$I$145,MATCH(I86,WingXFLR5!$C$8:$C$145,1)):INDEX(WingXFLR5!$I$8:$I$145,MATCH(I86,WingXFLR5!$C$8:$C$145,1)+1),
INDEX(WingXFLR5!$C$8:$C$145,MATCH(I86,WingXFLR5!$C$8:$C$145,1)):INDEX(WingXFLR5!$C$8:$C$145,MATCH(I86,WingXFLR5!$C$8:$C$145,1)+1))</f>
        <v>-3.2973483179434215E-2</v>
      </c>
      <c r="L86">
        <f>(((K86*'AC Parameters'!$B$6)+(I86*('AC Parameters'!$B$3-'AC Parameters'!$B$4)))/('AC Parameters'!$B$5-'AC Parameters'!$B$3)) * ('AC Parameters'!$B$8/'AC Parameters'!$B$9)</f>
        <v>0.12295788326542079</v>
      </c>
      <c r="M86">
        <f>FORECAST(ABS(L86),
INDEX(HStabXFLR5!$D$8:$D$106,MATCH(ABS(L86),HStabXFLR5!$C$8:$C$106,1)):INDEX(HStabXFLR5!$D$8:$D$106,MATCH(ABS(L86),HStabXFLR5!$C$8:$C$106,1)+1),
INDEX(HStabXFLR5!$C$8:$C$106,MATCH(ABS(L86),HStabXFLR5!$C$8:$C$106,1)):INDEX(HStabXFLR5!$C$8:$C$106,MATCH(ABS(L86),HStabXFLR5!$C$8:$C$106,1)+1))</f>
        <v>1.1913063347268573E-2</v>
      </c>
      <c r="N86">
        <f>L86*B86*'AC Parameters'!$B$9</f>
        <v>1.2930471676680924</v>
      </c>
      <c r="O86">
        <f>(B86*'AC Parameters'!$B$8*TrimCalculation_Dwing_DHStab!I86)+TrimCalculation_Dwing_DHStab!N86</f>
        <v>123.55772018805416</v>
      </c>
      <c r="P86">
        <f>('AC Parameters'!$B$2*9.807)-TrimCalculation_Dwing_DHStab!O86</f>
        <v>1.0479811945842243E-2</v>
      </c>
      <c r="Q86">
        <f>M86*B86*'AC Parameters'!$B$9</f>
        <v>0.12527991219712445</v>
      </c>
      <c r="R86">
        <f>(J86*B86*'AC Parameters'!$B$8)</f>
        <v>5.1369450802583243</v>
      </c>
    </row>
    <row r="87" spans="1:18" x14ac:dyDescent="0.2">
      <c r="A87" s="1">
        <f>WingXFLR5!L93</f>
        <v>8.3390000000000004</v>
      </c>
      <c r="B87" s="1">
        <f t="shared" si="2"/>
        <v>42.592589112500008</v>
      </c>
      <c r="C87">
        <f>WingXFLR5!C93</f>
        <v>1.169923</v>
      </c>
      <c r="D87">
        <f>WingXFLR5!I93</f>
        <v>-3.1140999999999999E-2</v>
      </c>
      <c r="E87">
        <f>(((D87*'AC Parameters'!$B$6)+(C87*('AC Parameters'!$B$3-'AC Parameters'!$B$4)))/('AC Parameters'!$B$5-'AC Parameters'!$B$3)) * ('AC Parameters'!$B$8/'AC Parameters'!$B$9)</f>
        <v>0.13106938426380862</v>
      </c>
      <c r="F87">
        <f>E87*B87*'AC Parameters'!$B$9</f>
        <v>1.3677331851483099</v>
      </c>
      <c r="G87">
        <f>'AC Parameters'!$B$2*9.807 + F87</f>
        <v>124.93593318514831</v>
      </c>
      <c r="H87">
        <f t="shared" si="3"/>
        <v>-1.3677331851483099</v>
      </c>
      <c r="I87">
        <f>C87+(H87/(B87*'AC Parameters'!$B$8))</f>
        <v>1.1569777451646244</v>
      </c>
      <c r="J87">
        <f>FORECAST(I87,
INDEX(WingXFLR5!$F$8:$F$145,MATCH(I87,WingXFLR5!$C$8:$C$145,1)):INDEX(WingXFLR5!$F$8:$F$145,MATCH(I87,WingXFLR5!$C$8:$C$145,1)+1),
INDEX(WingXFLR5!$C$8:$C$145,MATCH(I87,WingXFLR5!$C$8:$C$145,1)):INDEX(WingXFLR5!$C$8:$C$145,MATCH(I87,WingXFLR5!$C$8:$C$145,1)+1))</f>
        <v>4.8746940710985572E-2</v>
      </c>
      <c r="K87">
        <f>FORECAST(I87,
INDEX(WingXFLR5!$I$8:$I$145,MATCH(I87,WingXFLR5!$C$8:$C$145,1)):INDEX(WingXFLR5!$I$8:$I$145,MATCH(I87,WingXFLR5!$C$8:$C$145,1)+1),
INDEX(WingXFLR5!$C$8:$C$145,MATCH(I87,WingXFLR5!$C$8:$C$145,1)):INDEX(WingXFLR5!$C$8:$C$145,MATCH(I87,WingXFLR5!$C$8:$C$145,1)+1))</f>
        <v>-3.2238324323385081E-2</v>
      </c>
      <c r="L87">
        <f>(((K87*'AC Parameters'!$B$6)+(I87*('AC Parameters'!$B$3-'AC Parameters'!$B$4)))/('AC Parameters'!$B$5-'AC Parameters'!$B$3)) * ('AC Parameters'!$B$8/'AC Parameters'!$B$9)</f>
        <v>0.1262134287187526</v>
      </c>
      <c r="M87">
        <f>FORECAST(ABS(L87),
INDEX(HStabXFLR5!$D$8:$D$106,MATCH(ABS(L87),HStabXFLR5!$C$8:$C$106,1)):INDEX(HStabXFLR5!$D$8:$D$106,MATCH(ABS(L87),HStabXFLR5!$C$8:$C$106,1)+1),
INDEX(HStabXFLR5!$C$8:$C$106,MATCH(ABS(L87),HStabXFLR5!$C$8:$C$106,1)):INDEX(HStabXFLR5!$C$8:$C$106,MATCH(ABS(L87),HStabXFLR5!$C$8:$C$106,1)+1))</f>
        <v>1.1963850850431973E-2</v>
      </c>
      <c r="N87">
        <f>L87*B87*'AC Parameters'!$B$9</f>
        <v>1.3170603939249212</v>
      </c>
      <c r="O87">
        <f>(B87*'AC Parameters'!$B$8*TrimCalculation_Dwing_DHStab!I87)+TrimCalculation_Dwing_DHStab!N87</f>
        <v>123.5577483265691</v>
      </c>
      <c r="P87">
        <f>('AC Parameters'!$B$2*9.807)-TrimCalculation_Dwing_DHStab!O87</f>
        <v>1.0451673430907249E-2</v>
      </c>
      <c r="Q87">
        <f>M87*B87*'AC Parameters'!$B$9</f>
        <v>0.12484498895154228</v>
      </c>
      <c r="R87">
        <f>(J87*B87*'AC Parameters'!$B$8)</f>
        <v>5.1503666272118478</v>
      </c>
    </row>
    <row r="88" spans="1:18" x14ac:dyDescent="0.2">
      <c r="A88" s="1">
        <f>WingXFLR5!L94</f>
        <v>8.3070000000000004</v>
      </c>
      <c r="B88" s="1">
        <f t="shared" si="2"/>
        <v>42.266327512500013</v>
      </c>
      <c r="C88">
        <f>WingXFLR5!C94</f>
        <v>1.1789369999999999</v>
      </c>
      <c r="D88">
        <f>WingXFLR5!I94</f>
        <v>-3.0376E-2</v>
      </c>
      <c r="E88">
        <f>(((D88*'AC Parameters'!$B$6)+(C88*('AC Parameters'!$B$3-'AC Parameters'!$B$4)))/('AC Parameters'!$B$5-'AC Parameters'!$B$3)) * ('AC Parameters'!$B$8/'AC Parameters'!$B$9)</f>
        <v>0.13445282827637953</v>
      </c>
      <c r="F88">
        <f>E88*B88*'AC Parameters'!$B$9</f>
        <v>1.392292682353288</v>
      </c>
      <c r="G88">
        <f>'AC Parameters'!$B$2*9.807 + F88</f>
        <v>124.96049268235329</v>
      </c>
      <c r="H88">
        <f t="shared" si="3"/>
        <v>-1.392292682353288</v>
      </c>
      <c r="I88">
        <f>C88+(H88/(B88*'AC Parameters'!$B$8))</f>
        <v>1.1656575744869333</v>
      </c>
      <c r="J88">
        <f>FORECAST(I88,
INDEX(WingXFLR5!$F$8:$F$145,MATCH(I88,WingXFLR5!$C$8:$C$145,1)):INDEX(WingXFLR5!$F$8:$F$145,MATCH(I88,WingXFLR5!$C$8:$C$145,1)+1),
INDEX(WingXFLR5!$C$8:$C$145,MATCH(I88,WingXFLR5!$C$8:$C$145,1)):INDEX(WingXFLR5!$C$8:$C$145,MATCH(I88,WingXFLR5!$C$8:$C$145,1)+1))</f>
        <v>4.924968098189203E-2</v>
      </c>
      <c r="K88">
        <f>FORECAST(I88,
INDEX(WingXFLR5!$I$8:$I$145,MATCH(I88,WingXFLR5!$C$8:$C$145,1)):INDEX(WingXFLR5!$I$8:$I$145,MATCH(I88,WingXFLR5!$C$8:$C$145,1)+1),
INDEX(WingXFLR5!$C$8:$C$145,MATCH(I88,WingXFLR5!$C$8:$C$145,1)):INDEX(WingXFLR5!$C$8:$C$145,MATCH(I88,WingXFLR5!$C$8:$C$145,1)+1))</f>
        <v>-3.1502757263580497E-2</v>
      </c>
      <c r="L88">
        <f>(((K88*'AC Parameters'!$B$6)+(I88*('AC Parameters'!$B$3-'AC Parameters'!$B$4)))/('AC Parameters'!$B$5-'AC Parameters'!$B$3)) * ('AC Parameters'!$B$8/'AC Parameters'!$B$9)</f>
        <v>0.12946890703444824</v>
      </c>
      <c r="M88">
        <f>FORECAST(ABS(L88),
INDEX(HStabXFLR5!$D$8:$D$106,MATCH(ABS(L88),HStabXFLR5!$C$8:$C$106,1)):INDEX(HStabXFLR5!$D$8:$D$106,MATCH(ABS(L88),HStabXFLR5!$C$8:$C$106,1)+1),
INDEX(HStabXFLR5!$C$8:$C$106,MATCH(ABS(L88),HStabXFLR5!$C$8:$C$106,1)):INDEX(HStabXFLR5!$C$8:$C$106,MATCH(ABS(L88),HStabXFLR5!$C$8:$C$106,1)+1))</f>
        <v>1.2014686241570698E-2</v>
      </c>
      <c r="N88">
        <f>L88*B88*'AC Parameters'!$B$9</f>
        <v>1.3406829307138346</v>
      </c>
      <c r="O88">
        <f>(B88*'AC Parameters'!$B$8*TrimCalculation_Dwing_DHStab!I88)+TrimCalculation_Dwing_DHStab!N88</f>
        <v>123.55504450011421</v>
      </c>
      <c r="P88">
        <f>('AC Parameters'!$B$2*9.807)-TrimCalculation_Dwing_DHStab!O88</f>
        <v>1.3155499885797894E-2</v>
      </c>
      <c r="Q88">
        <f>M88*B88*'AC Parameters'!$B$9</f>
        <v>0.12441508259330797</v>
      </c>
      <c r="R88">
        <f>(J88*B88*'AC Parameters'!$B$8)</f>
        <v>5.1636247646294047</v>
      </c>
    </row>
    <row r="89" spans="1:18" x14ac:dyDescent="0.2">
      <c r="A89" s="1">
        <f>WingXFLR5!L95</f>
        <v>8.2754999999999992</v>
      </c>
      <c r="B89" s="1">
        <f t="shared" si="2"/>
        <v>41.946388903124998</v>
      </c>
      <c r="C89">
        <f>WingXFLR5!C95</f>
        <v>1.1879459999999999</v>
      </c>
      <c r="D89">
        <f>WingXFLR5!I95</f>
        <v>-2.9610999999999998E-2</v>
      </c>
      <c r="E89">
        <f>(((D89*'AC Parameters'!$B$6)+(C89*('AC Parameters'!$B$3-'AC Parameters'!$B$4)))/('AC Parameters'!$B$5-'AC Parameters'!$B$3)) * ('AC Parameters'!$B$8/'AC Parameters'!$B$9)</f>
        <v>0.13783539777761039</v>
      </c>
      <c r="F89">
        <f>E89*B89*'AC Parameters'!$B$9</f>
        <v>1.416515813950161</v>
      </c>
      <c r="G89">
        <f>'AC Parameters'!$B$2*9.807 + F89</f>
        <v>124.98471581395016</v>
      </c>
      <c r="H89">
        <f t="shared" si="3"/>
        <v>-1.416515813950161</v>
      </c>
      <c r="I89">
        <f>C89+(H89/(B89*'AC Parameters'!$B$8))</f>
        <v>1.1743324901816035</v>
      </c>
      <c r="J89">
        <f>FORECAST(I89,
INDEX(WingXFLR5!$F$8:$F$145,MATCH(I89,WingXFLR5!$C$8:$C$145,1)):INDEX(WingXFLR5!$F$8:$F$145,MATCH(I89,WingXFLR5!$C$8:$C$145,1)+1),
INDEX(WingXFLR5!$C$8:$C$145,MATCH(I89,WingXFLR5!$C$8:$C$145,1)):INDEX(WingXFLR5!$C$8:$C$145,MATCH(I89,WingXFLR5!$C$8:$C$145,1)+1))</f>
        <v>4.9752842396824787E-2</v>
      </c>
      <c r="K89">
        <f>FORECAST(I89,
INDEX(WingXFLR5!$I$8:$I$145,MATCH(I89,WingXFLR5!$C$8:$C$145,1)):INDEX(WingXFLR5!$I$8:$I$145,MATCH(I89,WingXFLR5!$C$8:$C$145,1)+1),
INDEX(WingXFLR5!$C$8:$C$145,MATCH(I89,WingXFLR5!$C$8:$C$145,1)):INDEX(WingXFLR5!$C$8:$C$145,MATCH(I89,WingXFLR5!$C$8:$C$145,1)+1))</f>
        <v>-3.0766775461623416E-2</v>
      </c>
      <c r="L89">
        <f>(((K89*'AC Parameters'!$B$6)+(I89*('AC Parameters'!$B$3-'AC Parameters'!$B$4)))/('AC Parameters'!$B$5-'AC Parameters'!$B$3)) * ('AC Parameters'!$B$8/'AC Parameters'!$B$9)</f>
        <v>0.13272450553665488</v>
      </c>
      <c r="M89">
        <f>FORECAST(ABS(L89),
INDEX(HStabXFLR5!$D$8:$D$106,MATCH(ABS(L89),HStabXFLR5!$C$8:$C$106,1)):INDEX(HStabXFLR5!$D$8:$D$106,MATCH(ABS(L89),HStabXFLR5!$C$8:$C$106,1)+1),
INDEX(HStabXFLR5!$C$8:$C$106,MATCH(ABS(L89),HStabXFLR5!$C$8:$C$106,1)):INDEX(HStabXFLR5!$C$8:$C$106,MATCH(ABS(L89),HStabXFLR5!$C$8:$C$106,1)+1))</f>
        <v>1.2068533182684717E-2</v>
      </c>
      <c r="N89">
        <f>L89*B89*'AC Parameters'!$B$9</f>
        <v>1.3639918629227956</v>
      </c>
      <c r="O89">
        <f>(B89*'AC Parameters'!$B$8*TrimCalculation_Dwing_DHStab!I89)+TrimCalculation_Dwing_DHStab!N89</f>
        <v>123.5558854574609</v>
      </c>
      <c r="P89">
        <f>('AC Parameters'!$B$2*9.807)-TrimCalculation_Dwing_DHStab!O89</f>
        <v>1.2314542539101581E-2</v>
      </c>
      <c r="Q89">
        <f>M89*B89*'AC Parameters'!$B$9</f>
        <v>0.12402668966093471</v>
      </c>
      <c r="R89">
        <f>(J89*B89*'AC Parameters'!$B$8)</f>
        <v>5.1768933202542122</v>
      </c>
    </row>
    <row r="90" spans="1:18" x14ac:dyDescent="0.2">
      <c r="A90" s="1">
        <f>WingXFLR5!L96</f>
        <v>8.2443000000000008</v>
      </c>
      <c r="B90" s="1">
        <f t="shared" si="2"/>
        <v>41.630695525125013</v>
      </c>
      <c r="C90">
        <f>WingXFLR5!C96</f>
        <v>1.19695</v>
      </c>
      <c r="D90">
        <f>WingXFLR5!I96</f>
        <v>-2.8846E-2</v>
      </c>
      <c r="E90">
        <f>(((D90*'AC Parameters'!$B$6)+(C90*('AC Parameters'!$B$3-'AC Parameters'!$B$4)))/('AC Parameters'!$B$5-'AC Parameters'!$B$3)) * ('AC Parameters'!$B$8/'AC Parameters'!$B$9)</f>
        <v>0.14121709276750119</v>
      </c>
      <c r="F90">
        <f>E90*B90*'AC Parameters'!$B$9</f>
        <v>1.440346619027058</v>
      </c>
      <c r="G90">
        <f>'AC Parameters'!$B$2*9.807 + F90</f>
        <v>125.00854661902706</v>
      </c>
      <c r="H90">
        <f t="shared" si="3"/>
        <v>-1.440346619027058</v>
      </c>
      <c r="I90">
        <f>C90+(H90/(B90*'AC Parameters'!$B$8))</f>
        <v>1.1830024922486342</v>
      </c>
      <c r="J90">
        <f>FORECAST(I90,
INDEX(WingXFLR5!$F$8:$F$145,MATCH(I90,WingXFLR5!$C$8:$C$145,1)):INDEX(WingXFLR5!$F$8:$F$145,MATCH(I90,WingXFLR5!$C$8:$C$145,1)+1),
INDEX(WingXFLR5!$C$8:$C$145,MATCH(I90,WingXFLR5!$C$8:$C$145,1)):INDEX(WingXFLR5!$C$8:$C$145,MATCH(I90,WingXFLR5!$C$8:$C$145,1)+1))</f>
        <v>5.0258270607978571E-2</v>
      </c>
      <c r="K90">
        <f>FORECAST(I90,
INDEX(WingXFLR5!$I$8:$I$145,MATCH(I90,WingXFLR5!$C$8:$C$145,1)):INDEX(WingXFLR5!$I$8:$I$145,MATCH(I90,WingXFLR5!$C$8:$C$145,1)+1),
INDEX(WingXFLR5!$C$8:$C$145,MATCH(I90,WingXFLR5!$C$8:$C$145,1)):INDEX(WingXFLR5!$C$8:$C$145,MATCH(I90,WingXFLR5!$C$8:$C$145,1)+1))</f>
        <v>-3.0030778380485582E-2</v>
      </c>
      <c r="L90">
        <f>(((K90*'AC Parameters'!$B$6)+(I90*('AC Parameters'!$B$3-'AC Parameters'!$B$4)))/('AC Parameters'!$B$5-'AC Parameters'!$B$3)) * ('AC Parameters'!$B$8/'AC Parameters'!$B$9)</f>
        <v>0.13597928072256901</v>
      </c>
      <c r="M90">
        <f>FORECAST(ABS(L90),
INDEX(HStabXFLR5!$D$8:$D$106,MATCH(ABS(L90),HStabXFLR5!$C$8:$C$106,1)):INDEX(HStabXFLR5!$D$8:$D$106,MATCH(ABS(L90),HStabXFLR5!$C$8:$C$106,1)+1),
INDEX(HStabXFLR5!$C$8:$C$106,MATCH(ABS(L90),HStabXFLR5!$C$8:$C$106,1)):INDEX(HStabXFLR5!$C$8:$C$106,MATCH(ABS(L90),HStabXFLR5!$C$8:$C$106,1)+1))</f>
        <v>1.2122406854570106E-2</v>
      </c>
      <c r="N90">
        <f>L90*B90*'AC Parameters'!$B$9</f>
        <v>1.3869234482042589</v>
      </c>
      <c r="O90">
        <f>(B90*'AC Parameters'!$B$8*TrimCalculation_Dwing_DHStab!I90)+TrimCalculation_Dwing_DHStab!N90</f>
        <v>123.55453004760247</v>
      </c>
      <c r="P90">
        <f>('AC Parameters'!$B$2*9.807)-TrimCalculation_Dwing_DHStab!O90</f>
        <v>1.3669952397535212E-2</v>
      </c>
      <c r="Q90">
        <f>M90*B90*'AC Parameters'!$B$9</f>
        <v>0.12364273605460264</v>
      </c>
      <c r="R90">
        <f>(J90*B90*'AC Parameters'!$B$8)</f>
        <v>5.1901265400810175</v>
      </c>
    </row>
    <row r="91" spans="1:18" x14ac:dyDescent="0.2">
      <c r="A91" s="1">
        <f>WingXFLR5!L97</f>
        <v>8.2134999999999998</v>
      </c>
      <c r="B91" s="1">
        <f t="shared" si="2"/>
        <v>41.320219128124997</v>
      </c>
      <c r="C91">
        <f>WingXFLR5!C97</f>
        <v>1.205948</v>
      </c>
      <c r="D91">
        <f>WingXFLR5!I97</f>
        <v>-2.8080999999999998E-2</v>
      </c>
      <c r="E91">
        <f>(((D91*'AC Parameters'!$B$6)+(C91*('AC Parameters'!$B$3-'AC Parameters'!$B$4)))/('AC Parameters'!$B$5-'AC Parameters'!$B$3)) * ('AC Parameters'!$B$8/'AC Parameters'!$B$9)</f>
        <v>0.144597738343784</v>
      </c>
      <c r="F91">
        <f>E91*B91*'AC Parameters'!$B$9</f>
        <v>1.4638285072801271</v>
      </c>
      <c r="G91">
        <f>'AC Parameters'!$B$2*9.807 + F91</f>
        <v>125.03202850728013</v>
      </c>
      <c r="H91">
        <f t="shared" si="3"/>
        <v>-1.4638285072801271</v>
      </c>
      <c r="I91">
        <f>C91+(H91/(B91*'AC Parameters'!$B$8))</f>
        <v>1.1916665979624981</v>
      </c>
      <c r="J91">
        <f>FORECAST(I91,
INDEX(WingXFLR5!$F$8:$F$145,MATCH(I91,WingXFLR5!$C$8:$C$145,1)):INDEX(WingXFLR5!$F$8:$F$145,MATCH(I91,WingXFLR5!$C$8:$C$145,1)+1),
INDEX(WingXFLR5!$C$8:$C$145,MATCH(I91,WingXFLR5!$C$8:$C$145,1)):INDEX(WingXFLR5!$C$8:$C$145,MATCH(I91,WingXFLR5!$C$8:$C$145,1)+1))</f>
        <v>5.0769483841392599E-2</v>
      </c>
      <c r="K91">
        <f>FORECAST(I91,
INDEX(WingXFLR5!$I$8:$I$145,MATCH(I91,WingXFLR5!$C$8:$C$145,1)):INDEX(WingXFLR5!$I$8:$I$145,MATCH(I91,WingXFLR5!$C$8:$C$145,1)+1),
INDEX(WingXFLR5!$C$8:$C$145,MATCH(I91,WingXFLR5!$C$8:$C$145,1)):INDEX(WingXFLR5!$C$8:$C$145,MATCH(I91,WingXFLR5!$C$8:$C$145,1)+1))</f>
        <v>-2.9294889666669155E-2</v>
      </c>
      <c r="L91">
        <f>(((K91*'AC Parameters'!$B$6)+(I91*('AC Parameters'!$B$3-'AC Parameters'!$B$4)))/('AC Parameters'!$B$5-'AC Parameters'!$B$3)) * ('AC Parameters'!$B$8/'AC Parameters'!$B$9)</f>
        <v>0.13923276866712367</v>
      </c>
      <c r="M91">
        <f>FORECAST(ABS(L91),
INDEX(HStabXFLR5!$D$8:$D$106,MATCH(ABS(L91),HStabXFLR5!$C$8:$C$106,1)):INDEX(HStabXFLR5!$D$8:$D$106,MATCH(ABS(L91),HStabXFLR5!$C$8:$C$106,1)+1),
INDEX(HStabXFLR5!$C$8:$C$106,MATCH(ABS(L91),HStabXFLR5!$C$8:$C$106,1)):INDEX(HStabXFLR5!$C$8:$C$106,MATCH(ABS(L91),HStabXFLR5!$C$8:$C$106,1)+1))</f>
        <v>1.2179264902472158E-2</v>
      </c>
      <c r="N91">
        <f>L91*B91*'AC Parameters'!$B$9</f>
        <v>1.4095164852295661</v>
      </c>
      <c r="O91">
        <f>(B91*'AC Parameters'!$B$8*TrimCalculation_Dwing_DHStab!I91)+TrimCalculation_Dwing_DHStab!N91</f>
        <v>123.55407432978745</v>
      </c>
      <c r="P91">
        <f>('AC Parameters'!$B$2*9.807)-TrimCalculation_Dwing_DHStab!O91</f>
        <v>1.412567021255029E-2</v>
      </c>
      <c r="Q91">
        <f>M91*B91*'AC Parameters'!$B$9</f>
        <v>0.12329622417445972</v>
      </c>
      <c r="R91">
        <f>(J91*B91*'AC Parameters'!$B$8)</f>
        <v>5.2038180531418057</v>
      </c>
    </row>
    <row r="92" spans="1:18" x14ac:dyDescent="0.2">
      <c r="A92" s="1">
        <f>WingXFLR5!L98</f>
        <v>8.1829999999999998</v>
      </c>
      <c r="B92" s="1">
        <f t="shared" si="2"/>
        <v>41.013912012500001</v>
      </c>
      <c r="C92">
        <f>WingXFLR5!C98</f>
        <v>1.214941</v>
      </c>
      <c r="D92">
        <f>WingXFLR5!I98</f>
        <v>-2.7314999999999999E-2</v>
      </c>
      <c r="E92">
        <f>(((D92*'AC Parameters'!$B$6)+(C92*('AC Parameters'!$B$3-'AC Parameters'!$B$4)))/('AC Parameters'!$B$5-'AC Parameters'!$B$3)) * ('AC Parameters'!$B$8/'AC Parameters'!$B$9)</f>
        <v>0.1479798713367905</v>
      </c>
      <c r="F92">
        <f>E92*B92*'AC Parameters'!$B$9</f>
        <v>1.4869621885439079</v>
      </c>
      <c r="G92">
        <f>'AC Parameters'!$B$2*9.807 + F92</f>
        <v>125.05516218854392</v>
      </c>
      <c r="H92">
        <f t="shared" si="3"/>
        <v>-1.4869621885439079</v>
      </c>
      <c r="I92">
        <f>C92+(H92/(B92*'AC Parameters'!$B$8))</f>
        <v>1.2003255567695261</v>
      </c>
      <c r="J92">
        <f>FORECAST(I92,
INDEX(WingXFLR5!$F$8:$F$145,MATCH(I92,WingXFLR5!$C$8:$C$145,1)):INDEX(WingXFLR5!$F$8:$F$145,MATCH(I92,WingXFLR5!$C$8:$C$145,1)+1),
INDEX(WingXFLR5!$C$8:$C$145,MATCH(I92,WingXFLR5!$C$8:$C$145,1)):INDEX(WingXFLR5!$C$8:$C$145,MATCH(I92,WingXFLR5!$C$8:$C$145,1)+1))</f>
        <v>5.1287703859285688E-2</v>
      </c>
      <c r="K92">
        <f>FORECAST(I92,
INDEX(WingXFLR5!$I$8:$I$145,MATCH(I92,WingXFLR5!$C$8:$C$145,1)):INDEX(WingXFLR5!$I$8:$I$145,MATCH(I92,WingXFLR5!$C$8:$C$145,1)+1),
INDEX(WingXFLR5!$C$8:$C$145,MATCH(I92,WingXFLR5!$C$8:$C$145,1)):INDEX(WingXFLR5!$C$8:$C$145,MATCH(I92,WingXFLR5!$C$8:$C$145,1)+1))</f>
        <v>-2.855901389990137E-2</v>
      </c>
      <c r="L92">
        <f>(((K92*'AC Parameters'!$B$6)+(I92*('AC Parameters'!$B$3-'AC Parameters'!$B$4)))/('AC Parameters'!$B$5-'AC Parameters'!$B$3)) * ('AC Parameters'!$B$8/'AC Parameters'!$B$9)</f>
        <v>0.14248532582600196</v>
      </c>
      <c r="M92">
        <f>FORECAST(ABS(L92),
INDEX(HStabXFLR5!$D$8:$D$106,MATCH(ABS(L92),HStabXFLR5!$C$8:$C$106,1)):INDEX(HStabXFLR5!$D$8:$D$106,MATCH(ABS(L92),HStabXFLR5!$C$8:$C$106,1)+1),
INDEX(HStabXFLR5!$C$8:$C$106,MATCH(ABS(L92),HStabXFLR5!$C$8:$C$106,1)):INDEX(HStabXFLR5!$C$8:$C$106,MATCH(ABS(L92),HStabXFLR5!$C$8:$C$106,1)+1))</f>
        <v>1.2236156009818724E-2</v>
      </c>
      <c r="N92">
        <f>L92*B92*'AC Parameters'!$B$9</f>
        <v>1.4317507510425094</v>
      </c>
      <c r="O92">
        <f>(B92*'AC Parameters'!$B$8*TrimCalculation_Dwing_DHStab!I92)+TrimCalculation_Dwing_DHStab!N92</f>
        <v>123.55180477292259</v>
      </c>
      <c r="P92">
        <f>('AC Parameters'!$B$2*9.807)-TrimCalculation_Dwing_DHStab!O92</f>
        <v>1.6395227077410368E-2</v>
      </c>
      <c r="Q92">
        <f>M92*B92*'AC Parameters'!$B$9</f>
        <v>0.12295389335969241</v>
      </c>
      <c r="R92">
        <f>(J92*B92*'AC Parameters'!$B$8)</f>
        <v>5.2179653516756375</v>
      </c>
    </row>
    <row r="93" spans="1:18" x14ac:dyDescent="0.2">
      <c r="A93" s="1">
        <f>WingXFLR5!L99</f>
        <v>8.1529000000000007</v>
      </c>
      <c r="B93" s="1">
        <f t="shared" si="2"/>
        <v>40.712739276125014</v>
      </c>
      <c r="C93">
        <f>WingXFLR5!C99</f>
        <v>1.2239279999999999</v>
      </c>
      <c r="D93">
        <f>WingXFLR5!I99</f>
        <v>-2.6549E-2</v>
      </c>
      <c r="E93">
        <f>(((D93*'AC Parameters'!$B$6)+(C93*('AC Parameters'!$B$3-'AC Parameters'!$B$4)))/('AC Parameters'!$B$5-'AC Parameters'!$B$3)) * ('AC Parameters'!$B$8/'AC Parameters'!$B$9)</f>
        <v>0.15136095491618881</v>
      </c>
      <c r="F93">
        <f>E93*B93*'AC Parameters'!$B$9</f>
        <v>1.5097681780515864</v>
      </c>
      <c r="G93">
        <f>'AC Parameters'!$B$2*9.807 + F93</f>
        <v>125.07796817805159</v>
      </c>
      <c r="H93">
        <f t="shared" si="3"/>
        <v>-1.5097681780515864</v>
      </c>
      <c r="I93">
        <f>C93+(H93/(B93*'AC Parameters'!$B$8))</f>
        <v>1.2089786192233869</v>
      </c>
      <c r="J93">
        <f>FORECAST(I93,
INDEX(WingXFLR5!$F$8:$F$145,MATCH(I93,WingXFLR5!$C$8:$C$145,1)):INDEX(WingXFLR5!$F$8:$F$145,MATCH(I93,WingXFLR5!$C$8:$C$145,1)+1),
INDEX(WingXFLR5!$C$8:$C$145,MATCH(I93,WingXFLR5!$C$8:$C$145,1)):INDEX(WingXFLR5!$C$8:$C$145,MATCH(I93,WingXFLR5!$C$8:$C$145,1)+1))</f>
        <v>5.18086416948077E-2</v>
      </c>
      <c r="K93">
        <f>FORECAST(I93,
INDEX(WingXFLR5!$I$8:$I$145,MATCH(I93,WingXFLR5!$C$8:$C$145,1)):INDEX(WingXFLR5!$I$8:$I$145,MATCH(I93,WingXFLR5!$C$8:$C$145,1)+1),
INDEX(WingXFLR5!$C$8:$C$145,MATCH(I93,WingXFLR5!$C$8:$C$145,1)):INDEX(WingXFLR5!$C$8:$C$145,MATCH(I93,WingXFLR5!$C$8:$C$145,1)+1))</f>
        <v>-2.7822859854874413E-2</v>
      </c>
      <c r="L93">
        <f>(((K93*'AC Parameters'!$B$6)+(I93*('AC Parameters'!$B$3-'AC Parameters'!$B$4)))/('AC Parameters'!$B$5-'AC Parameters'!$B$3)) * ('AC Parameters'!$B$8/'AC Parameters'!$B$9)</f>
        <v>0.14573750897256824</v>
      </c>
      <c r="M93">
        <f>FORECAST(ABS(L93),
INDEX(HStabXFLR5!$D$8:$D$106,MATCH(ABS(L93),HStabXFLR5!$C$8:$C$106,1)):INDEX(HStabXFLR5!$D$8:$D$106,MATCH(ABS(L93),HStabXFLR5!$C$8:$C$106,1)+1),
INDEX(HStabXFLR5!$C$8:$C$106,MATCH(ABS(L93),HStabXFLR5!$C$8:$C$106,1)):INDEX(HStabXFLR5!$C$8:$C$106,MATCH(ABS(L93),HStabXFLR5!$C$8:$C$106,1)+1))</f>
        <v>1.2295524452160126E-2</v>
      </c>
      <c r="N93">
        <f>L93*B93*'AC Parameters'!$B$9</f>
        <v>1.4536764353602645</v>
      </c>
      <c r="O93">
        <f>(B93*'AC Parameters'!$B$8*TrimCalculation_Dwing_DHStab!I93)+TrimCalculation_Dwing_DHStab!N93</f>
        <v>123.55087059498059</v>
      </c>
      <c r="P93">
        <f>('AC Parameters'!$B$2*9.807)-TrimCalculation_Dwing_DHStab!O93</f>
        <v>1.732940501941016E-2</v>
      </c>
      <c r="Q93">
        <f>M93*B93*'AC Parameters'!$B$9</f>
        <v>0.12264319791458367</v>
      </c>
      <c r="R93">
        <f>(J93*B93*'AC Parameters'!$B$8)</f>
        <v>5.232259432528739</v>
      </c>
    </row>
    <row r="94" spans="1:18" x14ac:dyDescent="0.2">
      <c r="A94" s="1">
        <f>WingXFLR5!L100</f>
        <v>8.1232000000000006</v>
      </c>
      <c r="B94" s="1">
        <f t="shared" si="2"/>
        <v>40.416656672000009</v>
      </c>
      <c r="C94">
        <f>WingXFLR5!C100</f>
        <v>1.23291</v>
      </c>
      <c r="D94">
        <f>WingXFLR5!I100</f>
        <v>-2.5781999999999999E-2</v>
      </c>
      <c r="E94">
        <f>(((D94*'AC Parameters'!$B$6)+(C94*('AC Parameters'!$B$3-'AC Parameters'!$B$4)))/('AC Parameters'!$B$5-'AC Parameters'!$B$3)) * ('AC Parameters'!$B$8/'AC Parameters'!$B$9)</f>
        <v>0.15474352591231089</v>
      </c>
      <c r="F94">
        <f>E94*B94*'AC Parameters'!$B$9</f>
        <v>1.5322829099580886</v>
      </c>
      <c r="G94">
        <f>'AC Parameters'!$B$2*9.807 + F94</f>
        <v>125.10048290995809</v>
      </c>
      <c r="H94">
        <f t="shared" si="3"/>
        <v>-1.5322829099580886</v>
      </c>
      <c r="I94">
        <f>C94+(H94/(B94*'AC Parameters'!$B$8))</f>
        <v>1.2176265347704118</v>
      </c>
      <c r="J94">
        <f>FORECAST(I94,
INDEX(WingXFLR5!$F$8:$F$145,MATCH(I94,WingXFLR5!$C$8:$C$145,1)):INDEX(WingXFLR5!$F$8:$F$145,MATCH(I94,WingXFLR5!$C$8:$C$145,1)+1),
INDEX(WingXFLR5!$C$8:$C$145,MATCH(I94,WingXFLR5!$C$8:$C$145,1)):INDEX(WingXFLR5!$C$8:$C$145,MATCH(I94,WingXFLR5!$C$8:$C$145,1)+1))</f>
        <v>5.2326767520471953E-2</v>
      </c>
      <c r="K94">
        <f>FORECAST(I94,
INDEX(WingXFLR5!$I$8:$I$145,MATCH(I94,WingXFLR5!$C$8:$C$145,1)):INDEX(WingXFLR5!$I$8:$I$145,MATCH(I94,WingXFLR5!$C$8:$C$145,1)+1),
INDEX(WingXFLR5!$C$8:$C$145,MATCH(I94,WingXFLR5!$C$8:$C$145,1)):INDEX(WingXFLR5!$C$8:$C$145,MATCH(I94,WingXFLR5!$C$8:$C$145,1)+1))</f>
        <v>-2.7086100519179299E-2</v>
      </c>
      <c r="L94">
        <f>(((K94*'AC Parameters'!$B$6)+(I94*('AC Parameters'!$B$3-'AC Parameters'!$B$4)))/('AC Parameters'!$B$5-'AC Parameters'!$B$3)) * ('AC Parameters'!$B$8/'AC Parameters'!$B$9)</f>
        <v>0.14899022156647149</v>
      </c>
      <c r="M94">
        <f>FORECAST(ABS(L94),
INDEX(HStabXFLR5!$D$8:$D$106,MATCH(ABS(L94),HStabXFLR5!$C$8:$C$106,1)):INDEX(HStabXFLR5!$D$8:$D$106,MATCH(ABS(L94),HStabXFLR5!$C$8:$C$106,1)+1),
INDEX(HStabXFLR5!$C$8:$C$106,MATCH(ABS(L94),HStabXFLR5!$C$8:$C$106,1)):INDEX(HStabXFLR5!$C$8:$C$106,MATCH(ABS(L94),HStabXFLR5!$C$8:$C$106,1)+1))</f>
        <v>1.2355015735077971E-2</v>
      </c>
      <c r="N94">
        <f>L94*B94*'AC Parameters'!$B$9</f>
        <v>1.4753132249716359</v>
      </c>
      <c r="O94">
        <f>(B94*'AC Parameters'!$B$8*TrimCalculation_Dwing_DHStab!I94)+TrimCalculation_Dwing_DHStab!N94</f>
        <v>123.55157681525935</v>
      </c>
      <c r="P94">
        <f>('AC Parameters'!$B$2*9.807)-TrimCalculation_Dwing_DHStab!O94</f>
        <v>1.6623184740652164E-2</v>
      </c>
      <c r="Q94">
        <f>M94*B94*'AC Parameters'!$B$9</f>
        <v>0.12234036513974202</v>
      </c>
      <c r="R94">
        <f>(J94*B94*'AC Parameters'!$B$8)</f>
        <v>5.2461539579221599</v>
      </c>
    </row>
    <row r="95" spans="1:18" x14ac:dyDescent="0.2">
      <c r="A95" s="1">
        <f>WingXFLR5!L101</f>
        <v>8.0937999999999999</v>
      </c>
      <c r="B95" s="1">
        <f t="shared" si="2"/>
        <v>40.124629044500004</v>
      </c>
      <c r="C95">
        <f>WingXFLR5!C101</f>
        <v>1.241886</v>
      </c>
      <c r="D95">
        <f>WingXFLR5!I101</f>
        <v>-2.5016E-2</v>
      </c>
      <c r="E95">
        <f>(((D95*'AC Parameters'!$B$6)+(C95*('AC Parameters'!$B$3-'AC Parameters'!$B$4)))/('AC Parameters'!$B$5-'AC Parameters'!$B$3)) * ('AC Parameters'!$B$8/'AC Parameters'!$B$9)</f>
        <v>0.15812268556676121</v>
      </c>
      <c r="F95">
        <f>E95*B95*'AC Parameters'!$B$9</f>
        <v>1.5544304549621701</v>
      </c>
      <c r="G95">
        <f>'AC Parameters'!$B$2*9.807 + F95</f>
        <v>125.12263045496218</v>
      </c>
      <c r="H95">
        <f t="shared" si="3"/>
        <v>-1.5544304549621701</v>
      </c>
      <c r="I95">
        <f>C95+(H95/(B95*'AC Parameters'!$B$8))</f>
        <v>1.2262687872434668</v>
      </c>
      <c r="J95">
        <f>FORECAST(I95,
INDEX(WingXFLR5!$F$8:$F$145,MATCH(I95,WingXFLR5!$C$8:$C$145,1)):INDEX(WingXFLR5!$F$8:$F$145,MATCH(I95,WingXFLR5!$C$8:$C$145,1)+1),
INDEX(WingXFLR5!$C$8:$C$145,MATCH(I95,WingXFLR5!$C$8:$C$145,1)):INDEX(WingXFLR5!$C$8:$C$145,MATCH(I95,WingXFLR5!$C$8:$C$145,1)+1))</f>
        <v>5.2844728691992006E-2</v>
      </c>
      <c r="K95">
        <f>FORECAST(I95,
INDEX(WingXFLR5!$I$8:$I$145,MATCH(I95,WingXFLR5!$C$8:$C$145,1)):INDEX(WingXFLR5!$I$8:$I$145,MATCH(I95,WingXFLR5!$C$8:$C$145,1)+1),
INDEX(WingXFLR5!$C$8:$C$145,MATCH(I95,WingXFLR5!$C$8:$C$145,1)):INDEX(WingXFLR5!$C$8:$C$145,MATCH(I95,WingXFLR5!$C$8:$C$145,1)+1))</f>
        <v>-2.6349113135633595E-2</v>
      </c>
      <c r="L95">
        <f>(((K95*'AC Parameters'!$B$6)+(I95*('AC Parameters'!$B$3-'AC Parameters'!$B$4)))/('AC Parameters'!$B$5-'AC Parameters'!$B$3)) * ('AC Parameters'!$B$8/'AC Parameters'!$B$9)</f>
        <v>0.15224248230851165</v>
      </c>
      <c r="M95">
        <f>FORECAST(ABS(L95),
INDEX(HStabXFLR5!$D$8:$D$106,MATCH(ABS(L95),HStabXFLR5!$C$8:$C$106,1)):INDEX(HStabXFLR5!$D$8:$D$106,MATCH(ABS(L95),HStabXFLR5!$C$8:$C$106,1)+1),
INDEX(HStabXFLR5!$C$8:$C$106,MATCH(ABS(L95),HStabXFLR5!$C$8:$C$106,1)):INDEX(HStabXFLR5!$C$8:$C$106,MATCH(ABS(L95),HStabXFLR5!$C$8:$C$106,1)+1))</f>
        <v>1.2417917265753357E-2</v>
      </c>
      <c r="N95">
        <f>L95*B95*'AC Parameters'!$B$9</f>
        <v>1.4966249162235066</v>
      </c>
      <c r="O95">
        <f>(B95*'AC Parameters'!$B$8*TrimCalculation_Dwing_DHStab!I95)+TrimCalculation_Dwing_DHStab!N95</f>
        <v>123.55102595288437</v>
      </c>
      <c r="P95">
        <f>('AC Parameters'!$B$2*9.807)-TrimCalculation_Dwing_DHStab!O95</f>
        <v>1.7174047115631197E-2</v>
      </c>
      <c r="Q95">
        <f>M95*B95*'AC Parameters'!$B$9</f>
        <v>0.12207475932944307</v>
      </c>
      <c r="R95">
        <f>(J95*B95*'AC Parameters'!$B$8)</f>
        <v>5.2598025616755288</v>
      </c>
    </row>
    <row r="96" spans="1:18" x14ac:dyDescent="0.2">
      <c r="A96" s="1">
        <f>WingXFLR5!L102</f>
        <v>8.0647000000000002</v>
      </c>
      <c r="B96" s="1">
        <f t="shared" si="2"/>
        <v>39.836623980125005</v>
      </c>
      <c r="C96">
        <f>WingXFLR5!C102</f>
        <v>1.250856</v>
      </c>
      <c r="D96">
        <f>WingXFLR5!I102</f>
        <v>-2.4249E-2</v>
      </c>
      <c r="E96">
        <f>(((D96*'AC Parameters'!$B$6)+(C96*('AC Parameters'!$B$3-'AC Parameters'!$B$4)))/('AC Parameters'!$B$5-'AC Parameters'!$B$3)) * ('AC Parameters'!$B$8/'AC Parameters'!$B$9)</f>
        <v>0.16150315773566715</v>
      </c>
      <c r="F96">
        <f>E96*B96*'AC Parameters'!$B$9</f>
        <v>1.5762664387480543</v>
      </c>
      <c r="G96">
        <f>'AC Parameters'!$B$2*9.807 + F96</f>
        <v>125.14446643874805</v>
      </c>
      <c r="H96">
        <f t="shared" si="3"/>
        <v>-1.5762664387480543</v>
      </c>
      <c r="I96">
        <f>C96+(H96/(B96*'AC Parameters'!$B$8))</f>
        <v>1.2349049100841576</v>
      </c>
      <c r="J96">
        <f>FORECAST(I96,
INDEX(WingXFLR5!$F$8:$F$145,MATCH(I96,WingXFLR5!$C$8:$C$145,1)):INDEX(WingXFLR5!$F$8:$F$145,MATCH(I96,WingXFLR5!$C$8:$C$145,1)+1),
INDEX(WingXFLR5!$C$8:$C$145,MATCH(I96,WingXFLR5!$C$8:$C$145,1)):INDEX(WingXFLR5!$C$8:$C$145,MATCH(I96,WingXFLR5!$C$8:$C$145,1)+1))</f>
        <v>5.3366014888168722E-2</v>
      </c>
      <c r="K96">
        <f>FORECAST(I96,
INDEX(WingXFLR5!$I$8:$I$145,MATCH(I96,WingXFLR5!$C$8:$C$145,1)):INDEX(WingXFLR5!$I$8:$I$145,MATCH(I96,WingXFLR5!$C$8:$C$145,1)+1),
INDEX(WingXFLR5!$C$8:$C$145,MATCH(I96,WingXFLR5!$C$8:$C$145,1)):INDEX(WingXFLR5!$C$8:$C$145,MATCH(I96,WingXFLR5!$C$8:$C$145,1)+1))</f>
        <v>-2.5611757004850189E-2</v>
      </c>
      <c r="L96">
        <f>(((K96*'AC Parameters'!$B$6)+(I96*('AC Parameters'!$B$3-'AC Parameters'!$B$4)))/('AC Parameters'!$B$5-'AC Parameters'!$B$3)) * ('AC Parameters'!$B$8/'AC Parameters'!$B$9)</f>
        <v>0.1554945419183984</v>
      </c>
      <c r="M96">
        <f>FORECAST(ABS(L96),
INDEX(HStabXFLR5!$D$8:$D$106,MATCH(ABS(L96),HStabXFLR5!$C$8:$C$106,1)):INDEX(HStabXFLR5!$D$8:$D$106,MATCH(ABS(L96),HStabXFLR5!$C$8:$C$106,1)+1),
INDEX(HStabXFLR5!$C$8:$C$106,MATCH(ABS(L96),HStabXFLR5!$C$8:$C$106,1)):INDEX(HStabXFLR5!$C$8:$C$106,MATCH(ABS(L96),HStabXFLR5!$C$8:$C$106,1)+1))</f>
        <v>1.2480950478382883E-2</v>
      </c>
      <c r="N96">
        <f>L96*B96*'AC Parameters'!$B$9</f>
        <v>1.5176225113544306</v>
      </c>
      <c r="O96">
        <f>(B96*'AC Parameters'!$B$8*TrimCalculation_Dwing_DHStab!I96)+TrimCalculation_Dwing_DHStab!N96</f>
        <v>123.54935671138399</v>
      </c>
      <c r="P96">
        <f>('AC Parameters'!$B$2*9.807)-TrimCalculation_Dwing_DHStab!O96</f>
        <v>1.8843288616011478E-2</v>
      </c>
      <c r="Q96">
        <f>M96*B96*'AC Parameters'!$B$9</f>
        <v>0.12181373812486555</v>
      </c>
      <c r="R96">
        <f>(J96*B96*'AC Parameters'!$B$8)</f>
        <v>5.2735617867970221</v>
      </c>
    </row>
    <row r="97" spans="1:18" x14ac:dyDescent="0.2">
      <c r="A97" s="1">
        <f>WingXFLR5!L103</f>
        <v>8.0359999999999996</v>
      </c>
      <c r="B97" s="1">
        <f t="shared" si="2"/>
        <v>39.553593799999994</v>
      </c>
      <c r="C97">
        <f>WingXFLR5!C103</f>
        <v>1.2598210000000001</v>
      </c>
      <c r="D97">
        <f>WingXFLR5!I103</f>
        <v>-2.3481999999999999E-2</v>
      </c>
      <c r="E97">
        <f>(((D97*'AC Parameters'!$B$6)+(C97*('AC Parameters'!$B$3-'AC Parameters'!$B$4)))/('AC Parameters'!$B$5-'AC Parameters'!$B$3)) * ('AC Parameters'!$B$8/'AC Parameters'!$B$9)</f>
        <v>0.16488275539323305</v>
      </c>
      <c r="F97">
        <f>E97*B97*'AC Parameters'!$B$9</f>
        <v>1.5978178552049311</v>
      </c>
      <c r="G97">
        <f>'AC Parameters'!$B$2*9.807 + F97</f>
        <v>125.16601785520494</v>
      </c>
      <c r="H97">
        <f t="shared" si="3"/>
        <v>-1.5978178552049311</v>
      </c>
      <c r="I97">
        <f>C97+(H97/(B97*'AC Parameters'!$B$8))</f>
        <v>1.2435361192972096</v>
      </c>
      <c r="J97">
        <f>FORECAST(I97,
INDEX(WingXFLR5!$F$8:$F$145,MATCH(I97,WingXFLR5!$C$8:$C$145,1)):INDEX(WingXFLR5!$F$8:$F$145,MATCH(I97,WingXFLR5!$C$8:$C$145,1)+1),
INDEX(WingXFLR5!$C$8:$C$145,MATCH(I97,WingXFLR5!$C$8:$C$145,1)):INDEX(WingXFLR5!$C$8:$C$145,MATCH(I97,WingXFLR5!$C$8:$C$145,1)+1))</f>
        <v>5.3893993923541605E-2</v>
      </c>
      <c r="K97">
        <f>FORECAST(I97,
INDEX(WingXFLR5!$I$8:$I$145,MATCH(I97,WingXFLR5!$C$8:$C$145,1)):INDEX(WingXFLR5!$I$8:$I$145,MATCH(I97,WingXFLR5!$C$8:$C$145,1)+1),
INDEX(WingXFLR5!$C$8:$C$145,MATCH(I97,WingXFLR5!$C$8:$C$145,1)):INDEX(WingXFLR5!$C$8:$C$145,MATCH(I97,WingXFLR5!$C$8:$C$145,1)+1))</f>
        <v>-2.4874902842702371E-2</v>
      </c>
      <c r="L97">
        <f>(((K97*'AC Parameters'!$B$6)+(I97*('AC Parameters'!$B$3-'AC Parameters'!$B$4)))/('AC Parameters'!$B$5-'AC Parameters'!$B$3)) * ('AC Parameters'!$B$8/'AC Parameters'!$B$9)</f>
        <v>0.15874455650985952</v>
      </c>
      <c r="M97">
        <f>FORECAST(ABS(L97),
INDEX(HStabXFLR5!$D$8:$D$106,MATCH(ABS(L97),HStabXFLR5!$C$8:$C$106,1)):INDEX(HStabXFLR5!$D$8:$D$106,MATCH(ABS(L97),HStabXFLR5!$C$8:$C$106,1)+1),
INDEX(HStabXFLR5!$C$8:$C$106,MATCH(ABS(L97),HStabXFLR5!$C$8:$C$106,1)):INDEX(HStabXFLR5!$C$8:$C$106,MATCH(ABS(L97),HStabXFLR5!$C$8:$C$106,1)+1))</f>
        <v>1.2546835949054719E-2</v>
      </c>
      <c r="N97">
        <f>L97*B97*'AC Parameters'!$B$9</f>
        <v>1.5383348380072714</v>
      </c>
      <c r="O97">
        <f>(B97*'AC Parameters'!$B$8*TrimCalculation_Dwing_DHStab!I97)+TrimCalculation_Dwing_DHStab!N97</f>
        <v>123.54992652653948</v>
      </c>
      <c r="P97">
        <f>('AC Parameters'!$B$2*9.807)-TrimCalculation_Dwing_DHStab!O97</f>
        <v>1.827347346052477E-2</v>
      </c>
      <c r="Q97">
        <f>M97*B97*'AC Parameters'!$B$9</f>
        <v>0.12158675088801621</v>
      </c>
      <c r="R97">
        <f>(J97*B97*'AC Parameters'!$B$8)</f>
        <v>5.2878978575867004</v>
      </c>
    </row>
    <row r="98" spans="1:18" x14ac:dyDescent="0.2">
      <c r="A98" s="1">
        <f>WingXFLR5!L104</f>
        <v>8.0075000000000003</v>
      </c>
      <c r="B98" s="1">
        <f t="shared" si="2"/>
        <v>39.273534453125009</v>
      </c>
      <c r="C98">
        <f>WingXFLR5!C104</f>
        <v>1.2687790000000001</v>
      </c>
      <c r="D98">
        <f>WingXFLR5!I104</f>
        <v>-2.2714999999999999E-2</v>
      </c>
      <c r="E98">
        <f>(((D98*'AC Parameters'!$B$6)+(C98*('AC Parameters'!$B$3-'AC Parameters'!$B$4)))/('AC Parameters'!$B$5-'AC Parameters'!$B$3)) * ('AC Parameters'!$B$8/'AC Parameters'!$B$9)</f>
        <v>0.16826112873492291</v>
      </c>
      <c r="F98">
        <f>E98*B98*'AC Parameters'!$B$9</f>
        <v>1.6190112629407107</v>
      </c>
      <c r="G98">
        <f>'AC Parameters'!$B$2*9.807 + F98</f>
        <v>125.18721126294072</v>
      </c>
      <c r="H98">
        <f t="shared" si="3"/>
        <v>-1.6190112629407107</v>
      </c>
      <c r="I98">
        <f>C98+(H98/(B98*'AC Parameters'!$B$8))</f>
        <v>1.2521604494315666</v>
      </c>
      <c r="J98">
        <f>FORECAST(I98,
INDEX(WingXFLR5!$F$8:$F$145,MATCH(I98,WingXFLR5!$C$8:$C$145,1)):INDEX(WingXFLR5!$F$8:$F$145,MATCH(I98,WingXFLR5!$C$8:$C$145,1)+1),
INDEX(WingXFLR5!$C$8:$C$145,MATCH(I98,WingXFLR5!$C$8:$C$145,1)):INDEX(WingXFLR5!$C$8:$C$145,MATCH(I98,WingXFLR5!$C$8:$C$145,1)+1))</f>
        <v>5.4421882067811483E-2</v>
      </c>
      <c r="K98">
        <f>FORECAST(I98,
INDEX(WingXFLR5!$I$8:$I$145,MATCH(I98,WingXFLR5!$C$8:$C$145,1)):INDEX(WingXFLR5!$I$8:$I$145,MATCH(I98,WingXFLR5!$C$8:$C$145,1)+1),
INDEX(WingXFLR5!$C$8:$C$145,MATCH(I98,WingXFLR5!$C$8:$C$145,1)):INDEX(WingXFLR5!$C$8:$C$145,MATCH(I98,WingXFLR5!$C$8:$C$145,1)+1))</f>
        <v>-2.4137397912547515E-2</v>
      </c>
      <c r="L98">
        <f>(((K98*'AC Parameters'!$B$6)+(I98*('AC Parameters'!$B$3-'AC Parameters'!$B$4)))/('AC Parameters'!$B$5-'AC Parameters'!$B$3)) * ('AC Parameters'!$B$8/'AC Parameters'!$B$9)</f>
        <v>0.16199490500207381</v>
      </c>
      <c r="M98">
        <f>FORECAST(ABS(L98),
INDEX(HStabXFLR5!$D$8:$D$106,MATCH(ABS(L98),HStabXFLR5!$C$8:$C$106,1)):INDEX(HStabXFLR5!$D$8:$D$106,MATCH(ABS(L98),HStabXFLR5!$C$8:$C$106,1)+1),
INDEX(HStabXFLR5!$C$8:$C$106,MATCH(ABS(L98),HStabXFLR5!$C$8:$C$106,1)):INDEX(HStabXFLR5!$C$8:$C$106,MATCH(ABS(L98),HStabXFLR5!$C$8:$C$106,1)+1))</f>
        <v>1.2612928012735829E-2</v>
      </c>
      <c r="N98">
        <f>L98*B98*'AC Parameters'!$B$9</f>
        <v>1.5587175582932664</v>
      </c>
      <c r="O98">
        <f>(B98*'AC Parameters'!$B$8*TrimCalculation_Dwing_DHStab!I98)+TrimCalculation_Dwing_DHStab!N98</f>
        <v>123.54660466617024</v>
      </c>
      <c r="P98">
        <f>('AC Parameters'!$B$2*9.807)-TrimCalculation_Dwing_DHStab!O98</f>
        <v>2.1595333829765195E-2</v>
      </c>
      <c r="Q98">
        <f>M98*B98*'AC Parameters'!$B$9</f>
        <v>0.12136179440142671</v>
      </c>
      <c r="R98">
        <f>(J98*B98*'AC Parameters'!$B$8)</f>
        <v>5.3018847615736071</v>
      </c>
    </row>
    <row r="99" spans="1:18" x14ac:dyDescent="0.2">
      <c r="A99" s="1">
        <f>WingXFLR5!L105</f>
        <v>7.9794</v>
      </c>
      <c r="B99" s="1">
        <f t="shared" si="2"/>
        <v>38.9983799205</v>
      </c>
      <c r="C99">
        <f>WingXFLR5!C105</f>
        <v>1.277733</v>
      </c>
      <c r="D99">
        <f>WingXFLR5!I105</f>
        <v>-2.1947999999999999E-2</v>
      </c>
      <c r="E99">
        <f>(((D99*'AC Parameters'!$B$6)+(C99*('AC Parameters'!$B$3-'AC Parameters'!$B$4)))/('AC Parameters'!$B$5-'AC Parameters'!$B$3)) * ('AC Parameters'!$B$8/'AC Parameters'!$B$9)</f>
        <v>0.17163880246754074</v>
      </c>
      <c r="F99">
        <f>E99*B99*'AC Parameters'!$B$9</f>
        <v>1.6399406307935573</v>
      </c>
      <c r="G99">
        <f>'AC Parameters'!$B$2*9.807 + F99</f>
        <v>125.20814063079357</v>
      </c>
      <c r="H99">
        <f t="shared" si="3"/>
        <v>-1.6399406307935573</v>
      </c>
      <c r="I99">
        <f>C99+(H99/(B99*'AC Parameters'!$B$8))</f>
        <v>1.2607808486638121</v>
      </c>
      <c r="J99">
        <f>FORECAST(I99,
INDEX(WingXFLR5!$F$8:$F$145,MATCH(I99,WingXFLR5!$C$8:$C$145,1)):INDEX(WingXFLR5!$F$8:$F$145,MATCH(I99,WingXFLR5!$C$8:$C$145,1)+1),
INDEX(WingXFLR5!$C$8:$C$145,MATCH(I99,WingXFLR5!$C$8:$C$145,1)):INDEX(WingXFLR5!$C$8:$C$145,MATCH(I99,WingXFLR5!$C$8:$C$145,1)+1))</f>
        <v>5.4949182387190237E-2</v>
      </c>
      <c r="K99">
        <f>FORECAST(I99,
INDEX(WingXFLR5!$I$8:$I$145,MATCH(I99,WingXFLR5!$C$8:$C$145,1)):INDEX(WingXFLR5!$I$8:$I$145,MATCH(I99,WingXFLR5!$C$8:$C$145,1)+1),
INDEX(WingXFLR5!$C$8:$C$145,MATCH(I99,WingXFLR5!$C$8:$C$145,1)):INDEX(WingXFLR5!$C$8:$C$145,MATCH(I99,WingXFLR5!$C$8:$C$145,1)+1))</f>
        <v>-2.3399816038720253E-2</v>
      </c>
      <c r="L99">
        <f>(((K99*'AC Parameters'!$B$6)+(I99*('AC Parameters'!$B$3-'AC Parameters'!$B$4)))/('AC Parameters'!$B$5-'AC Parameters'!$B$3)) * ('AC Parameters'!$B$8/'AC Parameters'!$B$9)</f>
        <v>0.16524474770601266</v>
      </c>
      <c r="M99">
        <f>FORECAST(ABS(L99),
INDEX(HStabXFLR5!$D$8:$D$106,MATCH(ABS(L99),HStabXFLR5!$C$8:$C$106,1)):INDEX(HStabXFLR5!$D$8:$D$106,MATCH(ABS(L99),HStabXFLR5!$C$8:$C$106,1)+1),
INDEX(HStabXFLR5!$C$8:$C$106,MATCH(ABS(L99),HStabXFLR5!$C$8:$C$106,1)):INDEX(HStabXFLR5!$C$8:$C$106,MATCH(ABS(L99),HStabXFLR5!$C$8:$C$106,1)+1))</f>
        <v>1.268234115205537E-2</v>
      </c>
      <c r="N99">
        <f>L99*B99*'AC Parameters'!$B$9</f>
        <v>1.5788479754720317</v>
      </c>
      <c r="O99">
        <f>(B99*'AC Parameters'!$B$8*TrimCalculation_Dwing_DHStab!I99)+TrimCalculation_Dwing_DHStab!N99</f>
        <v>123.54600714284243</v>
      </c>
      <c r="P99">
        <f>('AC Parameters'!$B$2*9.807)-TrimCalculation_Dwing_DHStab!O99</f>
        <v>2.219285715757735E-2</v>
      </c>
      <c r="Q99">
        <f>M99*B99*'AC Parameters'!$B$9</f>
        <v>0.1211747358396655</v>
      </c>
      <c r="R99">
        <f>(J99*B99*'AC Parameters'!$B$8)</f>
        <v>5.3157499032747353</v>
      </c>
    </row>
    <row r="100" spans="1:18" x14ac:dyDescent="0.2">
      <c r="A100" s="1">
        <f>WingXFLR5!L106</f>
        <v>7.9516</v>
      </c>
      <c r="B100" s="1">
        <f t="shared" si="2"/>
        <v>38.727114818000004</v>
      </c>
      <c r="C100">
        <f>WingXFLR5!C106</f>
        <v>1.28668</v>
      </c>
      <c r="D100">
        <f>WingXFLR5!I106</f>
        <v>-2.1180000000000001E-2</v>
      </c>
      <c r="E100">
        <f>(((D100*'AC Parameters'!$B$6)+(C100*('AC Parameters'!$B$3-'AC Parameters'!$B$4)))/('AC Parameters'!$B$5-'AC Parameters'!$B$3)) * ('AC Parameters'!$B$8/'AC Parameters'!$B$9)</f>
        <v>0.17501761381234615</v>
      </c>
      <c r="F100">
        <f>E100*B100*'AC Parameters'!$B$9</f>
        <v>1.6605921701943627</v>
      </c>
      <c r="G100">
        <f>'AC Parameters'!$B$2*9.807 + F100</f>
        <v>125.22879217019437</v>
      </c>
      <c r="H100">
        <f t="shared" si="3"/>
        <v>-1.6605921701943627</v>
      </c>
      <c r="I100">
        <f>C100+(H100/(B100*'AC Parameters'!$B$8))</f>
        <v>1.2693941355381664</v>
      </c>
      <c r="J100">
        <f>FORECAST(I100,
INDEX(WingXFLR5!$F$8:$F$145,MATCH(I100,WingXFLR5!$C$8:$C$145,1)):INDEX(WingXFLR5!$F$8:$F$145,MATCH(I100,WingXFLR5!$C$8:$C$145,1)+1),
INDEX(WingXFLR5!$C$8:$C$145,MATCH(I100,WingXFLR5!$C$8:$C$145,1)):INDEX(WingXFLR5!$C$8:$C$145,MATCH(I100,WingXFLR5!$C$8:$C$145,1)+1))</f>
        <v>5.5471303841548393E-2</v>
      </c>
      <c r="K100">
        <f>FORECAST(I100,
INDEX(WingXFLR5!$I$8:$I$145,MATCH(I100,WingXFLR5!$C$8:$C$145,1)):INDEX(WingXFLR5!$I$8:$I$145,MATCH(I100,WingXFLR5!$C$8:$C$145,1)+1),
INDEX(WingXFLR5!$C$8:$C$145,MATCH(I100,WingXFLR5!$C$8:$C$145,1)):INDEX(WingXFLR5!$C$8:$C$145,MATCH(I100,WingXFLR5!$C$8:$C$145,1)+1))</f>
        <v>-2.2662307465068851E-2</v>
      </c>
      <c r="L100">
        <f>(((K100*'AC Parameters'!$B$6)+(I100*('AC Parameters'!$B$3-'AC Parameters'!$B$4)))/('AC Parameters'!$B$5-'AC Parameters'!$B$3)) * ('AC Parameters'!$B$8/'AC Parameters'!$B$9)</f>
        <v>0.16849317331268301</v>
      </c>
      <c r="M100">
        <f>FORECAST(ABS(L100),
INDEX(HStabXFLR5!$D$8:$D$106,MATCH(ABS(L100),HStabXFLR5!$C$8:$C$106,1)):INDEX(HStabXFLR5!$D$8:$D$106,MATCH(ABS(L100),HStabXFLR5!$C$8:$C$106,1)+1),
INDEX(HStabXFLR5!$C$8:$C$106,MATCH(ABS(L100),HStabXFLR5!$C$8:$C$106,1)):INDEX(HStabXFLR5!$C$8:$C$106,MATCH(ABS(L100),HStabXFLR5!$C$8:$C$106,1)+1))</f>
        <v>1.2751896699754399E-2</v>
      </c>
      <c r="N100">
        <f>L100*B100*'AC Parameters'!$B$9</f>
        <v>1.598687344887715</v>
      </c>
      <c r="O100">
        <f>(B100*'AC Parameters'!$B$8*TrimCalculation_Dwing_DHStab!I100)+TrimCalculation_Dwing_DHStab!N100</f>
        <v>123.54491497032993</v>
      </c>
      <c r="P100">
        <f>('AC Parameters'!$B$2*9.807)-TrimCalculation_Dwing_DHStab!O100</f>
        <v>2.3285029670077506E-2</v>
      </c>
      <c r="Q100">
        <f>M100*B100*'AC Parameters'!$B$9</f>
        <v>0.12099182107147266</v>
      </c>
      <c r="R100">
        <f>(J100*B100*'AC Parameters'!$B$8)</f>
        <v>5.3289329575117934</v>
      </c>
    </row>
    <row r="101" spans="1:18" x14ac:dyDescent="0.2">
      <c r="A101" s="1">
        <f>WingXFLR5!L107</f>
        <v>7.9241999999999999</v>
      </c>
      <c r="B101" s="1">
        <f t="shared" si="2"/>
        <v>38.460679204500003</v>
      </c>
      <c r="C101">
        <f>WingXFLR5!C107</f>
        <v>1.2956209999999999</v>
      </c>
      <c r="D101">
        <f>WingXFLR5!I107</f>
        <v>-2.0412E-2</v>
      </c>
      <c r="E101">
        <f>(((D101*'AC Parameters'!$B$6)+(C101*('AC Parameters'!$B$3-'AC Parameters'!$B$4)))/('AC Parameters'!$B$5-'AC Parameters'!$B$3)) * ('AC Parameters'!$B$8/'AC Parameters'!$B$9)</f>
        <v>0.17839537574354358</v>
      </c>
      <c r="F101">
        <f>E101*B101*'AC Parameters'!$B$9</f>
        <v>1.6809957929194743</v>
      </c>
      <c r="G101">
        <f>'AC Parameters'!$B$2*9.807 + F101</f>
        <v>125.24919579291948</v>
      </c>
      <c r="H101">
        <f t="shared" si="3"/>
        <v>-1.6809957929194743</v>
      </c>
      <c r="I101">
        <f>C101+(H101/(B101*'AC Parameters'!$B$8))</f>
        <v>1.2780015260593531</v>
      </c>
      <c r="J101">
        <f>FORECAST(I101,
INDEX(WingXFLR5!$F$8:$F$145,MATCH(I101,WingXFLR5!$C$8:$C$145,1)):INDEX(WingXFLR5!$F$8:$F$145,MATCH(I101,WingXFLR5!$C$8:$C$145,1)+1),
INDEX(WingXFLR5!$C$8:$C$145,MATCH(I101,WingXFLR5!$C$8:$C$145,1)):INDEX(WingXFLR5!$C$8:$C$145,MATCH(I101,WingXFLR5!$C$8:$C$145,1)+1))</f>
        <v>5.5993327056699231E-2</v>
      </c>
      <c r="K101">
        <f>FORECAST(I101,
INDEX(WingXFLR5!$I$8:$I$145,MATCH(I101,WingXFLR5!$C$8:$C$145,1)):INDEX(WingXFLR5!$I$8:$I$145,MATCH(I101,WingXFLR5!$C$8:$C$145,1)+1),
INDEX(WingXFLR5!$C$8:$C$145,MATCH(I101,WingXFLR5!$C$8:$C$145,1)):INDEX(WingXFLR5!$C$8:$C$145,MATCH(I101,WingXFLR5!$C$8:$C$145,1)+1))</f>
        <v>-2.1924950037601074E-2</v>
      </c>
      <c r="L101">
        <f>(((K101*'AC Parameters'!$B$6)+(I101*('AC Parameters'!$B$3-'AC Parameters'!$B$4)))/('AC Parameters'!$B$5-'AC Parameters'!$B$3)) * ('AC Parameters'!$B$8/'AC Parameters'!$B$9)</f>
        <v>0.17174021063739858</v>
      </c>
      <c r="M101">
        <f>FORECAST(ABS(L101),
INDEX(HStabXFLR5!$D$8:$D$106,MATCH(ABS(L101),HStabXFLR5!$C$8:$C$106,1)):INDEX(HStabXFLR5!$D$8:$D$106,MATCH(ABS(L101),HStabXFLR5!$C$8:$C$106,1)+1),
INDEX(HStabXFLR5!$C$8:$C$106,MATCH(ABS(L101),HStabXFLR5!$C$8:$C$106,1)):INDEX(HStabXFLR5!$C$8:$C$106,MATCH(ABS(L101),HStabXFLR5!$C$8:$C$106,1)+1))</f>
        <v>1.2823784969987304E-2</v>
      </c>
      <c r="N101">
        <f>L101*B101*'AC Parameters'!$B$9</f>
        <v>1.6182850612203701</v>
      </c>
      <c r="O101">
        <f>(B101*'AC Parameters'!$B$8*TrimCalculation_Dwing_DHStab!I101)+TrimCalculation_Dwing_DHStab!N101</f>
        <v>123.54673740249333</v>
      </c>
      <c r="P101">
        <f>('AC Parameters'!$B$2*9.807)-TrimCalculation_Dwing_DHStab!O101</f>
        <v>2.1462597506669567E-2</v>
      </c>
      <c r="Q101">
        <f>M101*B101*'AC Parameters'!$B$9</f>
        <v>0.12083681257995174</v>
      </c>
      <c r="R101">
        <f>(J101*B101*'AC Parameters'!$B$8)</f>
        <v>5.3420747708442047</v>
      </c>
    </row>
    <row r="102" spans="1:18" x14ac:dyDescent="0.2">
      <c r="A102" s="1">
        <f>WingXFLR5!L108</f>
        <v>7.8970000000000002</v>
      </c>
      <c r="B102" s="1">
        <f t="shared" si="2"/>
        <v>38.197098012500007</v>
      </c>
      <c r="C102">
        <f>WingXFLR5!C108</f>
        <v>1.304557</v>
      </c>
      <c r="D102">
        <f>WingXFLR5!I108</f>
        <v>-1.9643999999999998E-2</v>
      </c>
      <c r="E102">
        <f>(((D102*'AC Parameters'!$B$6)+(C102*('AC Parameters'!$B$3-'AC Parameters'!$B$4)))/('AC Parameters'!$B$5-'AC Parameters'!$B$3)) * ('AC Parameters'!$B$8/'AC Parameters'!$B$9)</f>
        <v>0.18177226316340092</v>
      </c>
      <c r="F102">
        <f>E102*B102*'AC Parameters'!$B$9</f>
        <v>1.7010773732415605</v>
      </c>
      <c r="G102">
        <f>'AC Parameters'!$B$2*9.807 + F102</f>
        <v>125.26927737324156</v>
      </c>
      <c r="H102">
        <f t="shared" si="3"/>
        <v>-1.7010773732415605</v>
      </c>
      <c r="I102">
        <f>C102+(H102/(B102*'AC Parameters'!$B$8))</f>
        <v>1.2866040029529011</v>
      </c>
      <c r="J102">
        <f>FORECAST(I102,
INDEX(WingXFLR5!$F$8:$F$145,MATCH(I102,WingXFLR5!$C$8:$C$145,1)):INDEX(WingXFLR5!$F$8:$F$145,MATCH(I102,WingXFLR5!$C$8:$C$145,1)+1),
INDEX(WingXFLR5!$C$8:$C$145,MATCH(I102,WingXFLR5!$C$8:$C$145,1)):INDEX(WingXFLR5!$C$8:$C$145,MATCH(I102,WingXFLR5!$C$8:$C$145,1)+1))</f>
        <v>5.6516379189267711E-2</v>
      </c>
      <c r="K102">
        <f>FORECAST(I102,
INDEX(WingXFLR5!$I$8:$I$145,MATCH(I102,WingXFLR5!$C$8:$C$145,1)):INDEX(WingXFLR5!$I$8:$I$145,MATCH(I102,WingXFLR5!$C$8:$C$145,1)+1),
INDEX(WingXFLR5!$C$8:$C$145,MATCH(I102,WingXFLR5!$C$8:$C$145,1)):INDEX(WingXFLR5!$C$8:$C$145,MATCH(I102,WingXFLR5!$C$8:$C$145,1)+1))</f>
        <v>-2.1186523497504425E-2</v>
      </c>
      <c r="L102">
        <f>(((K102*'AC Parameters'!$B$6)+(I102*('AC Parameters'!$B$3-'AC Parameters'!$B$4)))/('AC Parameters'!$B$5-'AC Parameters'!$B$3)) * ('AC Parameters'!$B$8/'AC Parameters'!$B$9)</f>
        <v>0.17498891372461736</v>
      </c>
      <c r="M102">
        <f>FORECAST(ABS(L102),
INDEX(HStabXFLR5!$D$8:$D$106,MATCH(ABS(L102),HStabXFLR5!$C$8:$C$106,1)):INDEX(HStabXFLR5!$D$8:$D$106,MATCH(ABS(L102),HStabXFLR5!$C$8:$C$106,1)+1),
INDEX(HStabXFLR5!$C$8:$C$106,MATCH(ABS(L102),HStabXFLR5!$C$8:$C$106,1)):INDEX(HStabXFLR5!$C$8:$C$106,MATCH(ABS(L102),HStabXFLR5!$C$8:$C$106,1)+1))</f>
        <v>1.2895790877991562E-2</v>
      </c>
      <c r="N102">
        <f>L102*B102*'AC Parameters'!$B$9</f>
        <v>1.6375968287168288</v>
      </c>
      <c r="O102">
        <f>(B102*'AC Parameters'!$B$8*TrimCalculation_Dwing_DHStab!I102)+TrimCalculation_Dwing_DHStab!N102</f>
        <v>123.54554077832499</v>
      </c>
      <c r="P102">
        <f>('AC Parameters'!$B$2*9.807)-TrimCalculation_Dwing_DHStab!O102</f>
        <v>2.2659221675013441E-2</v>
      </c>
      <c r="Q102">
        <f>M102*B102*'AC Parameters'!$B$9</f>
        <v>0.12068253808826006</v>
      </c>
      <c r="R102">
        <f>(J102*B102*'AC Parameters'!$B$8)</f>
        <v>5.3550242115112283</v>
      </c>
    </row>
    <row r="103" spans="1:18" x14ac:dyDescent="0.2">
      <c r="A103" s="1">
        <f>WingXFLR5!L109</f>
        <v>7.8700999999999999</v>
      </c>
      <c r="B103" s="1">
        <f t="shared" si="2"/>
        <v>37.937315331124999</v>
      </c>
      <c r="C103">
        <f>WingXFLR5!C109</f>
        <v>1.3134859999999999</v>
      </c>
      <c r="D103">
        <f>WingXFLR5!I109</f>
        <v>-1.8876E-2</v>
      </c>
      <c r="E103">
        <f>(((D103*'AC Parameters'!$B$6)+(C103*('AC Parameters'!$B$3-'AC Parameters'!$B$4)))/('AC Parameters'!$B$5-'AC Parameters'!$B$3)) * ('AC Parameters'!$B$8/'AC Parameters'!$B$9)</f>
        <v>0.18514792626738216</v>
      </c>
      <c r="F103">
        <f>E103*B103*'AC Parameters'!$B$9</f>
        <v>1.7208837391188418</v>
      </c>
      <c r="G103">
        <f>'AC Parameters'!$B$2*9.807 + F103</f>
        <v>125.28908373911885</v>
      </c>
      <c r="H103">
        <f t="shared" si="3"/>
        <v>-1.7208837391188418</v>
      </c>
      <c r="I103">
        <f>C103+(H103/(B103*'AC Parameters'!$B$8))</f>
        <v>1.2951996007677542</v>
      </c>
      <c r="J103">
        <f>FORECAST(I103,
INDEX(WingXFLR5!$F$8:$F$145,MATCH(I103,WingXFLR5!$C$8:$C$145,1)):INDEX(WingXFLR5!$F$8:$F$145,MATCH(I103,WingXFLR5!$C$8:$C$145,1)+1),
INDEX(WingXFLR5!$C$8:$C$145,MATCH(I103,WingXFLR5!$C$8:$C$145,1)):INDEX(WingXFLR5!$C$8:$C$145,MATCH(I103,WingXFLR5!$C$8:$C$145,1)+1))</f>
        <v>5.7041266415299607E-2</v>
      </c>
      <c r="K103">
        <f>FORECAST(I103,
INDEX(WingXFLR5!$I$8:$I$145,MATCH(I103,WingXFLR5!$C$8:$C$145,1)):INDEX(WingXFLR5!$I$8:$I$145,MATCH(I103,WingXFLR5!$C$8:$C$145,1)+1),
INDEX(WingXFLR5!$C$8:$C$145,MATCH(I103,WingXFLR5!$C$8:$C$145,1)):INDEX(WingXFLR5!$C$8:$C$145,MATCH(I103,WingXFLR5!$C$8:$C$145,1)+1))</f>
        <v>-2.0448196690567591E-2</v>
      </c>
      <c r="L103">
        <f>(((K103*'AC Parameters'!$B$6)+(I103*('AC Parameters'!$B$3-'AC Parameters'!$B$4)))/('AC Parameters'!$B$5-'AC Parameters'!$B$3)) * ('AC Parameters'!$B$8/'AC Parameters'!$B$9)</f>
        <v>0.17823617808282149</v>
      </c>
      <c r="M103">
        <f>FORECAST(ABS(L103),
INDEX(HStabXFLR5!$D$8:$D$106,MATCH(ABS(L103),HStabXFLR5!$C$8:$C$106,1)):INDEX(HStabXFLR5!$D$8:$D$106,MATCH(ABS(L103),HStabXFLR5!$C$8:$C$106,1)+1),
INDEX(HStabXFLR5!$C$8:$C$106,MATCH(ABS(L103),HStabXFLR5!$C$8:$C$106,1)):INDEX(HStabXFLR5!$C$8:$C$106,MATCH(ABS(L103),HStabXFLR5!$C$8:$C$106,1)+1))</f>
        <v>1.2968700963457589E-2</v>
      </c>
      <c r="N103">
        <f>L103*B103*'AC Parameters'!$B$9</f>
        <v>1.6566415123789247</v>
      </c>
      <c r="O103">
        <f>(B103*'AC Parameters'!$B$8*TrimCalculation_Dwing_DHStab!I103)+TrimCalculation_Dwing_DHStab!N103</f>
        <v>123.54438461404388</v>
      </c>
      <c r="P103">
        <f>('AC Parameters'!$B$2*9.807)-TrimCalculation_Dwing_DHStab!O103</f>
        <v>2.3815385956126534E-2</v>
      </c>
      <c r="Q103">
        <f>M103*B103*'AC Parameters'!$B$9</f>
        <v>0.12053943598201002</v>
      </c>
      <c r="R103">
        <f>(J103*B103*'AC Parameters'!$B$8)</f>
        <v>5.3679998224986809</v>
      </c>
    </row>
    <row r="104" spans="1:18" x14ac:dyDescent="0.2">
      <c r="A104" s="1">
        <f>WingXFLR5!L110</f>
        <v>7.8434999999999997</v>
      </c>
      <c r="B104" s="1">
        <f t="shared" si="2"/>
        <v>37.681301503124999</v>
      </c>
      <c r="C104">
        <f>WingXFLR5!C110</f>
        <v>1.3224100000000001</v>
      </c>
      <c r="D104">
        <f>WingXFLR5!I110</f>
        <v>-1.8107000000000002E-2</v>
      </c>
      <c r="E104">
        <f>(((D104*'AC Parameters'!$B$6)+(C104*('AC Parameters'!$B$3-'AC Parameters'!$B$4)))/('AC Parameters'!$B$5-'AC Parameters'!$B$3)) * ('AC Parameters'!$B$8/'AC Parameters'!$B$9)</f>
        <v>0.18852507678808722</v>
      </c>
      <c r="F104">
        <f>E104*B104*'AC Parameters'!$B$9</f>
        <v>1.7404482135411681</v>
      </c>
      <c r="G104">
        <f>'AC Parameters'!$B$2*9.807 + F104</f>
        <v>125.30864821354118</v>
      </c>
      <c r="H104">
        <f t="shared" si="3"/>
        <v>-1.7404482135411681</v>
      </c>
      <c r="I104">
        <f>C104+(H104/(B104*'AC Parameters'!$B$8))</f>
        <v>1.3037900516757714</v>
      </c>
      <c r="J104">
        <f>FORECAST(I104,
INDEX(WingXFLR5!$F$8:$F$145,MATCH(I104,WingXFLR5!$C$8:$C$145,1)):INDEX(WingXFLR5!$F$8:$F$145,MATCH(I104,WingXFLR5!$C$8:$C$145,1)+1),
INDEX(WingXFLR5!$C$8:$C$145,MATCH(I104,WingXFLR5!$C$8:$C$145,1)):INDEX(WingXFLR5!$C$8:$C$145,MATCH(I104,WingXFLR5!$C$8:$C$145,1)+1))</f>
        <v>5.7569795257573234E-2</v>
      </c>
      <c r="K104">
        <f>FORECAST(I104,
INDEX(WingXFLR5!$I$8:$I$145,MATCH(I104,WingXFLR5!$C$8:$C$145,1)):INDEX(WingXFLR5!$I$8:$I$145,MATCH(I104,WingXFLR5!$C$8:$C$145,1)+1),
INDEX(WingXFLR5!$C$8:$C$145,MATCH(I104,WingXFLR5!$C$8:$C$145,1)):INDEX(WingXFLR5!$C$8:$C$145,MATCH(I104,WingXFLR5!$C$8:$C$145,1)+1))</f>
        <v>-1.970991498578864E-2</v>
      </c>
      <c r="L104">
        <f>(((K104*'AC Parameters'!$B$6)+(I104*('AC Parameters'!$B$3-'AC Parameters'!$B$4)))/('AC Parameters'!$B$5-'AC Parameters'!$B$3)) * ('AC Parameters'!$B$8/'AC Parameters'!$B$9)</f>
        <v>0.18148243570729441</v>
      </c>
      <c r="M104">
        <f>FORECAST(ABS(L104),
INDEX(HStabXFLR5!$D$8:$D$106,MATCH(ABS(L104),HStabXFLR5!$C$8:$C$106,1)):INDEX(HStabXFLR5!$D$8:$D$106,MATCH(ABS(L104),HStabXFLR5!$C$8:$C$106,1)+1),
INDEX(HStabXFLR5!$C$8:$C$106,MATCH(ABS(L104),HStabXFLR5!$C$8:$C$106,1)):INDEX(HStabXFLR5!$C$8:$C$106,MATCH(ABS(L104),HStabXFLR5!$C$8:$C$106,1)+1))</f>
        <v>1.3041816688259898E-2</v>
      </c>
      <c r="N104">
        <f>L104*B104*'AC Parameters'!$B$9</f>
        <v>1.6754311224649745</v>
      </c>
      <c r="O104">
        <f>(B104*'AC Parameters'!$B$8*TrimCalculation_Dwing_DHStab!I104)+TrimCalculation_Dwing_DHStab!N104</f>
        <v>123.54360319033015</v>
      </c>
      <c r="P104">
        <f>('AC Parameters'!$B$2*9.807)-TrimCalculation_Dwing_DHStab!O104</f>
        <v>2.4596809669858999E-2</v>
      </c>
      <c r="Q104">
        <f>M104*B104*'AC Parameters'!$B$9</f>
        <v>0.12040099356080805</v>
      </c>
      <c r="R104">
        <f>(J104*B104*'AC Parameters'!$B$8)</f>
        <v>5.381177518070551</v>
      </c>
    </row>
    <row r="105" spans="1:18" x14ac:dyDescent="0.2">
      <c r="A105" s="1">
        <f>WingXFLR5!L111</f>
        <v>7.8171999999999997</v>
      </c>
      <c r="B105" s="1">
        <f t="shared" si="2"/>
        <v>37.429027202</v>
      </c>
      <c r="C105">
        <f>WingXFLR5!C111</f>
        <v>1.3313269999999999</v>
      </c>
      <c r="D105">
        <f>WingXFLR5!I111</f>
        <v>-1.7339E-2</v>
      </c>
      <c r="E105">
        <f>(((D105*'AC Parameters'!$B$6)+(C105*('AC Parameters'!$B$3-'AC Parameters'!$B$4)))/('AC Parameters'!$B$5-'AC Parameters'!$B$3)) * ('AC Parameters'!$B$8/'AC Parameters'!$B$9)</f>
        <v>0.19189864106485235</v>
      </c>
      <c r="F105">
        <f>E105*B105*'AC Parameters'!$B$9</f>
        <v>1.7597319668285822</v>
      </c>
      <c r="G105">
        <f>'AC Parameters'!$B$2*9.807 + F105</f>
        <v>125.32793196682859</v>
      </c>
      <c r="H105">
        <f t="shared" si="3"/>
        <v>-1.7597319668285822</v>
      </c>
      <c r="I105">
        <f>C105+(H105/(B105*'AC Parameters'!$B$8))</f>
        <v>1.3123738567842904</v>
      </c>
      <c r="J105">
        <f>FORECAST(I105,
INDEX(WingXFLR5!$F$8:$F$145,MATCH(I105,WingXFLR5!$C$8:$C$145,1)):INDEX(WingXFLR5!$F$8:$F$145,MATCH(I105,WingXFLR5!$C$8:$C$145,1)+1),
INDEX(WingXFLR5!$C$8:$C$145,MATCH(I105,WingXFLR5!$C$8:$C$145,1)):INDEX(WingXFLR5!$C$8:$C$145,MATCH(I105,WingXFLR5!$C$8:$C$145,1)+1))</f>
        <v>5.8101121603954822E-2</v>
      </c>
      <c r="K105">
        <f>FORECAST(I105,
INDEX(WingXFLR5!$I$8:$I$145,MATCH(I105,WingXFLR5!$C$8:$C$145,1)):INDEX(WingXFLR5!$I$8:$I$145,MATCH(I105,WingXFLR5!$C$8:$C$145,1)+1),
INDEX(WingXFLR5!$C$8:$C$145,MATCH(I105,WingXFLR5!$C$8:$C$145,1)):INDEX(WingXFLR5!$C$8:$C$145,MATCH(I105,WingXFLR5!$C$8:$C$145,1)+1))</f>
        <v>-1.8971657519281551E-2</v>
      </c>
      <c r="L105">
        <f>(((K105*'AC Parameters'!$B$6)+(I105*('AC Parameters'!$B$3-'AC Parameters'!$B$4)))/('AC Parameters'!$B$5-'AC Parameters'!$B$3)) * ('AC Parameters'!$B$8/'AC Parameters'!$B$9)</f>
        <v>0.18472747371730786</v>
      </c>
      <c r="M105">
        <f>FORECAST(ABS(L105),
INDEX(HStabXFLR5!$D$8:$D$106,MATCH(ABS(L105),HStabXFLR5!$C$8:$C$106,1)):INDEX(HStabXFLR5!$D$8:$D$106,MATCH(ABS(L105),HStabXFLR5!$C$8:$C$106,1)+1),
INDEX(HStabXFLR5!$C$8:$C$106,MATCH(ABS(L105),HStabXFLR5!$C$8:$C$106,1)):INDEX(HStabXFLR5!$C$8:$C$106,MATCH(ABS(L105),HStabXFLR5!$C$8:$C$106,1)+1))</f>
        <v>1.3117200876195785E-2</v>
      </c>
      <c r="N105">
        <f>L105*B105*'AC Parameters'!$B$9</f>
        <v>1.6939715614868547</v>
      </c>
      <c r="O105">
        <f>(B105*'AC Parameters'!$B$8*TrimCalculation_Dwing_DHStab!I105)+TrimCalculation_Dwing_DHStab!N105</f>
        <v>123.54321851379441</v>
      </c>
      <c r="P105">
        <f>('AC Parameters'!$B$2*9.807)-TrimCalculation_Dwing_DHStab!O105</f>
        <v>2.4981486205589931E-2</v>
      </c>
      <c r="Q105">
        <f>M105*B105*'AC Parameters'!$B$9</f>
        <v>0.12028619676026142</v>
      </c>
      <c r="R105">
        <f>(J105*B105*'AC Parameters'!$B$8)</f>
        <v>5.3944825843098041</v>
      </c>
    </row>
    <row r="106" spans="1:18" x14ac:dyDescent="0.2">
      <c r="A106" s="1">
        <f>WingXFLR5!L112</f>
        <v>7.7911000000000001</v>
      </c>
      <c r="B106" s="1">
        <f t="shared" si="2"/>
        <v>37.179509016125003</v>
      </c>
      <c r="C106">
        <f>WingXFLR5!C112</f>
        <v>1.340239</v>
      </c>
      <c r="D106">
        <f>WingXFLR5!I112</f>
        <v>-1.6570000000000001E-2</v>
      </c>
      <c r="E106">
        <f>(((D106*'AC Parameters'!$B$6)+(C106*('AC Parameters'!$B$3-'AC Parameters'!$B$4)))/('AC Parameters'!$B$5-'AC Parameters'!$B$3)) * ('AC Parameters'!$B$8/'AC Parameters'!$B$9)</f>
        <v>0.19527369275834125</v>
      </c>
      <c r="F106">
        <f>E106*B106*'AC Parameters'!$B$9</f>
        <v>1.7787441050275892</v>
      </c>
      <c r="G106">
        <f>'AC Parameters'!$B$2*9.807 + F106</f>
        <v>125.34694410502759</v>
      </c>
      <c r="H106">
        <f t="shared" si="3"/>
        <v>-1.7787441050275892</v>
      </c>
      <c r="I106">
        <f>C106+(H106/(B106*'AC Parameters'!$B$8))</f>
        <v>1.3209525149859738</v>
      </c>
      <c r="J106">
        <f>FORECAST(I106,
INDEX(WingXFLR5!$F$8:$F$145,MATCH(I106,WingXFLR5!$C$8:$C$145,1)):INDEX(WingXFLR5!$F$8:$F$145,MATCH(I106,WingXFLR5!$C$8:$C$145,1)+1),
INDEX(WingXFLR5!$C$8:$C$145,MATCH(I106,WingXFLR5!$C$8:$C$145,1)):INDEX(WingXFLR5!$C$8:$C$145,MATCH(I106,WingXFLR5!$C$8:$C$145,1)+1))</f>
        <v>5.8627662897504221E-2</v>
      </c>
      <c r="K106">
        <f>FORECAST(I106,
INDEX(WingXFLR5!$I$8:$I$145,MATCH(I106,WingXFLR5!$C$8:$C$145,1)):INDEX(WingXFLR5!$I$8:$I$145,MATCH(I106,WingXFLR5!$C$8:$C$145,1)+1),
INDEX(WingXFLR5!$C$8:$C$145,MATCH(I106,WingXFLR5!$C$8:$C$145,1)):INDEX(WingXFLR5!$C$8:$C$145,MATCH(I106,WingXFLR5!$C$8:$C$145,1)+1))</f>
        <v>-1.8232594573709793E-2</v>
      </c>
      <c r="L106">
        <f>(((K106*'AC Parameters'!$B$6)+(I106*('AC Parameters'!$B$3-'AC Parameters'!$B$4)))/('AC Parameters'!$B$5-'AC Parameters'!$B$3)) * ('AC Parameters'!$B$8/'AC Parameters'!$B$9)</f>
        <v>0.18797351400525011</v>
      </c>
      <c r="M106">
        <f>FORECAST(ABS(L106),
INDEX(HStabXFLR5!$D$8:$D$106,MATCH(ABS(L106),HStabXFLR5!$C$8:$C$106,1)):INDEX(HStabXFLR5!$D$8:$D$106,MATCH(ABS(L106),HStabXFLR5!$C$8:$C$106,1)+1),
INDEX(HStabXFLR5!$C$8:$C$106,MATCH(ABS(L106),HStabXFLR5!$C$8:$C$106,1)):INDEX(HStabXFLR5!$C$8:$C$106,MATCH(ABS(L106),HStabXFLR5!$C$8:$C$106,1)+1))</f>
        <v>1.3192813657135325E-2</v>
      </c>
      <c r="N106">
        <f>L106*B106*'AC Parameters'!$B$9</f>
        <v>1.7122469248939696</v>
      </c>
      <c r="O106">
        <f>(B106*'AC Parameters'!$B$8*TrimCalculation_Dwing_DHStab!I106)+TrimCalculation_Dwing_DHStab!N106</f>
        <v>123.54038187762761</v>
      </c>
      <c r="P106">
        <f>('AC Parameters'!$B$2*9.807)-TrimCalculation_Dwing_DHStab!O106</f>
        <v>2.7818122372394782E-2</v>
      </c>
      <c r="Q106">
        <f>M106*B106*'AC Parameters'!$B$9</f>
        <v>0.12017307190681237</v>
      </c>
      <c r="R106">
        <f>(J106*B106*'AC Parameters'!$B$8)</f>
        <v>5.4070821974371732</v>
      </c>
    </row>
    <row r="107" spans="1:18" x14ac:dyDescent="0.2">
      <c r="A107" s="1">
        <f>WingXFLR5!L113</f>
        <v>7.7653999999999996</v>
      </c>
      <c r="B107" s="1">
        <f t="shared" si="2"/>
        <v>36.934630260500001</v>
      </c>
      <c r="C107">
        <f>WingXFLR5!C113</f>
        <v>1.3491439999999999</v>
      </c>
      <c r="D107">
        <f>WingXFLR5!I113</f>
        <v>-1.5800999999999999E-2</v>
      </c>
      <c r="E107">
        <f>(((D107*'AC Parameters'!$B$6)+(C107*('AC Parameters'!$B$3-'AC Parameters'!$B$4)))/('AC Parameters'!$B$5-'AC Parameters'!$B$3)) * ('AC Parameters'!$B$8/'AC Parameters'!$B$9)</f>
        <v>0.19864752013595399</v>
      </c>
      <c r="F107">
        <f>E107*B107*'AC Parameters'!$B$9</f>
        <v>1.7975583135547388</v>
      </c>
      <c r="G107">
        <f>'AC Parameters'!$B$2*9.807 + F107</f>
        <v>125.36575831355475</v>
      </c>
      <c r="H107">
        <f t="shared" si="3"/>
        <v>-1.7975583135547388</v>
      </c>
      <c r="I107">
        <f>C107+(H107/(B107*'AC Parameters'!$B$8))</f>
        <v>1.329524294108962</v>
      </c>
      <c r="J107">
        <f>FORECAST(I107,
INDEX(WingXFLR5!$F$8:$F$145,MATCH(I107,WingXFLR5!$C$8:$C$145,1)):INDEX(WingXFLR5!$F$8:$F$145,MATCH(I107,WingXFLR5!$C$8:$C$145,1)+1),
INDEX(WingXFLR5!$C$8:$C$145,MATCH(I107,WingXFLR5!$C$8:$C$145,1)):INDEX(WingXFLR5!$C$8:$C$145,MATCH(I107,WingXFLR5!$C$8:$C$145,1)+1))</f>
        <v>5.9156607048787502E-2</v>
      </c>
      <c r="K107">
        <f>FORECAST(I107,
INDEX(WingXFLR5!$I$8:$I$145,MATCH(I107,WingXFLR5!$C$8:$C$145,1)):INDEX(WingXFLR5!$I$8:$I$145,MATCH(I107,WingXFLR5!$C$8:$C$145,1)+1),
INDEX(WingXFLR5!$C$8:$C$145,MATCH(I107,WingXFLR5!$C$8:$C$145,1)):INDEX(WingXFLR5!$C$8:$C$145,MATCH(I107,WingXFLR5!$C$8:$C$145,1)+1))</f>
        <v>-1.749426277047407E-2</v>
      </c>
      <c r="L107">
        <f>(((K107*'AC Parameters'!$B$6)+(I107*('AC Parameters'!$B$3-'AC Parameters'!$B$4)))/('AC Parameters'!$B$5-'AC Parameters'!$B$3)) * ('AC Parameters'!$B$8/'AC Parameters'!$B$9)</f>
        <v>0.19121662422112465</v>
      </c>
      <c r="M107">
        <f>FORECAST(ABS(L107),
INDEX(HStabXFLR5!$D$8:$D$106,MATCH(ABS(L107),HStabXFLR5!$C$8:$C$106,1)):INDEX(HStabXFLR5!$D$8:$D$106,MATCH(ABS(L107),HStabXFLR5!$C$8:$C$106,1)+1),
INDEX(HStabXFLR5!$C$8:$C$106,MATCH(ABS(L107),HStabXFLR5!$C$8:$C$106,1)):INDEX(HStabXFLR5!$C$8:$C$106,MATCH(ABS(L107),HStabXFLR5!$C$8:$C$106,1)+1))</f>
        <v>1.3270186077467576E-2</v>
      </c>
      <c r="N107">
        <f>L107*B107*'AC Parameters'!$B$9</f>
        <v>1.7303162522407107</v>
      </c>
      <c r="O107">
        <f>(B107*'AC Parameters'!$B$8*TrimCalculation_Dwing_DHStab!I107)+TrimCalculation_Dwing_DHStab!N107</f>
        <v>123.54139034383748</v>
      </c>
      <c r="P107">
        <f>('AC Parameters'!$B$2*9.807)-TrimCalculation_Dwing_DHStab!O107</f>
        <v>2.6809656162527062E-2</v>
      </c>
      <c r="Q107">
        <f>M107*B107*'AC Parameters'!$B$9</f>
        <v>0.12008170698352844</v>
      </c>
      <c r="R107">
        <f>(J107*B107*'AC Parameters'!$B$8)</f>
        <v>5.4199309303006711</v>
      </c>
    </row>
    <row r="108" spans="1:18" x14ac:dyDescent="0.2">
      <c r="A108" s="1">
        <f>WingXFLR5!L114</f>
        <v>7.7398999999999996</v>
      </c>
      <c r="B108" s="1">
        <f t="shared" si="2"/>
        <v>36.692456856124998</v>
      </c>
      <c r="C108">
        <f>WingXFLR5!C114</f>
        <v>1.3580429999999999</v>
      </c>
      <c r="D108">
        <f>WingXFLR5!I114</f>
        <v>-1.5032999999999999E-2</v>
      </c>
      <c r="E108">
        <f>(((D108*'AC Parameters'!$B$6)+(C108*('AC Parameters'!$B$3-'AC Parameters'!$B$4)))/('AC Parameters'!$B$5-'AC Parameters'!$B$3)) * ('AC Parameters'!$B$8/'AC Parameters'!$B$9)</f>
        <v>0.20201793617189504</v>
      </c>
      <c r="F108">
        <f>E108*B108*'AC Parameters'!$B$9</f>
        <v>1.8160709297519146</v>
      </c>
      <c r="G108">
        <f>'AC Parameters'!$B$2*9.807 + F108</f>
        <v>125.38427092975192</v>
      </c>
      <c r="H108">
        <f t="shared" si="3"/>
        <v>-1.8160709297519146</v>
      </c>
      <c r="I108">
        <f>C108+(H108/(B108*'AC Parameters'!$B$8))</f>
        <v>1.33809041015798</v>
      </c>
      <c r="J108">
        <f>FORECAST(I108,
INDEX(WingXFLR5!$F$8:$F$145,MATCH(I108,WingXFLR5!$C$8:$C$145,1)):INDEX(WingXFLR5!$F$8:$F$145,MATCH(I108,WingXFLR5!$C$8:$C$145,1)+1),
INDEX(WingXFLR5!$C$8:$C$145,MATCH(I108,WingXFLR5!$C$8:$C$145,1)):INDEX(WingXFLR5!$C$8:$C$145,MATCH(I108,WingXFLR5!$C$8:$C$145,1)+1))</f>
        <v>5.9686918582496071E-2</v>
      </c>
      <c r="K108">
        <f>FORECAST(I108,
INDEX(WingXFLR5!$I$8:$I$145,MATCH(I108,WingXFLR5!$C$8:$C$145,1)):INDEX(WingXFLR5!$I$8:$I$145,MATCH(I108,WingXFLR5!$C$8:$C$145,1)+1),
INDEX(WingXFLR5!$C$8:$C$145,MATCH(I108,WingXFLR5!$C$8:$C$145,1)):INDEX(WingXFLR5!$C$8:$C$145,MATCH(I108,WingXFLR5!$C$8:$C$145,1)+1))</f>
        <v>-1.6755397844312542E-2</v>
      </c>
      <c r="L108">
        <f>(((K108*'AC Parameters'!$B$6)+(I108*('AC Parameters'!$B$3-'AC Parameters'!$B$4)))/('AC Parameters'!$B$5-'AC Parameters'!$B$3)) * ('AC Parameters'!$B$8/'AC Parameters'!$B$9)</f>
        <v>0.19446000315051781</v>
      </c>
      <c r="M108">
        <f>FORECAST(ABS(L108),
INDEX(HStabXFLR5!$D$8:$D$106,MATCH(ABS(L108),HStabXFLR5!$C$8:$C$106,1)):INDEX(HStabXFLR5!$D$8:$D$106,MATCH(ABS(L108),HStabXFLR5!$C$8:$C$106,1)+1),
INDEX(HStabXFLR5!$C$8:$C$106,MATCH(ABS(L108),HStabXFLR5!$C$8:$C$106,1)):INDEX(HStabXFLR5!$C$8:$C$106,MATCH(ABS(L108),HStabXFLR5!$C$8:$C$106,1)+1))</f>
        <v>1.3347845730812387E-2</v>
      </c>
      <c r="N108">
        <f>L108*B108*'AC Parameters'!$B$9</f>
        <v>1.7481277425813648</v>
      </c>
      <c r="O108">
        <f>(B108*'AC Parameters'!$B$8*TrimCalculation_Dwing_DHStab!I108)+TrimCalculation_Dwing_DHStab!N108</f>
        <v>123.54019155527236</v>
      </c>
      <c r="P108">
        <f>('AC Parameters'!$B$2*9.807)-TrimCalculation_Dwing_DHStab!O108</f>
        <v>2.800844472764652E-2</v>
      </c>
      <c r="Q108">
        <f>M108*B108*'AC Parameters'!$B$9</f>
        <v>0.1199924871320112</v>
      </c>
      <c r="R108">
        <f>(J108*B108*'AC Parameters'!$B$8)</f>
        <v>5.4326620545199198</v>
      </c>
    </row>
    <row r="109" spans="1:18" x14ac:dyDescent="0.2">
      <c r="A109" s="1">
        <f>WingXFLR5!L115</f>
        <v>7.7146999999999997</v>
      </c>
      <c r="B109" s="1">
        <f t="shared" si="2"/>
        <v>36.453915105124999</v>
      </c>
      <c r="C109">
        <f>WingXFLR5!C115</f>
        <v>1.3669359999999999</v>
      </c>
      <c r="D109">
        <f>WingXFLR5!I115</f>
        <v>-1.4264000000000001E-2</v>
      </c>
      <c r="E109">
        <f>(((D109*'AC Parameters'!$B$6)+(C109*('AC Parameters'!$B$3-'AC Parameters'!$B$4)))/('AC Parameters'!$B$5-'AC Parameters'!$B$3)) * ('AC Parameters'!$B$8/'AC Parameters'!$B$9)</f>
        <v>0.2053896647222917</v>
      </c>
      <c r="F109">
        <f>E109*B109*'AC Parameters'!$B$9</f>
        <v>1.8343780633078446</v>
      </c>
      <c r="G109">
        <f>'AC Parameters'!$B$2*9.807 + F109</f>
        <v>125.40257806330784</v>
      </c>
      <c r="H109">
        <f t="shared" si="3"/>
        <v>-1.8343780633078446</v>
      </c>
      <c r="I109">
        <f>C109+(H109/(B109*'AC Parameters'!$B$8))</f>
        <v>1.3466503965746346</v>
      </c>
      <c r="J109">
        <f>FORECAST(I109,
INDEX(WingXFLR5!$F$8:$F$145,MATCH(I109,WingXFLR5!$C$8:$C$145,1)):INDEX(WingXFLR5!$F$8:$F$145,MATCH(I109,WingXFLR5!$C$8:$C$145,1)+1),
INDEX(WingXFLR5!$C$8:$C$145,MATCH(I109,WingXFLR5!$C$8:$C$145,1)):INDEX(WingXFLR5!$C$8:$C$145,MATCH(I109,WingXFLR5!$C$8:$C$145,1)+1))</f>
        <v>6.0223907184544651E-2</v>
      </c>
      <c r="K109">
        <f>FORECAST(I109,
INDEX(WingXFLR5!$I$8:$I$145,MATCH(I109,WingXFLR5!$C$8:$C$145,1)):INDEX(WingXFLR5!$I$8:$I$145,MATCH(I109,WingXFLR5!$C$8:$C$145,1)+1),
INDEX(WingXFLR5!$C$8:$C$145,MATCH(I109,WingXFLR5!$C$8:$C$145,1)):INDEX(WingXFLR5!$C$8:$C$145,MATCH(I109,WingXFLR5!$C$8:$C$145,1)+1))</f>
        <v>-1.6016337566996733E-2</v>
      </c>
      <c r="L109">
        <f>(((K109*'AC Parameters'!$B$6)+(I109*('AC Parameters'!$B$3-'AC Parameters'!$B$4)))/('AC Parameters'!$B$5-'AC Parameters'!$B$3)) * ('AC Parameters'!$B$8/'AC Parameters'!$B$9)</f>
        <v>0.19770277139868209</v>
      </c>
      <c r="M109">
        <f>FORECAST(ABS(L109),
INDEX(HStabXFLR5!$D$8:$D$106,MATCH(ABS(L109),HStabXFLR5!$C$8:$C$106,1)):INDEX(HStabXFLR5!$D$8:$D$106,MATCH(ABS(L109),HStabXFLR5!$C$8:$C$106,1)+1),
INDEX(HStabXFLR5!$C$8:$C$106,MATCH(ABS(L109),HStabXFLR5!$C$8:$C$106,1)):INDEX(HStabXFLR5!$C$8:$C$106,MATCH(ABS(L109),HStabXFLR5!$C$8:$C$106,1)+1))</f>
        <v>1.3427746575606764E-2</v>
      </c>
      <c r="N109">
        <f>L109*B109*'AC Parameters'!$B$9</f>
        <v>1.7657248109307955</v>
      </c>
      <c r="O109">
        <f>(B109*'AC Parameters'!$B$8*TrimCalculation_Dwing_DHStab!I109)+TrimCalculation_Dwing_DHStab!N109</f>
        <v>123.54006371634694</v>
      </c>
      <c r="P109">
        <f>('AC Parameters'!$B$2*9.807)-TrimCalculation_Dwing_DHStab!O109</f>
        <v>2.8136283653068972E-2</v>
      </c>
      <c r="Q109">
        <f>M109*B109*'AC Parameters'!$B$9</f>
        <v>0.11992601376147397</v>
      </c>
      <c r="R109">
        <f>(J109*B109*'AC Parameters'!$B$8)</f>
        <v>5.4459022938345925</v>
      </c>
    </row>
    <row r="110" spans="1:18" x14ac:dyDescent="0.2">
      <c r="A110" s="1">
        <f>WingXFLR5!L116</f>
        <v>7.6897000000000002</v>
      </c>
      <c r="B110" s="1">
        <f t="shared" si="2"/>
        <v>36.218035230125004</v>
      </c>
      <c r="C110">
        <f>WingXFLR5!C116</f>
        <v>1.3758220000000001</v>
      </c>
      <c r="D110">
        <f>WingXFLR5!I116</f>
        <v>-1.3495999999999999E-2</v>
      </c>
      <c r="E110">
        <f>(((D110*'AC Parameters'!$B$6)+(C110*('AC Parameters'!$B$3-'AC Parameters'!$B$4)))/('AC Parameters'!$B$5-'AC Parameters'!$B$3)) * ('AC Parameters'!$B$8/'AC Parameters'!$B$9)</f>
        <v>0.20875780702874863</v>
      </c>
      <c r="F110">
        <f>E110*B110*'AC Parameters'!$B$9</f>
        <v>1.8523954143350594</v>
      </c>
      <c r="G110">
        <f>'AC Parameters'!$B$2*9.807 + F110</f>
        <v>125.42059541433507</v>
      </c>
      <c r="H110">
        <f t="shared" si="3"/>
        <v>-1.8523954143350594</v>
      </c>
      <c r="I110">
        <f>C110+(H110/(B110*'AC Parameters'!$B$8))</f>
        <v>1.3552037371917911</v>
      </c>
      <c r="J110">
        <f>FORECAST(I110,
INDEX(WingXFLR5!$F$8:$F$145,MATCH(I110,WingXFLR5!$C$8:$C$145,1)):INDEX(WingXFLR5!$F$8:$F$145,MATCH(I110,WingXFLR5!$C$8:$C$145,1)+1),
INDEX(WingXFLR5!$C$8:$C$145,MATCH(I110,WingXFLR5!$C$8:$C$145,1)):INDEX(WingXFLR5!$C$8:$C$145,MATCH(I110,WingXFLR5!$C$8:$C$145,1)+1))</f>
        <v>6.0770501030869145E-2</v>
      </c>
      <c r="K110">
        <f>FORECAST(I110,
INDEX(WingXFLR5!$I$8:$I$145,MATCH(I110,WingXFLR5!$C$8:$C$145,1)):INDEX(WingXFLR5!$I$8:$I$145,MATCH(I110,WingXFLR5!$C$8:$C$145,1)+1),
INDEX(WingXFLR5!$C$8:$C$145,MATCH(I110,WingXFLR5!$C$8:$C$145,1)):INDEX(WingXFLR5!$C$8:$C$145,MATCH(I110,WingXFLR5!$C$8:$C$145,1)+1))</f>
        <v>-1.5278033580930939E-2</v>
      </c>
      <c r="L110">
        <f>(((K110*'AC Parameters'!$B$6)+(I110*('AC Parameters'!$B$3-'AC Parameters'!$B$4)))/('AC Parameters'!$B$5-'AC Parameters'!$B$3)) * ('AC Parameters'!$B$8/'AC Parameters'!$B$9)</f>
        <v>0.20094259097591366</v>
      </c>
      <c r="M110">
        <f>FORECAST(ABS(L110),
INDEX(HStabXFLR5!$D$8:$D$106,MATCH(ABS(L110),HStabXFLR5!$C$8:$C$106,1)):INDEX(HStabXFLR5!$D$8:$D$106,MATCH(ABS(L110),HStabXFLR5!$C$8:$C$106,1)+1),
INDEX(HStabXFLR5!$C$8:$C$106,MATCH(ABS(L110),HStabXFLR5!$C$8:$C$106,1)):INDEX(HStabXFLR5!$C$8:$C$106,MATCH(ABS(L110),HStabXFLR5!$C$8:$C$106,1)+1))</f>
        <v>1.3507877389964326E-2</v>
      </c>
      <c r="N110">
        <f>L110*B110*'AC Parameters'!$B$9</f>
        <v>1.7830477306035686</v>
      </c>
      <c r="O110">
        <f>(B110*'AC Parameters'!$B$8*TrimCalculation_Dwing_DHStab!I110)+TrimCalculation_Dwing_DHStab!N110</f>
        <v>123.53788283069336</v>
      </c>
      <c r="P110">
        <f>('AC Parameters'!$B$2*9.807)-TrimCalculation_Dwing_DHStab!O110</f>
        <v>3.0317169306641745E-2</v>
      </c>
      <c r="Q110">
        <f>M110*B110*'AC Parameters'!$B$9</f>
        <v>0.11986105090251455</v>
      </c>
      <c r="R110">
        <f>(J110*B110*'AC Parameters'!$B$8)</f>
        <v>5.4597711981635229</v>
      </c>
    </row>
    <row r="111" spans="1:18" x14ac:dyDescent="0.2">
      <c r="A111" s="1">
        <f>WingXFLR5!L117</f>
        <v>7.665</v>
      </c>
      <c r="B111" s="1">
        <f t="shared" si="2"/>
        <v>35.985737812500005</v>
      </c>
      <c r="C111">
        <f>WingXFLR5!C117</f>
        <v>1.384703</v>
      </c>
      <c r="D111">
        <f>WingXFLR5!I117</f>
        <v>-1.2727E-2</v>
      </c>
      <c r="E111">
        <f>(((D111*'AC Parameters'!$B$6)+(C111*('AC Parameters'!$B$3-'AC Parameters'!$B$4)))/('AC Parameters'!$B$5-'AC Parameters'!$B$3)) * ('AC Parameters'!$B$8/'AC Parameters'!$B$9)</f>
        <v>0.21212743675192922</v>
      </c>
      <c r="F111">
        <f>E111*B111*'AC Parameters'!$B$9</f>
        <v>1.8702227688391877</v>
      </c>
      <c r="G111">
        <f>'AC Parameters'!$B$2*9.807 + F111</f>
        <v>125.43842276883919</v>
      </c>
      <c r="H111">
        <f t="shared" si="3"/>
        <v>-1.8702227688391877</v>
      </c>
      <c r="I111">
        <f>C111+(H111/(B111*'AC Parameters'!$B$8))</f>
        <v>1.3637519309021113</v>
      </c>
      <c r="J111">
        <f>FORECAST(I111,
INDEX(WingXFLR5!$F$8:$F$145,MATCH(I111,WingXFLR5!$C$8:$C$145,1)):INDEX(WingXFLR5!$F$8:$F$145,MATCH(I111,WingXFLR5!$C$8:$C$145,1)+1),
INDEX(WingXFLR5!$C$8:$C$145,MATCH(I111,WingXFLR5!$C$8:$C$145,1)):INDEX(WingXFLR5!$C$8:$C$145,MATCH(I111,WingXFLR5!$C$8:$C$145,1)+1))</f>
        <v>6.1321483789251327E-2</v>
      </c>
      <c r="K111">
        <f>FORECAST(I111,
INDEX(WingXFLR5!$I$8:$I$145,MATCH(I111,WingXFLR5!$C$8:$C$145,1)):INDEX(WingXFLR5!$I$8:$I$145,MATCH(I111,WingXFLR5!$C$8:$C$145,1)+1),
INDEX(WingXFLR5!$C$8:$C$145,MATCH(I111,WingXFLR5!$C$8:$C$145,1)):INDEX(WingXFLR5!$C$8:$C$145,MATCH(I111,WingXFLR5!$C$8:$C$145,1)+1))</f>
        <v>-1.4539334435654611E-2</v>
      </c>
      <c r="L111">
        <f>(((K111*'AC Parameters'!$B$6)+(I111*('AC Parameters'!$B$3-'AC Parameters'!$B$4)))/('AC Parameters'!$B$5-'AC Parameters'!$B$3)) * ('AC Parameters'!$B$8/'AC Parameters'!$B$9)</f>
        <v>0.20418244368509539</v>
      </c>
      <c r="M111">
        <f>FORECAST(ABS(L111),
INDEX(HStabXFLR5!$D$8:$D$106,MATCH(ABS(L111),HStabXFLR5!$C$8:$C$106,1)):INDEX(HStabXFLR5!$D$8:$D$106,MATCH(ABS(L111),HStabXFLR5!$C$8:$C$106,1)+1),
INDEX(HStabXFLR5!$C$8:$C$106,MATCH(ABS(L111),HStabXFLR5!$C$8:$C$106,1)):INDEX(HStabXFLR5!$C$8:$C$106,MATCH(ABS(L111),HStabXFLR5!$C$8:$C$106,1)+1))</f>
        <v>1.3590229504704843E-2</v>
      </c>
      <c r="N111">
        <f>L111*B111*'AC Parameters'!$B$9</f>
        <v>1.8001756916700107</v>
      </c>
      <c r="O111">
        <f>(B111*'AC Parameters'!$B$8*TrimCalculation_Dwing_DHStab!I111)+TrimCalculation_Dwing_DHStab!N111</f>
        <v>123.53715724162639</v>
      </c>
      <c r="P111">
        <f>('AC Parameters'!$B$2*9.807)-TrimCalculation_Dwing_DHStab!O111</f>
        <v>3.1042758373615698E-2</v>
      </c>
      <c r="Q111">
        <f>M111*B111*'AC Parameters'!$B$9</f>
        <v>0.11981833676316252</v>
      </c>
      <c r="R111">
        <f>(J111*B111*'AC Parameters'!$B$8)</f>
        <v>5.4739371373281491</v>
      </c>
    </row>
    <row r="112" spans="1:18" x14ac:dyDescent="0.2">
      <c r="A112" s="1">
        <f>WingXFLR5!L118</f>
        <v>7.6406000000000001</v>
      </c>
      <c r="B112" s="1">
        <f t="shared" si="2"/>
        <v>35.756995620500007</v>
      </c>
      <c r="C112">
        <f>WingXFLR5!C118</f>
        <v>1.3935770000000001</v>
      </c>
      <c r="D112">
        <f>WingXFLR5!I118</f>
        <v>-1.1958999999999999E-2</v>
      </c>
      <c r="E112">
        <f>(((D112*'AC Parameters'!$B$6)+(C112*('AC Parameters'!$B$3-'AC Parameters'!$B$4)))/('AC Parameters'!$B$5-'AC Parameters'!$B$3)) * ('AC Parameters'!$B$8/'AC Parameters'!$B$9)</f>
        <v>0.21549348023117007</v>
      </c>
      <c r="F112">
        <f>E112*B112*'AC Parameters'!$B$9</f>
        <v>1.8878228600737019</v>
      </c>
      <c r="G112">
        <f>'AC Parameters'!$B$2*9.807 + F112</f>
        <v>125.4560228600737</v>
      </c>
      <c r="H112">
        <f t="shared" si="3"/>
        <v>-1.8878228600737019</v>
      </c>
      <c r="I112">
        <f>C112+(H112/(B112*'AC Parameters'!$B$8))</f>
        <v>1.3722934788129337</v>
      </c>
      <c r="J112">
        <f>FORECAST(I112,
INDEX(WingXFLR5!$F$8:$F$145,MATCH(I112,WingXFLR5!$C$8:$C$145,1)):INDEX(WingXFLR5!$F$8:$F$145,MATCH(I112,WingXFLR5!$C$8:$C$145,1)+1),
INDEX(WingXFLR5!$C$8:$C$145,MATCH(I112,WingXFLR5!$C$8:$C$145,1)):INDEX(WingXFLR5!$C$8:$C$145,MATCH(I112,WingXFLR5!$C$8:$C$145,1)+1))</f>
        <v>6.18797037030797E-2</v>
      </c>
      <c r="K112">
        <f>FORECAST(I112,
INDEX(WingXFLR5!$I$8:$I$145,MATCH(I112,WingXFLR5!$C$8:$C$145,1)):INDEX(WingXFLR5!$I$8:$I$145,MATCH(I112,WingXFLR5!$C$8:$C$145,1)+1),
INDEX(WingXFLR5!$C$8:$C$145,MATCH(I112,WingXFLR5!$C$8:$C$145,1)):INDEX(WingXFLR5!$C$8:$C$145,MATCH(I112,WingXFLR5!$C$8:$C$145,1)+1))</f>
        <v>-1.380096334364922E-2</v>
      </c>
      <c r="L112">
        <f>(((K112*'AC Parameters'!$B$6)+(I112*('AC Parameters'!$B$3-'AC Parameters'!$B$4)))/('AC Parameters'!$B$5-'AC Parameters'!$B$3)) * ('AC Parameters'!$B$8/'AC Parameters'!$B$9)</f>
        <v>0.20742035919064516</v>
      </c>
      <c r="M112">
        <f>FORECAST(ABS(L112),
INDEX(HStabXFLR5!$D$8:$D$106,MATCH(ABS(L112),HStabXFLR5!$C$8:$C$106,1)):INDEX(HStabXFLR5!$D$8:$D$106,MATCH(ABS(L112),HStabXFLR5!$C$8:$C$106,1)+1),
INDEX(HStabXFLR5!$C$8:$C$106,MATCH(ABS(L112),HStabXFLR5!$C$8:$C$106,1)):INDEX(HStabXFLR5!$C$8:$C$106,MATCH(ABS(L112),HStabXFLR5!$C$8:$C$106,1)+1))</f>
        <v>1.3672858536706318E-2</v>
      </c>
      <c r="N112">
        <f>L112*B112*'AC Parameters'!$B$9</f>
        <v>1.8170985744196972</v>
      </c>
      <c r="O112">
        <f>(B112*'AC Parameters'!$B$8*TrimCalculation_Dwing_DHStab!I112)+TrimCalculation_Dwing_DHStab!N112</f>
        <v>123.53788797121479</v>
      </c>
      <c r="P112">
        <f>('AC Parameters'!$B$2*9.807)-TrimCalculation_Dwing_DHStab!O112</f>
        <v>3.0312028785218104E-2</v>
      </c>
      <c r="Q112">
        <f>M112*B112*'AC Parameters'!$B$9</f>
        <v>0.11978058399009736</v>
      </c>
      <c r="R112">
        <f>(J112*B112*'AC Parameters'!$B$8)</f>
        <v>5.4886556692625561</v>
      </c>
    </row>
    <row r="113" spans="1:18" x14ac:dyDescent="0.2">
      <c r="A113" s="1">
        <f>WingXFLR5!L119</f>
        <v>7.6163999999999996</v>
      </c>
      <c r="B113" s="1">
        <f t="shared" si="2"/>
        <v>35.530848738000003</v>
      </c>
      <c r="C113">
        <f>WingXFLR5!C119</f>
        <v>1.402444</v>
      </c>
      <c r="D113">
        <f>WingXFLR5!I119</f>
        <v>-1.119E-2</v>
      </c>
      <c r="E113">
        <f>(((D113*'AC Parameters'!$B$6)+(C113*('AC Parameters'!$B$3-'AC Parameters'!$B$4)))/('AC Parameters'!$B$5-'AC Parameters'!$B$3)) * ('AC Parameters'!$B$8/'AC Parameters'!$B$9)</f>
        <v>0.21886066132259846</v>
      </c>
      <c r="F113">
        <f>E113*B113*'AC Parameters'!$B$9</f>
        <v>1.9051947377772138</v>
      </c>
      <c r="G113">
        <f>'AC Parameters'!$B$2*9.807 + F113</f>
        <v>125.47339473777721</v>
      </c>
      <c r="H113">
        <f t="shared" si="3"/>
        <v>-1.9051947377772138</v>
      </c>
      <c r="I113">
        <f>C113+(H113/(B113*'AC Parameters'!$B$8))</f>
        <v>1.3808279143658644</v>
      </c>
      <c r="J113">
        <f>FORECAST(I113,
INDEX(WingXFLR5!$F$8:$F$145,MATCH(I113,WingXFLR5!$C$8:$C$145,1)):INDEX(WingXFLR5!$F$8:$F$145,MATCH(I113,WingXFLR5!$C$8:$C$145,1)+1),
INDEX(WingXFLR5!$C$8:$C$145,MATCH(I113,WingXFLR5!$C$8:$C$145,1)):INDEX(WingXFLR5!$C$8:$C$145,MATCH(I113,WingXFLR5!$C$8:$C$145,1)+1))</f>
        <v>6.2444562715444192E-2</v>
      </c>
      <c r="K113">
        <f>FORECAST(I113,
INDEX(WingXFLR5!$I$8:$I$145,MATCH(I113,WingXFLR5!$C$8:$C$145,1)):INDEX(WingXFLR5!$I$8:$I$145,MATCH(I113,WingXFLR5!$C$8:$C$145,1)+1),
INDEX(WingXFLR5!$C$8:$C$145,MATCH(I113,WingXFLR5!$C$8:$C$145,1)):INDEX(WingXFLR5!$C$8:$C$145,MATCH(I113,WingXFLR5!$C$8:$C$145,1)+1))</f>
        <v>-1.3062541138683756E-2</v>
      </c>
      <c r="L113">
        <f>(((K113*'AC Parameters'!$B$6)+(I113*('AC Parameters'!$B$3-'AC Parameters'!$B$4)))/('AC Parameters'!$B$5-'AC Parameters'!$B$3)) * ('AC Parameters'!$B$8/'AC Parameters'!$B$9)</f>
        <v>0.21065715145380356</v>
      </c>
      <c r="M113">
        <f>FORECAST(ABS(L113),
INDEX(HStabXFLR5!$D$8:$D$106,MATCH(ABS(L113),HStabXFLR5!$C$8:$C$106,1)):INDEX(HStabXFLR5!$D$8:$D$106,MATCH(ABS(L113),HStabXFLR5!$C$8:$C$106,1)+1),
INDEX(HStabXFLR5!$C$8:$C$106,MATCH(ABS(L113),HStabXFLR5!$C$8:$C$106,1)):INDEX(HStabXFLR5!$C$8:$C$106,MATCH(ABS(L113),HStabXFLR5!$C$8:$C$106,1)+1))</f>
        <v>1.3757680663000899E-2</v>
      </c>
      <c r="N113">
        <f>L113*B113*'AC Parameters'!$B$9</f>
        <v>1.8337827090513477</v>
      </c>
      <c r="O113">
        <f>(B113*'AC Parameters'!$B$8*TrimCalculation_Dwing_DHStab!I113)+TrimCalculation_Dwing_DHStab!N113</f>
        <v>123.53694954288954</v>
      </c>
      <c r="P113">
        <f>('AC Parameters'!$B$2*9.807)-TrimCalculation_Dwing_DHStab!O113</f>
        <v>3.1250457110459706E-2</v>
      </c>
      <c r="Q113">
        <f>M113*B113*'AC Parameters'!$B$9</f>
        <v>0.11976140730258417</v>
      </c>
      <c r="R113">
        <f>(J113*B113*'AC Parameters'!$B$8)</f>
        <v>5.5037278396228588</v>
      </c>
    </row>
    <row r="114" spans="1:18" x14ac:dyDescent="0.2">
      <c r="A114" s="1">
        <f>WingXFLR5!L120</f>
        <v>7.5923999999999996</v>
      </c>
      <c r="B114" s="1">
        <f t="shared" si="2"/>
        <v>35.307279377999997</v>
      </c>
      <c r="C114">
        <f>WingXFLR5!C120</f>
        <v>1.411305</v>
      </c>
      <c r="D114">
        <f>WingXFLR5!I120</f>
        <v>-1.0421E-2</v>
      </c>
      <c r="E114">
        <f>(((D114*'AC Parameters'!$B$6)+(C114*('AC Parameters'!$B$3-'AC Parameters'!$B$4)))/('AC Parameters'!$B$5-'AC Parameters'!$B$3)) * ('AC Parameters'!$B$8/'AC Parameters'!$B$9)</f>
        <v>0.22222679300041887</v>
      </c>
      <c r="F114">
        <f>E114*B114*'AC Parameters'!$B$9</f>
        <v>1.9223247491069768</v>
      </c>
      <c r="G114">
        <f>'AC Parameters'!$B$2*9.807 + F114</f>
        <v>125.49052474910698</v>
      </c>
      <c r="H114">
        <f t="shared" si="3"/>
        <v>-1.9223247491069768</v>
      </c>
      <c r="I114">
        <f>C114+(H114/(B114*'AC Parameters'!$B$8))</f>
        <v>1.3893564535656282</v>
      </c>
      <c r="J114">
        <f>FORECAST(I114,
INDEX(WingXFLR5!$F$8:$F$145,MATCH(I114,WingXFLR5!$C$8:$C$145,1)):INDEX(WingXFLR5!$F$8:$F$145,MATCH(I114,WingXFLR5!$C$8:$C$145,1)+1),
INDEX(WingXFLR5!$C$8:$C$145,MATCH(I114,WingXFLR5!$C$8:$C$145,1)):INDEX(WingXFLR5!$C$8:$C$145,MATCH(I114,WingXFLR5!$C$8:$C$145,1)+1))</f>
        <v>6.3014537561991713E-2</v>
      </c>
      <c r="K114">
        <f>FORECAST(I114,
INDEX(WingXFLR5!$I$8:$I$145,MATCH(I114,WingXFLR5!$C$8:$C$145,1)):INDEX(WingXFLR5!$I$8:$I$145,MATCH(I114,WingXFLR5!$C$8:$C$145,1)+1),
INDEX(WingXFLR5!$C$8:$C$145,MATCH(I114,WingXFLR5!$C$8:$C$145,1)):INDEX(WingXFLR5!$C$8:$C$145,MATCH(I114,WingXFLR5!$C$8:$C$145,1)+1))</f>
        <v>-1.2324267034212036E-2</v>
      </c>
      <c r="L114">
        <f>(((K114*'AC Parameters'!$B$6)+(I114*('AC Parameters'!$B$3-'AC Parameters'!$B$4)))/('AC Parameters'!$B$5-'AC Parameters'!$B$3)) * ('AC Parameters'!$B$8/'AC Parameters'!$B$9)</f>
        <v>0.21389256262870771</v>
      </c>
      <c r="M114">
        <f>FORECAST(ABS(L114),
INDEX(HStabXFLR5!$D$8:$D$106,MATCH(ABS(L114),HStabXFLR5!$C$8:$C$106,1)):INDEX(HStabXFLR5!$D$8:$D$106,MATCH(ABS(L114),HStabXFLR5!$C$8:$C$106,1)+1),
INDEX(HStabXFLR5!$C$8:$C$106,MATCH(ABS(L114),HStabXFLR5!$C$8:$C$106,1)):INDEX(HStabXFLR5!$C$8:$C$106,MATCH(ABS(L114),HStabXFLR5!$C$8:$C$106,1)+1))</f>
        <v>1.3842941544836805E-2</v>
      </c>
      <c r="N114">
        <f>L114*B114*'AC Parameters'!$B$9</f>
        <v>1.8502312940739953</v>
      </c>
      <c r="O114">
        <f>(B114*'AC Parameters'!$B$8*TrimCalculation_Dwing_DHStab!I114)+TrimCalculation_Dwing_DHStab!N114</f>
        <v>123.53456715688992</v>
      </c>
      <c r="P114">
        <f>('AC Parameters'!$B$2*9.807)-TrimCalculation_Dwing_DHStab!O114</f>
        <v>3.3632843110083854E-2</v>
      </c>
      <c r="Q114">
        <f>M114*B114*'AC Parameters'!$B$9</f>
        <v>0.11974536811153461</v>
      </c>
      <c r="R114">
        <f>(J114*B114*'AC Parameters'!$B$8)</f>
        <v>5.5190171919198026</v>
      </c>
    </row>
    <row r="115" spans="1:18" x14ac:dyDescent="0.2">
      <c r="A115" s="1">
        <f>WingXFLR5!L121</f>
        <v>7.5686999999999998</v>
      </c>
      <c r="B115" s="1">
        <f t="shared" si="2"/>
        <v>35.087197060125</v>
      </c>
      <c r="C115">
        <f>WingXFLR5!C121</f>
        <v>1.4201600000000001</v>
      </c>
      <c r="D115">
        <f>WingXFLR5!I121</f>
        <v>-9.6520000000000009E-3</v>
      </c>
      <c r="E115">
        <f>(((D115*'AC Parameters'!$B$6)+(C115*('AC Parameters'!$B$3-'AC Parameters'!$B$4)))/('AC Parameters'!$B$5-'AC Parameters'!$B$3)) * ('AC Parameters'!$B$8/'AC Parameters'!$B$9)</f>
        <v>0.22559187526463123</v>
      </c>
      <c r="F115">
        <f>E115*B115*'AC Parameters'!$B$9</f>
        <v>1.9392697127304472</v>
      </c>
      <c r="G115">
        <f>'AC Parameters'!$B$2*9.807 + F115</f>
        <v>125.50746971273045</v>
      </c>
      <c r="H115">
        <f t="shared" si="3"/>
        <v>-1.9392697127304472</v>
      </c>
      <c r="I115">
        <f>C115+(H115/(B115*'AC Parameters'!$B$8))</f>
        <v>1.3978790964122252</v>
      </c>
      <c r="J115">
        <f>FORECAST(I115,
INDEX(WingXFLR5!$F$8:$F$145,MATCH(I115,WingXFLR5!$C$8:$C$145,1)):INDEX(WingXFLR5!$F$8:$F$145,MATCH(I115,WingXFLR5!$C$8:$C$145,1)+1),
INDEX(WingXFLR5!$C$8:$C$145,MATCH(I115,WingXFLR5!$C$8:$C$145,1)):INDEX(WingXFLR5!$C$8:$C$145,MATCH(I115,WingXFLR5!$C$8:$C$145,1)+1))</f>
        <v>6.3587652820356194E-2</v>
      </c>
      <c r="K115">
        <f>FORECAST(I115,
INDEX(WingXFLR5!$I$8:$I$145,MATCH(I115,WingXFLR5!$C$8:$C$145,1)):INDEX(WingXFLR5!$I$8:$I$145,MATCH(I115,WingXFLR5!$C$8:$C$145,1)+1),
INDEX(WingXFLR5!$C$8:$C$145,MATCH(I115,WingXFLR5!$C$8:$C$145,1)):INDEX(WingXFLR5!$C$8:$C$145,MATCH(I115,WingXFLR5!$C$8:$C$145,1)+1))</f>
        <v>-1.1585896115822586E-2</v>
      </c>
      <c r="L115">
        <f>(((K115*'AC Parameters'!$B$6)+(I115*('AC Parameters'!$B$3-'AC Parameters'!$B$4)))/('AC Parameters'!$B$5-'AC Parameters'!$B$3)) * ('AC Parameters'!$B$8/'AC Parameters'!$B$9)</f>
        <v>0.21712717118557928</v>
      </c>
      <c r="M115">
        <f>FORECAST(ABS(L115),
INDEX(HStabXFLR5!$D$8:$D$106,MATCH(ABS(L115),HStabXFLR5!$C$8:$C$106,1)):INDEX(HStabXFLR5!$D$8:$D$106,MATCH(ABS(L115),HStabXFLR5!$C$8:$C$106,1)+1),
INDEX(HStabXFLR5!$C$8:$C$106,MATCH(ABS(L115),HStabXFLR5!$C$8:$C$106,1)):INDEX(HStabXFLR5!$C$8:$C$106,MATCH(ABS(L115),HStabXFLR5!$C$8:$C$106,1)+1))</f>
        <v>1.3931217417996892E-2</v>
      </c>
      <c r="N115">
        <f>L115*B115*'AC Parameters'!$B$9</f>
        <v>1.8665040414114993</v>
      </c>
      <c r="O115">
        <f>(B115*'AC Parameters'!$B$8*TrimCalculation_Dwing_DHStab!I115)+TrimCalculation_Dwing_DHStab!N115</f>
        <v>123.53412775567689</v>
      </c>
      <c r="P115">
        <f>('AC Parameters'!$B$2*9.807)-TrimCalculation_Dwing_DHStab!O115</f>
        <v>3.4072244323112955E-2</v>
      </c>
      <c r="Q115">
        <f>M115*B115*'AC Parameters'!$B$9</f>
        <v>0.11975780585401216</v>
      </c>
      <c r="R115">
        <f>(J115*B115*'AC Parameters'!$B$8)</f>
        <v>5.5344976801477141</v>
      </c>
    </row>
    <row r="116" spans="1:18" x14ac:dyDescent="0.2">
      <c r="A116" s="1">
        <f>WingXFLR5!L122</f>
        <v>7.5453000000000001</v>
      </c>
      <c r="B116" s="1">
        <f t="shared" si="2"/>
        <v>34.870575655125002</v>
      </c>
      <c r="C116">
        <f>WingXFLR5!C122</f>
        <v>1.4290080000000001</v>
      </c>
      <c r="D116">
        <f>WingXFLR5!I122</f>
        <v>-8.8830000000000003E-3</v>
      </c>
      <c r="E116">
        <f>(((D116*'AC Parameters'!$B$6)+(C116*('AC Parameters'!$B$3-'AC Parameters'!$B$4)))/('AC Parameters'!$B$5-'AC Parameters'!$B$3)) * ('AC Parameters'!$B$8/'AC Parameters'!$B$9)</f>
        <v>0.2289557332129675</v>
      </c>
      <c r="F116">
        <f>E116*B116*'AC Parameters'!$B$9</f>
        <v>1.9560354630859627</v>
      </c>
      <c r="G116">
        <f>'AC Parameters'!$B$2*9.807 + F116</f>
        <v>125.52423546308597</v>
      </c>
      <c r="H116">
        <f t="shared" si="3"/>
        <v>-1.9560354630859627</v>
      </c>
      <c r="I116">
        <f>C116+(H116/(B116*'AC Parameters'!$B$8))</f>
        <v>1.406394860180127</v>
      </c>
      <c r="J116">
        <f>FORECAST(I116,
INDEX(WingXFLR5!$F$8:$F$145,MATCH(I116,WingXFLR5!$C$8:$C$145,1)):INDEX(WingXFLR5!$F$8:$F$145,MATCH(I116,WingXFLR5!$C$8:$C$145,1)+1),
INDEX(WingXFLR5!$C$8:$C$145,MATCH(I116,WingXFLR5!$C$8:$C$145,1)):INDEX(WingXFLR5!$C$8:$C$145,MATCH(I116,WingXFLR5!$C$8:$C$145,1)+1))</f>
        <v>6.4156280224077919E-2</v>
      </c>
      <c r="K116">
        <f>FORECAST(I116,
INDEX(WingXFLR5!$I$8:$I$145,MATCH(I116,WingXFLR5!$C$8:$C$145,1)):INDEX(WingXFLR5!$I$8:$I$145,MATCH(I116,WingXFLR5!$C$8:$C$145,1)+1),
INDEX(WingXFLR5!$C$8:$C$145,MATCH(I116,WingXFLR5!$C$8:$C$145,1)):INDEX(WingXFLR5!$C$8:$C$145,MATCH(I116,WingXFLR5!$C$8:$C$145,1)+1))</f>
        <v>-1.0847125439733929E-2</v>
      </c>
      <c r="L116">
        <f>(((K116*'AC Parameters'!$B$6)+(I116*('AC Parameters'!$B$3-'AC Parameters'!$B$4)))/('AC Parameters'!$B$5-'AC Parameters'!$B$3)) * ('AC Parameters'!$B$8/'AC Parameters'!$B$9)</f>
        <v>0.22036152077491367</v>
      </c>
      <c r="M116">
        <f>FORECAST(ABS(L116),
INDEX(HStabXFLR5!$D$8:$D$106,MATCH(ABS(L116),HStabXFLR5!$C$8:$C$106,1)):INDEX(HStabXFLR5!$D$8:$D$106,MATCH(ABS(L116),HStabXFLR5!$C$8:$C$106,1)+1),
INDEX(HStabXFLR5!$C$8:$C$106,MATCH(ABS(L116),HStabXFLR5!$C$8:$C$106,1)):INDEX(HStabXFLR5!$C$8:$C$106,MATCH(ABS(L116),HStabXFLR5!$C$8:$C$106,1)+1))</f>
        <v>1.4019846922162484E-2</v>
      </c>
      <c r="N116">
        <f>L116*B116*'AC Parameters'!$B$9</f>
        <v>1.8826126050067065</v>
      </c>
      <c r="O116">
        <f>(B116*'AC Parameters'!$B$8*TrimCalculation_Dwing_DHStab!I116)+TrimCalculation_Dwing_DHStab!N116</f>
        <v>123.53569764879784</v>
      </c>
      <c r="P116">
        <f>('AC Parameters'!$B$2*9.807)-TrimCalculation_Dwing_DHStab!O116</f>
        <v>3.2502351202168711E-2</v>
      </c>
      <c r="Q116">
        <f>M116*B116*'AC Parameters'!$B$9</f>
        <v>0.11977563252927188</v>
      </c>
      <c r="R116">
        <f>(J116*B116*'AC Parameters'!$B$8)</f>
        <v>5.5495150296506539</v>
      </c>
    </row>
    <row r="117" spans="1:18" x14ac:dyDescent="0.2">
      <c r="A117" s="1">
        <f>WingXFLR5!L123</f>
        <v>7.5220000000000002</v>
      </c>
      <c r="B117" s="1">
        <f t="shared" si="2"/>
        <v>34.655546450000003</v>
      </c>
      <c r="C117">
        <f>WingXFLR5!C123</f>
        <v>1.4378500000000001</v>
      </c>
      <c r="D117">
        <f>WingXFLR5!I123</f>
        <v>-8.1139999999999997E-3</v>
      </c>
      <c r="E117">
        <f>(((D117*'AC Parameters'!$B$6)+(C117*('AC Parameters'!$B$3-'AC Parameters'!$B$4)))/('AC Parameters'!$B$5-'AC Parameters'!$B$3)) * ('AC Parameters'!$B$8/'AC Parameters'!$B$9)</f>
        <v>0.23231854174769576</v>
      </c>
      <c r="F117">
        <f>E117*B117*'AC Parameters'!$B$9</f>
        <v>1.9725258736097162</v>
      </c>
      <c r="G117">
        <f>'AC Parameters'!$B$2*9.807 + F117</f>
        <v>125.54072587360972</v>
      </c>
      <c r="H117">
        <f t="shared" si="3"/>
        <v>-1.9725258736097162</v>
      </c>
      <c r="I117">
        <f>C117+(H117/(B117*'AC Parameters'!$B$8))</f>
        <v>1.4149047275948621</v>
      </c>
      <c r="J117">
        <f>FORECAST(I117,
INDEX(WingXFLR5!$F$8:$F$145,MATCH(I117,WingXFLR5!$C$8:$C$145,1)):INDEX(WingXFLR5!$F$8:$F$145,MATCH(I117,WingXFLR5!$C$8:$C$145,1)+1),
INDEX(WingXFLR5!$C$8:$C$145,MATCH(I117,WingXFLR5!$C$8:$C$145,1)):INDEX(WingXFLR5!$C$8:$C$145,MATCH(I117,WingXFLR5!$C$8:$C$145,1)+1))</f>
        <v>6.4717187660374348E-2</v>
      </c>
      <c r="K117">
        <f>FORECAST(I117,
INDEX(WingXFLR5!$I$8:$I$145,MATCH(I117,WingXFLR5!$C$8:$C$145,1)):INDEX(WingXFLR5!$I$8:$I$145,MATCH(I117,WingXFLR5!$C$8:$C$145,1)+1),
INDEX(WingXFLR5!$C$8:$C$145,MATCH(I117,WingXFLR5!$C$8:$C$145,1)):INDEX(WingXFLR5!$C$8:$C$145,MATCH(I117,WingXFLR5!$C$8:$C$145,1)+1))</f>
        <v>-1.0108386728351335E-2</v>
      </c>
      <c r="L117">
        <f>(((K117*'AC Parameters'!$B$6)+(I117*('AC Parameters'!$B$3-'AC Parameters'!$B$4)))/('AC Parameters'!$B$5-'AC Parameters'!$B$3)) * ('AC Parameters'!$B$8/'AC Parameters'!$B$9)</f>
        <v>0.22359476358036987</v>
      </c>
      <c r="M117">
        <f>FORECAST(ABS(L117),
INDEX(HStabXFLR5!$D$8:$D$106,MATCH(ABS(L117),HStabXFLR5!$C$8:$C$106,1)):INDEX(HStabXFLR5!$D$8:$D$106,MATCH(ABS(L117),HStabXFLR5!$C$8:$C$106,1)+1),
INDEX(HStabXFLR5!$C$8:$C$106,MATCH(ABS(L117),HStabXFLR5!$C$8:$C$106,1)):INDEX(HStabXFLR5!$C$8:$C$106,MATCH(ABS(L117),HStabXFLR5!$C$8:$C$106,1)+1))</f>
        <v>1.4110634534292111E-2</v>
      </c>
      <c r="N117">
        <f>L117*B117*'AC Parameters'!$B$9</f>
        <v>1.8984556852328878</v>
      </c>
      <c r="O117">
        <f>(B117*'AC Parameters'!$B$8*TrimCalculation_Dwing_DHStab!I117)+TrimCalculation_Dwing_DHStab!N117</f>
        <v>123.53293160666969</v>
      </c>
      <c r="P117">
        <f>('AC Parameters'!$B$2*9.807)-TrimCalculation_Dwing_DHStab!O117</f>
        <v>3.526839333031262E-2</v>
      </c>
      <c r="Q117">
        <f>M117*B117*'AC Parameters'!$B$9</f>
        <v>0.11980787888282293</v>
      </c>
      <c r="R117">
        <f>(J117*B117*'AC Parameters'!$B$8)</f>
        <v>5.5635132533339737</v>
      </c>
    </row>
    <row r="118" spans="1:18" x14ac:dyDescent="0.2">
      <c r="A118" s="1">
        <f>WingXFLR5!L124</f>
        <v>7.4989999999999997</v>
      </c>
      <c r="B118" s="1">
        <f t="shared" si="2"/>
        <v>34.4439381125</v>
      </c>
      <c r="C118">
        <f>WingXFLR5!C124</f>
        <v>1.446685</v>
      </c>
      <c r="D118">
        <f>WingXFLR5!I124</f>
        <v>-7.345E-3</v>
      </c>
      <c r="E118">
        <f>(((D118*'AC Parameters'!$B$6)+(C118*('AC Parameters'!$B$3-'AC Parameters'!$B$4)))/('AC Parameters'!$B$5-'AC Parameters'!$B$3)) * ('AC Parameters'!$B$8/'AC Parameters'!$B$9)</f>
        <v>0.23568012596654789</v>
      </c>
      <c r="F118">
        <f>E118*B118*'AC Parameters'!$B$9</f>
        <v>1.988849159918805</v>
      </c>
      <c r="G118">
        <f>'AC Parameters'!$B$2*9.807 + F118</f>
        <v>125.5570491599188</v>
      </c>
      <c r="H118">
        <f t="shared" si="3"/>
        <v>-1.988849159918805</v>
      </c>
      <c r="I118">
        <f>C118+(H118/(B118*'AC Parameters'!$B$8))</f>
        <v>1.4234077159309022</v>
      </c>
      <c r="J118">
        <f>FORECAST(I118,
INDEX(WingXFLR5!$F$8:$F$145,MATCH(I118,WingXFLR5!$C$8:$C$145,1)):INDEX(WingXFLR5!$F$8:$F$145,MATCH(I118,WingXFLR5!$C$8:$C$145,1)+1),
INDEX(WingXFLR5!$C$8:$C$145,MATCH(I118,WingXFLR5!$C$8:$C$145,1)):INDEX(WingXFLR5!$C$8:$C$145,MATCH(I118,WingXFLR5!$C$8:$C$145,1)+1))</f>
        <v>6.5275626884243335E-2</v>
      </c>
      <c r="K118">
        <f>FORECAST(I118,
INDEX(WingXFLR5!$I$8:$I$145,MATCH(I118,WingXFLR5!$C$8:$C$145,1)):INDEX(WingXFLR5!$I$8:$I$145,MATCH(I118,WingXFLR5!$C$8:$C$145,1)+1),
INDEX(WingXFLR5!$C$8:$C$145,MATCH(I118,WingXFLR5!$C$8:$C$145,1)):INDEX(WingXFLR5!$C$8:$C$145,MATCH(I118,WingXFLR5!$C$8:$C$145,1)+1))</f>
        <v>-9.3697335498571649E-3</v>
      </c>
      <c r="L118">
        <f>(((K118*'AC Parameters'!$B$6)+(I118*('AC Parameters'!$B$3-'AC Parameters'!$B$4)))/('AC Parameters'!$B$5-'AC Parameters'!$B$3)) * ('AC Parameters'!$B$8/'AC Parameters'!$B$9)</f>
        <v>0.22682660119683101</v>
      </c>
      <c r="M118">
        <f>FORECAST(ABS(L118),
INDEX(HStabXFLR5!$D$8:$D$106,MATCH(ABS(L118),HStabXFLR5!$C$8:$C$106,1)):INDEX(HStabXFLR5!$D$8:$D$106,MATCH(ABS(L118),HStabXFLR5!$C$8:$C$106,1)+1),
INDEX(HStabXFLR5!$C$8:$C$106,MATCH(ABS(L118),HStabXFLR5!$C$8:$C$106,1)):INDEX(HStabXFLR5!$C$8:$C$106,MATCH(ABS(L118),HStabXFLR5!$C$8:$C$106,1)+1))</f>
        <v>1.4201976357827939E-2</v>
      </c>
      <c r="N118">
        <f>L118*B118*'AC Parameters'!$B$9</f>
        <v>1.9141363464036296</v>
      </c>
      <c r="O118">
        <f>(B118*'AC Parameters'!$B$8*TrimCalculation_Dwing_DHStab!I118)+TrimCalculation_Dwing_DHStab!N118</f>
        <v>123.53241585218932</v>
      </c>
      <c r="P118">
        <f>('AC Parameters'!$B$2*9.807)-TrimCalculation_Dwing_DHStab!O118</f>
        <v>3.5784147810687728E-2</v>
      </c>
      <c r="Q118">
        <f>M118*B118*'AC Parameters'!$B$9</f>
        <v>0.11984713871233235</v>
      </c>
      <c r="R118">
        <f>(J118*B118*'AC Parameters'!$B$8)</f>
        <v>5.5772561483772805</v>
      </c>
    </row>
    <row r="119" spans="1:18" x14ac:dyDescent="0.2">
      <c r="A119" s="1">
        <f>WingXFLR5!L125</f>
        <v>7.4763000000000002</v>
      </c>
      <c r="B119" s="1">
        <f t="shared" si="2"/>
        <v>34.235725285125007</v>
      </c>
      <c r="C119">
        <f>WingXFLR5!C125</f>
        <v>1.4555130000000001</v>
      </c>
      <c r="D119">
        <f>WingXFLR5!I125</f>
        <v>-6.5750000000000001E-3</v>
      </c>
      <c r="E119">
        <f>(((D119*'AC Parameters'!$B$6)+(C119*('AC Parameters'!$B$3-'AC Parameters'!$B$4)))/('AC Parameters'!$B$5-'AC Parameters'!$B$3)) * ('AC Parameters'!$B$8/'AC Parameters'!$B$9)</f>
        <v>0.23904284779758769</v>
      </c>
      <c r="F119">
        <f>E119*B119*'AC Parameters'!$B$9</f>
        <v>2.0050322908001794</v>
      </c>
      <c r="G119">
        <f>'AC Parameters'!$B$2*9.807 + F119</f>
        <v>125.57323229080018</v>
      </c>
      <c r="H119">
        <f t="shared" si="3"/>
        <v>-2.0050322908001794</v>
      </c>
      <c r="I119">
        <f>C119+(H119/(B119*'AC Parameters'!$B$8))</f>
        <v>1.4319035919090508</v>
      </c>
      <c r="J119">
        <f>FORECAST(I119,
INDEX(WingXFLR5!$F$8:$F$145,MATCH(I119,WingXFLR5!$C$8:$C$145,1)):INDEX(WingXFLR5!$F$8:$F$145,MATCH(I119,WingXFLR5!$C$8:$C$145,1)+1),
INDEX(WingXFLR5!$C$8:$C$145,MATCH(I119,WingXFLR5!$C$8:$C$145,1)):INDEX(WingXFLR5!$C$8:$C$145,MATCH(I119,WingXFLR5!$C$8:$C$145,1)+1))</f>
        <v>6.5833611820328028E-2</v>
      </c>
      <c r="K119">
        <f>FORECAST(I119,
INDEX(WingXFLR5!$I$8:$I$145,MATCH(I119,WingXFLR5!$C$8:$C$145,1)):INDEX(WingXFLR5!$I$8:$I$145,MATCH(I119,WingXFLR5!$C$8:$C$145,1)+1),
INDEX(WingXFLR5!$C$8:$C$145,MATCH(I119,WingXFLR5!$C$8:$C$145,1)):INDEX(WingXFLR5!$C$8:$C$145,MATCH(I119,WingXFLR5!$C$8:$C$145,1)+1))</f>
        <v>-8.6311666842275453E-3</v>
      </c>
      <c r="L119">
        <f>(((K119*'AC Parameters'!$B$6)+(I119*('AC Parameters'!$B$3-'AC Parameters'!$B$4)))/('AC Parameters'!$B$5-'AC Parameters'!$B$3)) * ('AC Parameters'!$B$8/'AC Parameters'!$B$9)</f>
        <v>0.230056990980989</v>
      </c>
      <c r="M119">
        <f>FORECAST(ABS(L119),
INDEX(HStabXFLR5!$D$8:$D$106,MATCH(ABS(L119),HStabXFLR5!$C$8:$C$106,1)):INDEX(HStabXFLR5!$D$8:$D$106,MATCH(ABS(L119),HStabXFLR5!$C$8:$C$106,1)+1),
INDEX(HStabXFLR5!$C$8:$C$106,MATCH(ABS(L119),HStabXFLR5!$C$8:$C$106,1)):INDEX(HStabXFLR5!$C$8:$C$106,MATCH(ABS(L119),HStabXFLR5!$C$8:$C$106,1)+1))</f>
        <v>1.4296707726207435E-2</v>
      </c>
      <c r="N119">
        <f>L119*B119*'AC Parameters'!$B$9</f>
        <v>1.929661146071167</v>
      </c>
      <c r="O119">
        <f>(B119*'AC Parameters'!$B$8*TrimCalculation_Dwing_DHStab!I119)+TrimCalculation_Dwing_DHStab!N119</f>
        <v>123.534274359183</v>
      </c>
      <c r="P119">
        <f>('AC Parameters'!$B$2*9.807)-TrimCalculation_Dwing_DHStab!O119</f>
        <v>3.3925640817003E-2</v>
      </c>
      <c r="Q119">
        <f>M119*B119*'AC Parameters'!$B$9</f>
        <v>0.11991724875805966</v>
      </c>
      <c r="R119">
        <f>(J119*B119*'AC Parameters'!$B$8)</f>
        <v>5.590928709913892</v>
      </c>
    </row>
    <row r="120" spans="1:18" x14ac:dyDescent="0.2">
      <c r="A120" s="1">
        <f>WingXFLR5!L126</f>
        <v>7.4537000000000004</v>
      </c>
      <c r="B120" s="1">
        <f t="shared" si="2"/>
        <v>34.029056760125009</v>
      </c>
      <c r="C120">
        <f>WingXFLR5!C126</f>
        <v>1.4643349999999999</v>
      </c>
      <c r="D120">
        <f>WingXFLR5!I126</f>
        <v>-5.8060000000000004E-3</v>
      </c>
      <c r="E120">
        <f>(((D120*'AC Parameters'!$B$6)+(C120*('AC Parameters'!$B$3-'AC Parameters'!$B$4)))/('AC Parameters'!$B$5-'AC Parameters'!$B$3)) * ('AC Parameters'!$B$8/'AC Parameters'!$B$9)</f>
        <v>0.24240215828695572</v>
      </c>
      <c r="F120">
        <f>E120*B120*'AC Parameters'!$B$9</f>
        <v>2.0209356167652874</v>
      </c>
      <c r="G120">
        <f>'AC Parameters'!$B$2*9.807 + F120</f>
        <v>125.58913561676529</v>
      </c>
      <c r="H120">
        <f t="shared" si="3"/>
        <v>-2.0209356167652874</v>
      </c>
      <c r="I120">
        <f>C120+(H120/(B120*'AC Parameters'!$B$8))</f>
        <v>1.440393804813229</v>
      </c>
      <c r="J120">
        <f>FORECAST(I120,
INDEX(WingXFLR5!$F$8:$F$145,MATCH(I120,WingXFLR5!$C$8:$C$145,1)):INDEX(WingXFLR5!$F$8:$F$145,MATCH(I120,WingXFLR5!$C$8:$C$145,1)+1),
INDEX(WingXFLR5!$C$8:$C$145,MATCH(I120,WingXFLR5!$C$8:$C$145,1)):INDEX(WingXFLR5!$C$8:$C$145,MATCH(I120,WingXFLR5!$C$8:$C$145,1)+1))</f>
        <v>6.638970775176678E-2</v>
      </c>
      <c r="K120">
        <f>FORECAST(I120,
INDEX(WingXFLR5!$I$8:$I$145,MATCH(I120,WingXFLR5!$C$8:$C$145,1)):INDEX(WingXFLR5!$I$8:$I$145,MATCH(I120,WingXFLR5!$C$8:$C$145,1)+1),
INDEX(WingXFLR5!$C$8:$C$145,MATCH(I120,WingXFLR5!$C$8:$C$145,1)):INDEX(WingXFLR5!$C$8:$C$145,MATCH(I120,WingXFLR5!$C$8:$C$145,1)+1))</f>
        <v>-7.8925867683788398E-3</v>
      </c>
      <c r="L120">
        <f>(((K120*'AC Parameters'!$B$6)+(I120*('AC Parameters'!$B$3-'AC Parameters'!$B$4)))/('AC Parameters'!$B$5-'AC Parameters'!$B$3)) * ('AC Parameters'!$B$8/'AC Parameters'!$B$9)</f>
        <v>0.23328642110434428</v>
      </c>
      <c r="M120">
        <f>FORECAST(ABS(L120),
INDEX(HStabXFLR5!$D$8:$D$106,MATCH(ABS(L120),HStabXFLR5!$C$8:$C$106,1)):INDEX(HStabXFLR5!$D$8:$D$106,MATCH(ABS(L120),HStabXFLR5!$C$8:$C$106,1)+1),
INDEX(HStabXFLR5!$C$8:$C$106,MATCH(ABS(L120),HStabXFLR5!$C$8:$C$106,1)):INDEX(HStabXFLR5!$C$8:$C$106,MATCH(ABS(L120),HStabXFLR5!$C$8:$C$106,1)+1))</f>
        <v>1.4392256786847074E-2</v>
      </c>
      <c r="N120">
        <f>L120*B120*'AC Parameters'!$B$9</f>
        <v>1.9449366319559083</v>
      </c>
      <c r="O120">
        <f>(B120*'AC Parameters'!$B$8*TrimCalculation_Dwing_DHStab!I120)+TrimCalculation_Dwing_DHStab!N120</f>
        <v>123.53214727896652</v>
      </c>
      <c r="P120">
        <f>('AC Parameters'!$B$2*9.807)-TrimCalculation_Dwing_DHStab!O120</f>
        <v>3.6052721033485113E-2</v>
      </c>
      <c r="Q120">
        <f>M120*B120*'AC Parameters'!$B$9</f>
        <v>0.11998995616094879</v>
      </c>
      <c r="R120">
        <f>(J120*B120*'AC Parameters'!$B$8)</f>
        <v>5.6041197582450222</v>
      </c>
    </row>
    <row r="121" spans="1:18" x14ac:dyDescent="0.2">
      <c r="A121" s="1">
        <f>WingXFLR5!L127</f>
        <v>7.4314</v>
      </c>
      <c r="B121" s="1">
        <f t="shared" si="2"/>
        <v>33.825744900499998</v>
      </c>
      <c r="C121">
        <f>WingXFLR5!C127</f>
        <v>1.47315</v>
      </c>
      <c r="D121">
        <f>WingXFLR5!I127</f>
        <v>-5.0369999999999998E-3</v>
      </c>
      <c r="E121">
        <f>(((D121*'AC Parameters'!$B$6)+(C121*('AC Parameters'!$B$3-'AC Parameters'!$B$4)))/('AC Parameters'!$B$5-'AC Parameters'!$B$3)) * ('AC Parameters'!$B$8/'AC Parameters'!$B$9)</f>
        <v>0.2457602444604477</v>
      </c>
      <c r="F121">
        <f>E121*B121*'AC Parameters'!$B$9</f>
        <v>2.0366907172718873</v>
      </c>
      <c r="G121">
        <f>'AC Parameters'!$B$2*9.807 + F121</f>
        <v>125.60489071727189</v>
      </c>
      <c r="H121">
        <f t="shared" si="3"/>
        <v>-2.0366907172718873</v>
      </c>
      <c r="I121">
        <f>C121+(H121/(B121*'AC Parameters'!$B$8))</f>
        <v>1.4488771386387125</v>
      </c>
      <c r="J121">
        <f>FORECAST(I121,
INDEX(WingXFLR5!$F$8:$F$145,MATCH(I121,WingXFLR5!$C$8:$C$145,1)):INDEX(WingXFLR5!$F$8:$F$145,MATCH(I121,WingXFLR5!$C$8:$C$145,1)+1),
INDEX(WingXFLR5!$C$8:$C$145,MATCH(I121,WingXFLR5!$C$8:$C$145,1)):INDEX(WingXFLR5!$C$8:$C$145,MATCH(I121,WingXFLR5!$C$8:$C$145,1)+1))</f>
        <v>6.6945278658194052E-2</v>
      </c>
      <c r="K121">
        <f>FORECAST(I121,
INDEX(WingXFLR5!$I$8:$I$145,MATCH(I121,WingXFLR5!$C$8:$C$145,1)):INDEX(WingXFLR5!$I$8:$I$145,MATCH(I121,WingXFLR5!$C$8:$C$145,1)+1),
INDEX(WingXFLR5!$C$8:$C$145,MATCH(I121,WingXFLR5!$C$8:$C$145,1)):INDEX(WingXFLR5!$C$8:$C$145,MATCH(I121,WingXFLR5!$C$8:$C$145,1)+1))</f>
        <v>-7.1537962446977243E-3</v>
      </c>
      <c r="L121">
        <f>(((K121*'AC Parameters'!$B$6)+(I121*('AC Parameters'!$B$3-'AC Parameters'!$B$4)))/('AC Parameters'!$B$5-'AC Parameters'!$B$3)) * ('AC Parameters'!$B$8/'AC Parameters'!$B$9)</f>
        <v>0.23651514550178399</v>
      </c>
      <c r="M121">
        <f>FORECAST(ABS(L121),
INDEX(HStabXFLR5!$D$8:$D$106,MATCH(ABS(L121),HStabXFLR5!$C$8:$C$106,1)):INDEX(HStabXFLR5!$D$8:$D$106,MATCH(ABS(L121),HStabXFLR5!$C$8:$C$106,1)+1),
INDEX(HStabXFLR5!$C$8:$C$106,MATCH(ABS(L121),HStabXFLR5!$C$8:$C$106,1)):INDEX(HStabXFLR5!$C$8:$C$106,MATCH(ABS(L121),HStabXFLR5!$C$8:$C$106,1)+1))</f>
        <v>1.4492496600490033E-2</v>
      </c>
      <c r="N121">
        <f>L121*B121*'AC Parameters'!$B$9</f>
        <v>1.9600737393277563</v>
      </c>
      <c r="O121">
        <f>(B121*'AC Parameters'!$B$8*TrimCalculation_Dwing_DHStab!I121)+TrimCalculation_Dwing_DHStab!N121</f>
        <v>123.53266358814149</v>
      </c>
      <c r="P121">
        <f>('AC Parameters'!$B$2*9.807)-TrimCalculation_Dwing_DHStab!O121</f>
        <v>3.5536411858515748E-2</v>
      </c>
      <c r="Q121">
        <f>M121*B121*'AC Parameters'!$B$9</f>
        <v>0.12010377577998713</v>
      </c>
      <c r="R121">
        <f>(J121*B121*'AC Parameters'!$B$8)</f>
        <v>5.6172540014496102</v>
      </c>
    </row>
    <row r="122" spans="1:18" x14ac:dyDescent="0.2">
      <c r="A122" s="1">
        <f>WingXFLR5!L128</f>
        <v>7.4092000000000002</v>
      </c>
      <c r="B122" s="1">
        <f t="shared" si="2"/>
        <v>33.623949842000009</v>
      </c>
      <c r="C122">
        <f>WingXFLR5!C128</f>
        <v>1.4819580000000001</v>
      </c>
      <c r="D122">
        <f>WingXFLR5!I128</f>
        <v>-4.2680000000000001E-3</v>
      </c>
      <c r="E122">
        <f>(((D122*'AC Parameters'!$B$6)+(C122*('AC Parameters'!$B$3-'AC Parameters'!$B$4)))/('AC Parameters'!$B$5-'AC Parameters'!$B$3)) * ('AC Parameters'!$B$8/'AC Parameters'!$B$9)</f>
        <v>0.24911710631806366</v>
      </c>
      <c r="F122">
        <f>E122*B122*'AC Parameters'!$B$9</f>
        <v>2.0521937664675756</v>
      </c>
      <c r="G122">
        <f>'AC Parameters'!$B$2*9.807 + F122</f>
        <v>125.62039376646759</v>
      </c>
      <c r="H122">
        <f t="shared" si="3"/>
        <v>-2.0521937664675756</v>
      </c>
      <c r="I122">
        <f>C122+(H122/(B122*'AC Parameters'!$B$8))</f>
        <v>1.4573535933855013</v>
      </c>
      <c r="J122">
        <f>FORECAST(I122,
INDEX(WingXFLR5!$F$8:$F$145,MATCH(I122,WingXFLR5!$C$8:$C$145,1)):INDEX(WingXFLR5!$F$8:$F$145,MATCH(I122,WingXFLR5!$C$8:$C$145,1)+1),
INDEX(WingXFLR5!$C$8:$C$145,MATCH(I122,WingXFLR5!$C$8:$C$145,1)):INDEX(WingXFLR5!$C$8:$C$145,MATCH(I122,WingXFLR5!$C$8:$C$145,1)+1))</f>
        <v>6.7499800676740551E-2</v>
      </c>
      <c r="K122">
        <f>FORECAST(I122,
INDEX(WingXFLR5!$I$8:$I$145,MATCH(I122,WingXFLR5!$C$8:$C$145,1)):INDEX(WingXFLR5!$I$8:$I$145,MATCH(I122,WingXFLR5!$C$8:$C$145,1)+1),
INDEX(WingXFLR5!$C$8:$C$145,MATCH(I122,WingXFLR5!$C$8:$C$145,1)):INDEX(WingXFLR5!$C$8:$C$145,MATCH(I122,WingXFLR5!$C$8:$C$145,1)+1))</f>
        <v>-6.4145583412547613E-3</v>
      </c>
      <c r="L122">
        <f>(((K122*'AC Parameters'!$B$6)+(I122*('AC Parameters'!$B$3-'AC Parameters'!$B$4)))/('AC Parameters'!$B$5-'AC Parameters'!$B$3)) * ('AC Parameters'!$B$8/'AC Parameters'!$B$9)</f>
        <v>0.23974372341157274</v>
      </c>
      <c r="M122">
        <f>FORECAST(ABS(L122),
INDEX(HStabXFLR5!$D$8:$D$106,MATCH(ABS(L122),HStabXFLR5!$C$8:$C$106,1)):INDEX(HStabXFLR5!$D$8:$D$106,MATCH(ABS(L122),HStabXFLR5!$C$8:$C$106,1)+1),
INDEX(HStabXFLR5!$C$8:$C$106,MATCH(ABS(L122),HStabXFLR5!$C$8:$C$106,1)):INDEX(HStabXFLR5!$C$8:$C$106,MATCH(ABS(L122),HStabXFLR5!$C$8:$C$106,1)+1))</f>
        <v>1.4593363681044424E-2</v>
      </c>
      <c r="N122">
        <f>L122*B122*'AC Parameters'!$B$9</f>
        <v>1.9749770780766362</v>
      </c>
      <c r="O122">
        <f>(B122*'AC Parameters'!$B$8*TrimCalculation_Dwing_DHStab!I122)+TrimCalculation_Dwing_DHStab!N122</f>
        <v>123.52929890116268</v>
      </c>
      <c r="P122">
        <f>('AC Parameters'!$B$2*9.807)-TrimCalculation_Dwing_DHStab!O122</f>
        <v>3.8901098837328618E-2</v>
      </c>
      <c r="Q122">
        <f>M122*B122*'AC Parameters'!$B$9</f>
        <v>0.12021819946718806</v>
      </c>
      <c r="R122">
        <f>(J122*B122*'AC Parameters'!$B$8)</f>
        <v>5.6299943484506922</v>
      </c>
    </row>
    <row r="123" spans="1:18" x14ac:dyDescent="0.2">
      <c r="A123" s="1">
        <f>WingXFLR5!L129</f>
        <v>7.3872999999999998</v>
      </c>
      <c r="B123" s="1">
        <f t="shared" si="2"/>
        <v>33.425473290124998</v>
      </c>
      <c r="C123">
        <f>WingXFLR5!C129</f>
        <v>1.4907589999999999</v>
      </c>
      <c r="D123">
        <f>WingXFLR5!I129</f>
        <v>-3.4989999999999999E-3</v>
      </c>
      <c r="E123">
        <f>(((D123*'AC Parameters'!$B$6)+(C123*('AC Parameters'!$B$3-'AC Parameters'!$B$4)))/('AC Parameters'!$B$5-'AC Parameters'!$B$3)) * ('AC Parameters'!$B$8/'AC Parameters'!$B$9)</f>
        <v>0.25247274385980351</v>
      </c>
      <c r="F123">
        <f>E123*B123*'AC Parameters'!$B$9</f>
        <v>2.0675601343107561</v>
      </c>
      <c r="G123">
        <f>'AC Parameters'!$B$2*9.807 + F123</f>
        <v>125.63576013431076</v>
      </c>
      <c r="H123">
        <f t="shared" si="3"/>
        <v>-2.0675601343107561</v>
      </c>
      <c r="I123">
        <f>C123+(H123/(B123*'AC Parameters'!$B$8))</f>
        <v>1.465823169053595</v>
      </c>
      <c r="J123">
        <f>FORECAST(I123,
INDEX(WingXFLR5!$F$8:$F$145,MATCH(I123,WingXFLR5!$C$8:$C$145,1)):INDEX(WingXFLR5!$F$8:$F$145,MATCH(I123,WingXFLR5!$C$8:$C$145,1)+1),
INDEX(WingXFLR5!$C$8:$C$145,MATCH(I123,WingXFLR5!$C$8:$C$145,1)):INDEX(WingXFLR5!$C$8:$C$145,MATCH(I123,WingXFLR5!$C$8:$C$145,1)+1))</f>
        <v>6.8055916965523003E-2</v>
      </c>
      <c r="K123">
        <f>FORECAST(I123,
INDEX(WingXFLR5!$I$8:$I$145,MATCH(I123,WingXFLR5!$C$8:$C$145,1)):INDEX(WingXFLR5!$I$8:$I$145,MATCH(I123,WingXFLR5!$C$8:$C$145,1)+1),
INDEX(WingXFLR5!$C$8:$C$145,MATCH(I123,WingXFLR5!$C$8:$C$145,1)):INDEX(WingXFLR5!$C$8:$C$145,MATCH(I123,WingXFLR5!$C$8:$C$145,1)+1))</f>
        <v>-5.676175609504841E-3</v>
      </c>
      <c r="L123">
        <f>(((K123*'AC Parameters'!$B$6)+(I123*('AC Parameters'!$B$3-'AC Parameters'!$B$4)))/('AC Parameters'!$B$5-'AC Parameters'!$B$3)) * ('AC Parameters'!$B$8/'AC Parameters'!$B$9)</f>
        <v>0.2429690783008748</v>
      </c>
      <c r="M123">
        <f>FORECAST(ABS(L123),
INDEX(HStabXFLR5!$D$8:$D$106,MATCH(ABS(L123),HStabXFLR5!$C$8:$C$106,1)):INDEX(HStabXFLR5!$D$8:$D$106,MATCH(ABS(L123),HStabXFLR5!$C$8:$C$106,1)+1),
INDEX(HStabXFLR5!$C$8:$C$106,MATCH(ABS(L123),HStabXFLR5!$C$8:$C$106,1)):INDEX(HStabXFLR5!$C$8:$C$106,MATCH(ABS(L123),HStabXFLR5!$C$8:$C$106,1)+1))</f>
        <v>1.4697520460577854E-2</v>
      </c>
      <c r="N123">
        <f>L123*B123*'AC Parameters'!$B$9</f>
        <v>1.9897323270826841</v>
      </c>
      <c r="O123">
        <f>(B123*'AC Parameters'!$B$8*TrimCalculation_Dwing_DHStab!I123)+TrimCalculation_Dwing_DHStab!N123</f>
        <v>123.52879612640719</v>
      </c>
      <c r="P123">
        <f>('AC Parameters'!$B$2*9.807)-TrimCalculation_Dwing_DHStab!O123</f>
        <v>3.9403873592817718E-2</v>
      </c>
      <c r="Q123">
        <f>M123*B123*'AC Parameters'!$B$9</f>
        <v>0.12036153650859713</v>
      </c>
      <c r="R123">
        <f>(J123*B123*'AC Parameters'!$B$8)</f>
        <v>5.6428719429606735</v>
      </c>
    </row>
    <row r="124" spans="1:18" x14ac:dyDescent="0.2">
      <c r="A124" s="1">
        <f>WingXFLR5!L130</f>
        <v>7.3657000000000004</v>
      </c>
      <c r="B124" s="1">
        <f t="shared" si="2"/>
        <v>33.230291100125001</v>
      </c>
      <c r="C124">
        <f>WingXFLR5!C130</f>
        <v>1.4995540000000001</v>
      </c>
      <c r="D124">
        <f>WingXFLR5!I130</f>
        <v>-2.7290000000000001E-3</v>
      </c>
      <c r="E124">
        <f>(((D124*'AC Parameters'!$B$6)+(C124*('AC Parameters'!$B$3-'AC Parameters'!$B$4)))/('AC Parameters'!$B$5-'AC Parameters'!$B$3)) * ('AC Parameters'!$B$8/'AC Parameters'!$B$9)</f>
        <v>0.25582969391599908</v>
      </c>
      <c r="F124">
        <f>E124*B124*'AC Parameters'!$B$9</f>
        <v>2.0828173242167094</v>
      </c>
      <c r="G124">
        <f>'AC Parameters'!$B$2*9.807 + F124</f>
        <v>125.65101732421671</v>
      </c>
      <c r="H124">
        <f t="shared" si="3"/>
        <v>-2.0828173242167094</v>
      </c>
      <c r="I124">
        <f>C124+(H124/(B124*'AC Parameters'!$B$8))</f>
        <v>1.4742866150893252</v>
      </c>
      <c r="J124">
        <f>FORECAST(I124,
INDEX(WingXFLR5!$F$8:$F$145,MATCH(I124,WingXFLR5!$C$8:$C$145,1)):INDEX(WingXFLR5!$F$8:$F$145,MATCH(I124,WingXFLR5!$C$8:$C$145,1)+1),
INDEX(WingXFLR5!$C$8:$C$145,MATCH(I124,WingXFLR5!$C$8:$C$145,1)):INDEX(WingXFLR5!$C$8:$C$145,MATCH(I124,WingXFLR5!$C$8:$C$145,1)+1))</f>
        <v>6.8616329400456463E-2</v>
      </c>
      <c r="K124">
        <f>FORECAST(I124,
INDEX(WingXFLR5!$I$8:$I$145,MATCH(I124,WingXFLR5!$C$8:$C$145,1)):INDEX(WingXFLR5!$I$8:$I$145,MATCH(I124,WingXFLR5!$C$8:$C$145,1)+1),
INDEX(WingXFLR5!$C$8:$C$145,MATCH(I124,WingXFLR5!$C$8:$C$145,1)):INDEX(WingXFLR5!$C$8:$C$145,MATCH(I124,WingXFLR5!$C$8:$C$145,1)+1))</f>
        <v>-4.9377655536227139E-3</v>
      </c>
      <c r="L124">
        <f>(((K124*'AC Parameters'!$B$6)+(I124*('AC Parameters'!$B$3-'AC Parameters'!$B$4)))/('AC Parameters'!$B$5-'AC Parameters'!$B$3)) * ('AC Parameters'!$B$8/'AC Parameters'!$B$9)</f>
        <v>0.24619342564120916</v>
      </c>
      <c r="M124">
        <f>FORECAST(ABS(L124),
INDEX(HStabXFLR5!$D$8:$D$106,MATCH(ABS(L124),HStabXFLR5!$C$8:$C$106,1)):INDEX(HStabXFLR5!$D$8:$D$106,MATCH(ABS(L124),HStabXFLR5!$C$8:$C$106,1)+1),
INDEX(HStabXFLR5!$C$8:$C$106,MATCH(ABS(L124),HStabXFLR5!$C$8:$C$106,1)):INDEX(HStabXFLR5!$C$8:$C$106,MATCH(ABS(L124),HStabXFLR5!$C$8:$C$106,1)+1))</f>
        <v>1.4802372998468838E-2</v>
      </c>
      <c r="N124">
        <f>L124*B124*'AC Parameters'!$B$9</f>
        <v>2.0043644042436179</v>
      </c>
      <c r="O124">
        <f>(B124*'AC Parameters'!$B$8*TrimCalculation_Dwing_DHStab!I124)+TrimCalculation_Dwing_DHStab!N124</f>
        <v>123.53137298167613</v>
      </c>
      <c r="P124">
        <f>('AC Parameters'!$B$2*9.807)-TrimCalculation_Dwing_DHStab!O124</f>
        <v>3.6827018323876359E-2</v>
      </c>
      <c r="Q124">
        <f>M124*B124*'AC Parameters'!$B$9</f>
        <v>0.12051235510937867</v>
      </c>
      <c r="R124">
        <f>(J124*B124*'AC Parameters'!$B$8)</f>
        <v>5.6561167728542197</v>
      </c>
    </row>
    <row r="125" spans="1:18" x14ac:dyDescent="0.2">
      <c r="A125" s="1">
        <f>WingXFLR5!L131</f>
        <v>7.3441999999999998</v>
      </c>
      <c r="B125" s="1">
        <f t="shared" si="2"/>
        <v>33.036580104500004</v>
      </c>
      <c r="C125">
        <f>WingXFLR5!C131</f>
        <v>1.5083409999999999</v>
      </c>
      <c r="D125">
        <f>WingXFLR5!I131</f>
        <v>-1.9599999999999999E-3</v>
      </c>
      <c r="E125">
        <f>(((D125*'AC Parameters'!$B$6)+(C125*('AC Parameters'!$B$3-'AC Parameters'!$B$4)))/('AC Parameters'!$B$5-'AC Parameters'!$B$3)) * ('AC Parameters'!$B$8/'AC Parameters'!$B$9)</f>
        <v>0.25918288282598678</v>
      </c>
      <c r="F125">
        <f>E125*B125*'AC Parameters'!$B$9</f>
        <v>2.0978164371980079</v>
      </c>
      <c r="G125">
        <f>'AC Parameters'!$B$2*9.807 + F125</f>
        <v>125.66601643719801</v>
      </c>
      <c r="H125">
        <f t="shared" si="3"/>
        <v>-2.0978164371980079</v>
      </c>
      <c r="I125">
        <f>C125+(H125/(B125*'AC Parameters'!$B$8))</f>
        <v>1.4827424326000294</v>
      </c>
      <c r="J125">
        <f>FORECAST(I125,
INDEX(WingXFLR5!$F$8:$F$145,MATCH(I125,WingXFLR5!$C$8:$C$145,1)):INDEX(WingXFLR5!$F$8:$F$145,MATCH(I125,WingXFLR5!$C$8:$C$145,1)+1),
INDEX(WingXFLR5!$C$8:$C$145,MATCH(I125,WingXFLR5!$C$8:$C$145,1)):INDEX(WingXFLR5!$C$8:$C$145,MATCH(I125,WingXFLR5!$C$8:$C$145,1)+1))</f>
        <v>6.9197141014772978E-2</v>
      </c>
      <c r="K125">
        <f>FORECAST(I125,
INDEX(WingXFLR5!$I$8:$I$145,MATCH(I125,WingXFLR5!$C$8:$C$145,1)):INDEX(WingXFLR5!$I$8:$I$145,MATCH(I125,WingXFLR5!$C$8:$C$145,1)+1),
INDEX(WingXFLR5!$C$8:$C$145,MATCH(I125,WingXFLR5!$C$8:$C$145,1)):INDEX(WingXFLR5!$C$8:$C$145,MATCH(I125,WingXFLR5!$C$8:$C$145,1)+1))</f>
        <v>-4.1994590763069772E-3</v>
      </c>
      <c r="L125">
        <f>(((K125*'AC Parameters'!$B$6)+(I125*('AC Parameters'!$B$3-'AC Parameters'!$B$4)))/('AC Parameters'!$B$5-'AC Parameters'!$B$3)) * ('AC Parameters'!$B$8/'AC Parameters'!$B$9)</f>
        <v>0.24941619409009211</v>
      </c>
      <c r="M125">
        <f>FORECAST(ABS(L125),
INDEX(HStabXFLR5!$D$8:$D$106,MATCH(ABS(L125),HStabXFLR5!$C$8:$C$106,1)):INDEX(HStabXFLR5!$D$8:$D$106,MATCH(ABS(L125),HStabXFLR5!$C$8:$C$106,1)+1),
INDEX(HStabXFLR5!$C$8:$C$106,MATCH(ABS(L125),HStabXFLR5!$C$8:$C$106,1)):INDEX(HStabXFLR5!$C$8:$C$106,MATCH(ABS(L125),HStabXFLR5!$C$8:$C$106,1)+1))</f>
        <v>1.4911000018258774E-2</v>
      </c>
      <c r="N125">
        <f>L125*B125*'AC Parameters'!$B$9</f>
        <v>2.0187652284771276</v>
      </c>
      <c r="O125">
        <f>(B125*'AC Parameters'!$B$8*TrimCalculation_Dwing_DHStab!I125)+TrimCalculation_Dwing_DHStab!N125</f>
        <v>123.53030916131803</v>
      </c>
      <c r="P125">
        <f>('AC Parameters'!$B$2*9.807)-TrimCalculation_Dwing_DHStab!O125</f>
        <v>3.7890838681974515E-2</v>
      </c>
      <c r="Q125">
        <f>M125*B125*'AC Parameters'!$B$9</f>
        <v>0.12068906940264472</v>
      </c>
      <c r="R125">
        <f>(J125*B125*'AC Parameters'!$B$8)</f>
        <v>5.6707431146348704</v>
      </c>
    </row>
    <row r="126" spans="1:18" x14ac:dyDescent="0.2">
      <c r="A126" s="1">
        <f>WingXFLR5!L132</f>
        <v>7.3228999999999997</v>
      </c>
      <c r="B126" s="1">
        <f t="shared" si="2"/>
        <v>32.845229451125</v>
      </c>
      <c r="C126">
        <f>WingXFLR5!C132</f>
        <v>1.5171220000000001</v>
      </c>
      <c r="D126">
        <f>WingXFLR5!I132</f>
        <v>-1.191E-3</v>
      </c>
      <c r="E126">
        <f>(((D126*'AC Parameters'!$B$6)+(C126*('AC Parameters'!$B$3-'AC Parameters'!$B$4)))/('AC Parameters'!$B$5-'AC Parameters'!$B$3)) * ('AC Parameters'!$B$8/'AC Parameters'!$B$9)</f>
        <v>0.26253502232236647</v>
      </c>
      <c r="F126">
        <f>E126*B126*'AC Parameters'!$B$9</f>
        <v>2.1126406465479159</v>
      </c>
      <c r="G126">
        <f>'AC Parameters'!$B$2*9.807 + F126</f>
        <v>125.68084064654792</v>
      </c>
      <c r="H126">
        <f t="shared" si="3"/>
        <v>-2.1126406465479159</v>
      </c>
      <c r="I126">
        <f>C126+(H126/(B126*'AC Parameters'!$B$8))</f>
        <v>1.4911923537575669</v>
      </c>
      <c r="J126">
        <f>FORECAST(I126,
INDEX(WingXFLR5!$F$8:$F$145,MATCH(I126,WingXFLR5!$C$8:$C$145,1)):INDEX(WingXFLR5!$F$8:$F$145,MATCH(I126,WingXFLR5!$C$8:$C$145,1)+1),
INDEX(WingXFLR5!$C$8:$C$145,MATCH(I126,WingXFLR5!$C$8:$C$145,1)):INDEX(WingXFLR5!$C$8:$C$145,MATCH(I126,WingXFLR5!$C$8:$C$145,1)+1))</f>
        <v>6.9758085462400587E-2</v>
      </c>
      <c r="K126">
        <f>FORECAST(I126,
INDEX(WingXFLR5!$I$8:$I$145,MATCH(I126,WingXFLR5!$C$8:$C$145,1)):INDEX(WingXFLR5!$I$8:$I$145,MATCH(I126,WingXFLR5!$C$8:$C$145,1)+1),
INDEX(WingXFLR5!$C$8:$C$145,MATCH(I126,WingXFLR5!$C$8:$C$145,1)):INDEX(WingXFLR5!$C$8:$C$145,MATCH(I126,WingXFLR5!$C$8:$C$145,1)+1))</f>
        <v>-3.4610599893886984E-3</v>
      </c>
      <c r="L126">
        <f>(((K126*'AC Parameters'!$B$6)+(I126*('AC Parameters'!$B$3-'AC Parameters'!$B$4)))/('AC Parameters'!$B$5-'AC Parameters'!$B$3)) * ('AC Parameters'!$B$8/'AC Parameters'!$B$9)</f>
        <v>0.25263814999065248</v>
      </c>
      <c r="M126">
        <f>FORECAST(ABS(L126),
INDEX(HStabXFLR5!$D$8:$D$106,MATCH(ABS(L126),HStabXFLR5!$C$8:$C$106,1)):INDEX(HStabXFLR5!$D$8:$D$106,MATCH(ABS(L126),HStabXFLR5!$C$8:$C$106,1)+1),
INDEX(HStabXFLR5!$C$8:$C$106,MATCH(ABS(L126),HStabXFLR5!$C$8:$C$106,1)):INDEX(HStabXFLR5!$C$8:$C$106,MATCH(ABS(L126),HStabXFLR5!$C$8:$C$106,1)+1))</f>
        <v>1.5020089086207162E-2</v>
      </c>
      <c r="N126">
        <f>L126*B126*'AC Parameters'!$B$9</f>
        <v>2.0329997111149249</v>
      </c>
      <c r="O126">
        <f>(B126*'AC Parameters'!$B$8*TrimCalculation_Dwing_DHStab!I126)+TrimCalculation_Dwing_DHStab!N126</f>
        <v>123.52920328115141</v>
      </c>
      <c r="P126">
        <f>('AC Parameters'!$B$2*9.807)-TrimCalculation_Dwing_DHStab!O126</f>
        <v>3.8996718848594014E-2</v>
      </c>
      <c r="Q126">
        <f>M126*B126*'AC Parameters'!$B$9</f>
        <v>0.12086787674113909</v>
      </c>
      <c r="R126">
        <f>(J126*B126*'AC Parameters'!$B$8)</f>
        <v>5.6836011334415124</v>
      </c>
    </row>
    <row r="127" spans="1:18" x14ac:dyDescent="0.2">
      <c r="A127" s="1">
        <f>WingXFLR5!L133</f>
        <v>7.3018000000000001</v>
      </c>
      <c r="B127" s="1">
        <f t="shared" si="2"/>
        <v>32.656223484500003</v>
      </c>
      <c r="C127">
        <f>WingXFLR5!C133</f>
        <v>1.525895</v>
      </c>
      <c r="D127">
        <f>WingXFLR5!I133</f>
        <v>-4.2299999999999998E-4</v>
      </c>
      <c r="E127">
        <f>(((D127*'AC Parameters'!$B$6)+(C127*('AC Parameters'!$B$3-'AC Parameters'!$B$4)))/('AC Parameters'!$B$5-'AC Parameters'!$B$3)) * ('AC Parameters'!$B$8/'AC Parameters'!$B$9)</f>
        <v>0.26588340067253835</v>
      </c>
      <c r="F127">
        <f>E127*B127*'AC Parameters'!$B$9</f>
        <v>2.1272731995294114</v>
      </c>
      <c r="G127">
        <f>'AC Parameters'!$B$2*9.807 + F127</f>
        <v>125.69547319952942</v>
      </c>
      <c r="H127">
        <f t="shared" si="3"/>
        <v>-2.1272731995294114</v>
      </c>
      <c r="I127">
        <f>C127+(H127/(B127*'AC Parameters'!$B$8))</f>
        <v>1.4996346463900783</v>
      </c>
      <c r="J127">
        <f>FORECAST(I127,
INDEX(WingXFLR5!$F$8:$F$145,MATCH(I127,WingXFLR5!$C$8:$C$145,1)):INDEX(WingXFLR5!$F$8:$F$145,MATCH(I127,WingXFLR5!$C$8:$C$145,1)+1),
INDEX(WingXFLR5!$C$8:$C$145,MATCH(I127,WingXFLR5!$C$8:$C$145,1)):INDEX(WingXFLR5!$C$8:$C$145,MATCH(I127,WingXFLR5!$C$8:$C$145,1)+1))</f>
        <v>7.0305314016143775E-2</v>
      </c>
      <c r="K127">
        <f>FORECAST(I127,
INDEX(WingXFLR5!$I$8:$I$145,MATCH(I127,WingXFLR5!$C$8:$C$145,1)):INDEX(WingXFLR5!$I$8:$I$145,MATCH(I127,WingXFLR5!$C$8:$C$145,1)+1),
INDEX(WingXFLR5!$C$8:$C$145,MATCH(I127,WingXFLR5!$C$8:$C$145,1)):INDEX(WingXFLR5!$C$8:$C$145,MATCH(I127,WingXFLR5!$C$8:$C$145,1)+1))</f>
        <v>-2.7219421789040632E-3</v>
      </c>
      <c r="L127">
        <f>(((K127*'AC Parameters'!$B$6)+(I127*('AC Parameters'!$B$3-'AC Parameters'!$B$4)))/('AC Parameters'!$B$5-'AC Parameters'!$B$3)) * ('AC Parameters'!$B$8/'AC Parameters'!$B$9)</f>
        <v>0.25586046921824557</v>
      </c>
      <c r="M127">
        <f>FORECAST(ABS(L127),
INDEX(HStabXFLR5!$D$8:$D$106,MATCH(ABS(L127),HStabXFLR5!$C$8:$C$106,1)):INDEX(HStabXFLR5!$D$8:$D$106,MATCH(ABS(L127),HStabXFLR5!$C$8:$C$106,1)+1),
INDEX(HStabXFLR5!$C$8:$C$106,MATCH(ABS(L127),HStabXFLR5!$C$8:$C$106,1)):INDEX(HStabXFLR5!$C$8:$C$106,MATCH(ABS(L127),HStabXFLR5!$C$8:$C$106,1)+1))</f>
        <v>1.5131721397493981E-2</v>
      </c>
      <c r="N127">
        <f>L127*B127*'AC Parameters'!$B$9</f>
        <v>2.047081982591815</v>
      </c>
      <c r="O127">
        <f>(B127*'AC Parameters'!$B$8*TrimCalculation_Dwing_DHStab!I127)+TrimCalculation_Dwing_DHStab!N127</f>
        <v>123.52802773596795</v>
      </c>
      <c r="P127">
        <f>('AC Parameters'!$B$2*9.807)-TrimCalculation_Dwing_DHStab!O127</f>
        <v>4.017226403205143E-2</v>
      </c>
      <c r="Q127">
        <f>M127*B127*'AC Parameters'!$B$9</f>
        <v>0.12106549453712977</v>
      </c>
      <c r="R127">
        <f>(J127*B127*'AC Parameters'!$B$8)</f>
        <v>5.695224539342667</v>
      </c>
    </row>
    <row r="128" spans="1:18" x14ac:dyDescent="0.2">
      <c r="A128" s="1">
        <f>WingXFLR5!L134</f>
        <v>7.2808999999999999</v>
      </c>
      <c r="B128" s="1">
        <f t="shared" si="2"/>
        <v>32.469546696125001</v>
      </c>
      <c r="C128">
        <f>WingXFLR5!C134</f>
        <v>1.534662</v>
      </c>
      <c r="D128">
        <f>WingXFLR5!I134</f>
        <v>3.4499999999999998E-4</v>
      </c>
      <c r="E128">
        <f>(((D128*'AC Parameters'!$B$6)+(C128*('AC Parameters'!$B$3-'AC Parameters'!$B$4)))/('AC Parameters'!$B$5-'AC Parameters'!$B$3)) * ('AC Parameters'!$B$8/'AC Parameters'!$B$9)</f>
        <v>0.26923072960910222</v>
      </c>
      <c r="F128">
        <f>E128*B128*'AC Parameters'!$B$9</f>
        <v>2.1417409380332644</v>
      </c>
      <c r="G128">
        <f>'AC Parameters'!$B$2*9.807 + F128</f>
        <v>125.70994093803327</v>
      </c>
      <c r="H128">
        <f t="shared" si="3"/>
        <v>-2.1417409380332644</v>
      </c>
      <c r="I128">
        <f>C128+(H128/(B128*'AC Parameters'!$B$8))</f>
        <v>1.5080710426694226</v>
      </c>
      <c r="J128">
        <f>FORECAST(I128,
INDEX(WingXFLR5!$F$8:$F$145,MATCH(I128,WingXFLR5!$C$8:$C$145,1)):INDEX(WingXFLR5!$F$8:$F$145,MATCH(I128,WingXFLR5!$C$8:$C$145,1)+1),
INDEX(WingXFLR5!$C$8:$C$145,MATCH(I128,WingXFLR5!$C$8:$C$145,1)):INDEX(WingXFLR5!$C$8:$C$145,MATCH(I128,WingXFLR5!$C$8:$C$145,1)+1))</f>
        <v>7.0861211756640008E-2</v>
      </c>
      <c r="K128">
        <f>FORECAST(I128,
INDEX(WingXFLR5!$I$8:$I$145,MATCH(I128,WingXFLR5!$C$8:$C$145,1)):INDEX(WingXFLR5!$I$8:$I$145,MATCH(I128,WingXFLR5!$C$8:$C$145,1)+1),
INDEX(WingXFLR5!$C$8:$C$145,MATCH(I128,WingXFLR5!$C$8:$C$145,1)):INDEX(WingXFLR5!$C$8:$C$145,MATCH(I128,WingXFLR5!$C$8:$C$145,1)+1))</f>
        <v>-1.9836254907492912E-3</v>
      </c>
      <c r="L128">
        <f>(((K128*'AC Parameters'!$B$6)+(I128*('AC Parameters'!$B$3-'AC Parameters'!$B$4)))/('AC Parameters'!$B$5-'AC Parameters'!$B$3)) * ('AC Parameters'!$B$8/'AC Parameters'!$B$9)</f>
        <v>0.25907986496698349</v>
      </c>
      <c r="M128">
        <f>FORECAST(ABS(L128),
INDEX(HStabXFLR5!$D$8:$D$106,MATCH(ABS(L128),HStabXFLR5!$C$8:$C$106,1)):INDEX(HStabXFLR5!$D$8:$D$106,MATCH(ABS(L128),HStabXFLR5!$C$8:$C$106,1)+1),
INDEX(HStabXFLR5!$C$8:$C$106,MATCH(ABS(L128),HStabXFLR5!$C$8:$C$106,1)):INDEX(HStabXFLR5!$C$8:$C$106,MATCH(ABS(L128),HStabXFLR5!$C$8:$C$106,1)+1))</f>
        <v>1.5243916040934597E-2</v>
      </c>
      <c r="N128">
        <f>L128*B128*'AC Parameters'!$B$9</f>
        <v>2.0609904145249516</v>
      </c>
      <c r="O128">
        <f>(B128*'AC Parameters'!$B$8*TrimCalculation_Dwing_DHStab!I128)+TrimCalculation_Dwing_DHStab!N128</f>
        <v>123.52700043416084</v>
      </c>
      <c r="P128">
        <f>('AC Parameters'!$B$2*9.807)-TrimCalculation_Dwing_DHStab!O128</f>
        <v>4.119956583916462E-2</v>
      </c>
      <c r="Q128">
        <f>M128*B128*'AC Parameters'!$B$9</f>
        <v>0.12126594571211904</v>
      </c>
      <c r="R128">
        <f>(J128*B128*'AC Parameters'!$B$8)</f>
        <v>5.707442430563483</v>
      </c>
    </row>
    <row r="129" spans="1:18" x14ac:dyDescent="0.2">
      <c r="A129" s="1">
        <f>WingXFLR5!L135</f>
        <v>7.2602000000000002</v>
      </c>
      <c r="B129" s="1">
        <f t="shared" si="2"/>
        <v>32.285183724500001</v>
      </c>
      <c r="C129">
        <f>WingXFLR5!C135</f>
        <v>1.5434220000000001</v>
      </c>
      <c r="D129">
        <f>WingXFLR5!I135</f>
        <v>1.1119999999999999E-3</v>
      </c>
      <c r="E129">
        <f>(((D129*'AC Parameters'!$B$6)+(C129*('AC Parameters'!$B$3-'AC Parameters'!$B$4)))/('AC Parameters'!$B$5-'AC Parameters'!$B$3)) * ('AC Parameters'!$B$8/'AC Parameters'!$B$9)</f>
        <v>0.27257447230172627</v>
      </c>
      <c r="F129">
        <f>E129*B129*'AC Parameters'!$B$9</f>
        <v>2.1560286446331181</v>
      </c>
      <c r="G129">
        <f>'AC Parameters'!$B$2*9.807 + F129</f>
        <v>125.72422864463313</v>
      </c>
      <c r="H129">
        <f t="shared" si="3"/>
        <v>-2.1560286446331181</v>
      </c>
      <c r="I129">
        <f>C129+(H129/(B129*'AC Parameters'!$B$8))</f>
        <v>1.5165007931492693</v>
      </c>
      <c r="J129">
        <f>FORECAST(I129,
INDEX(WingXFLR5!$F$8:$F$145,MATCH(I129,WingXFLR5!$C$8:$C$145,1)):INDEX(WingXFLR5!$F$8:$F$145,MATCH(I129,WingXFLR5!$C$8:$C$145,1)+1),
INDEX(WingXFLR5!$C$8:$C$145,MATCH(I129,WingXFLR5!$C$8:$C$145,1)):INDEX(WingXFLR5!$C$8:$C$145,MATCH(I129,WingXFLR5!$C$8:$C$145,1)+1))</f>
        <v>7.1430977807842591E-2</v>
      </c>
      <c r="K129">
        <f>FORECAST(I129,
INDEX(WingXFLR5!$I$8:$I$145,MATCH(I129,WingXFLR5!$C$8:$C$145,1)):INDEX(WingXFLR5!$I$8:$I$145,MATCH(I129,WingXFLR5!$C$8:$C$145,1)+1),
INDEX(WingXFLR5!$C$8:$C$145,MATCH(I129,WingXFLR5!$C$8:$C$145,1)):INDEX(WingXFLR5!$C$8:$C$145,MATCH(I129,WingXFLR5!$C$8:$C$145,1)+1))</f>
        <v>-1.2454024676246678E-3</v>
      </c>
      <c r="L129">
        <f>(((K129*'AC Parameters'!$B$6)+(I129*('AC Parameters'!$B$3-'AC Parameters'!$B$4)))/('AC Parameters'!$B$5-'AC Parameters'!$B$3)) * ('AC Parameters'!$B$8/'AC Parameters'!$B$9)</f>
        <v>0.26229787712025321</v>
      </c>
      <c r="M129">
        <f>FORECAST(ABS(L129),
INDEX(HStabXFLR5!$D$8:$D$106,MATCH(ABS(L129),HStabXFLR5!$C$8:$C$106,1)):INDEX(HStabXFLR5!$D$8:$D$106,MATCH(ABS(L129),HStabXFLR5!$C$8:$C$106,1)+1),
INDEX(HStabXFLR5!$C$8:$C$106,MATCH(ABS(L129),HStabXFLR5!$C$8:$C$106,1)):INDEX(HStabXFLR5!$C$8:$C$106,MATCH(ABS(L129),HStabXFLR5!$C$8:$C$106,1)+1))</f>
        <v>1.5359452380288857E-2</v>
      </c>
      <c r="N129">
        <f>L129*B129*'AC Parameters'!$B$9</f>
        <v>2.0747421125765566</v>
      </c>
      <c r="O129">
        <f>(B129*'AC Parameters'!$B$8*TrimCalculation_Dwing_DHStab!I129)+TrimCalculation_Dwing_DHStab!N129</f>
        <v>123.52617509504353</v>
      </c>
      <c r="P129">
        <f>('AC Parameters'!$B$2*9.807)-TrimCalculation_Dwing_DHStab!O129</f>
        <v>4.2024904956477371E-2</v>
      </c>
      <c r="Q129">
        <f>M129*B129*'AC Parameters'!$B$9</f>
        <v>0.12149127179130698</v>
      </c>
      <c r="R129">
        <f>(J129*B129*'AC Parameters'!$B$8)</f>
        <v>5.7206660578695523</v>
      </c>
    </row>
    <row r="130" spans="1:18" x14ac:dyDescent="0.2">
      <c r="A130" s="1">
        <f>WingXFLR5!L136</f>
        <v>7.2397</v>
      </c>
      <c r="B130" s="1">
        <f t="shared" si="2"/>
        <v>32.103119355125003</v>
      </c>
      <c r="C130">
        <f>WingXFLR5!C136</f>
        <v>1.5521739999999999</v>
      </c>
      <c r="D130">
        <f>WingXFLR5!I136</f>
        <v>1.879E-3</v>
      </c>
      <c r="E130">
        <f>(((D130*'AC Parameters'!$B$6)+(C130*('AC Parameters'!$B$3-'AC Parameters'!$B$4)))/('AC Parameters'!$B$5-'AC Parameters'!$B$3)) * ('AC Parameters'!$B$8/'AC Parameters'!$B$9)</f>
        <v>0.2759168157762063</v>
      </c>
      <c r="F130">
        <f>E130*B130*'AC Parameters'!$B$9</f>
        <v>2.1701586648926492</v>
      </c>
      <c r="G130">
        <f>'AC Parameters'!$B$2*9.807 + F130</f>
        <v>125.73835866489266</v>
      </c>
      <c r="H130">
        <f t="shared" si="3"/>
        <v>-2.1701586648926492</v>
      </c>
      <c r="I130">
        <f>C130+(H130/(B130*'AC Parameters'!$B$8))</f>
        <v>1.5249226818248929</v>
      </c>
      <c r="J130">
        <f>FORECAST(I130,
INDEX(WingXFLR5!$F$8:$F$145,MATCH(I130,WingXFLR5!$C$8:$C$145,1)):INDEX(WingXFLR5!$F$8:$F$145,MATCH(I130,WingXFLR5!$C$8:$C$145,1)+1),
INDEX(WingXFLR5!$C$8:$C$145,MATCH(I130,WingXFLR5!$C$8:$C$145,1)):INDEX(WingXFLR5!$C$8:$C$145,MATCH(I130,WingXFLR5!$C$8:$C$145,1)+1))</f>
        <v>7.2021617426873241E-2</v>
      </c>
      <c r="K130">
        <f>FORECAST(I130,
INDEX(WingXFLR5!$I$8:$I$145,MATCH(I130,WingXFLR5!$C$8:$C$145,1)):INDEX(WingXFLR5!$I$8:$I$145,MATCH(I130,WingXFLR5!$C$8:$C$145,1)+1),
INDEX(WingXFLR5!$C$8:$C$145,MATCH(I130,WingXFLR5!$C$8:$C$145,1)):INDEX(WingXFLR5!$C$8:$C$145,MATCH(I130,WingXFLR5!$C$8:$C$145,1)+1))</f>
        <v>-5.0811801646896693E-4</v>
      </c>
      <c r="L130">
        <f>(((K130*'AC Parameters'!$B$6)+(I130*('AC Parameters'!$B$3-'AC Parameters'!$B$4)))/('AC Parameters'!$B$5-'AC Parameters'!$B$3)) * ('AC Parameters'!$B$8/'AC Parameters'!$B$9)</f>
        <v>0.26551229738666043</v>
      </c>
      <c r="M130">
        <f>FORECAST(ABS(L130),
INDEX(HStabXFLR5!$D$8:$D$106,MATCH(ABS(L130),HStabXFLR5!$C$8:$C$106,1)):INDEX(HStabXFLR5!$D$8:$D$106,MATCH(ABS(L130),HStabXFLR5!$C$8:$C$106,1)+1),
INDEX(HStabXFLR5!$C$8:$C$106,MATCH(ABS(L130),HStabXFLR5!$C$8:$C$106,1)):INDEX(HStabXFLR5!$C$8:$C$106,MATCH(ABS(L130),HStabXFLR5!$C$8:$C$106,1)+1))</f>
        <v>1.5475842571888465E-2</v>
      </c>
      <c r="N130">
        <f>L130*B130*'AC Parameters'!$B$9</f>
        <v>2.0883243784480641</v>
      </c>
      <c r="O130">
        <f>(B130*'AC Parameters'!$B$8*TrimCalculation_Dwing_DHStab!I130)+TrimCalculation_Dwing_DHStab!N130</f>
        <v>123.52553890103064</v>
      </c>
      <c r="P130">
        <f>('AC Parameters'!$B$2*9.807)-TrimCalculation_Dwing_DHStab!O130</f>
        <v>4.2661098969361433E-2</v>
      </c>
      <c r="Q130">
        <f>M130*B130*'AC Parameters'!$B$9</f>
        <v>0.12172159119558272</v>
      </c>
      <c r="R130">
        <f>(J130*B130*'AC Parameters'!$B$8)</f>
        <v>5.7354413505503183</v>
      </c>
    </row>
    <row r="131" spans="1:18" x14ac:dyDescent="0.2">
      <c r="A131" s="1">
        <f>WingXFLR5!L137</f>
        <v>7.2194000000000003</v>
      </c>
      <c r="B131" s="1">
        <f t="shared" ref="B131:B139" si="4">0.5*1.225*A131^2</f>
        <v>31.923338520500007</v>
      </c>
      <c r="C131">
        <f>WingXFLR5!C137</f>
        <v>1.5609200000000001</v>
      </c>
      <c r="D131">
        <f>WingXFLR5!I137</f>
        <v>2.6450000000000002E-3</v>
      </c>
      <c r="E131">
        <f>(((D131*'AC Parameters'!$B$6)+(C131*('AC Parameters'!$B$3-'AC Parameters'!$B$4)))/('AC Parameters'!$B$5-'AC Parameters'!$B$3)) * ('AC Parameters'!$B$8/'AC Parameters'!$B$9)</f>
        <v>0.27925574790901453</v>
      </c>
      <c r="F131">
        <f>E131*B131*'AC Parameters'!$B$9</f>
        <v>2.1841200647022463</v>
      </c>
      <c r="G131">
        <f>'AC Parameters'!$B$2*9.807 + F131</f>
        <v>125.75232006470225</v>
      </c>
      <c r="H131">
        <f t="shared" ref="H131:H139" si="5">-F131</f>
        <v>-2.1841200647022463</v>
      </c>
      <c r="I131">
        <f>C131+(H131/(B131*'AC Parameters'!$B$8))</f>
        <v>1.5333389074265467</v>
      </c>
      <c r="J131">
        <f>FORECAST(I131,
INDEX(WingXFLR5!$F$8:$F$145,MATCH(I131,WingXFLR5!$C$8:$C$145,1)):INDEX(WingXFLR5!$F$8:$F$145,MATCH(I131,WingXFLR5!$C$8:$C$145,1)+1),
INDEX(WingXFLR5!$C$8:$C$145,MATCH(I131,WingXFLR5!$C$8:$C$145,1)):INDEX(WingXFLR5!$C$8:$C$145,MATCH(I131,WingXFLR5!$C$8:$C$145,1)+1))</f>
        <v>7.2629167470726258E-2</v>
      </c>
      <c r="K131">
        <f>FORECAST(I131,
INDEX(WingXFLR5!$I$8:$I$145,MATCH(I131,WingXFLR5!$C$8:$C$145,1)):INDEX(WingXFLR5!$I$8:$I$145,MATCH(I131,WingXFLR5!$C$8:$C$145,1)+1),
INDEX(WingXFLR5!$C$8:$C$145,MATCH(I131,WingXFLR5!$C$8:$C$145,1)):INDEX(WingXFLR5!$C$8:$C$145,MATCH(I131,WingXFLR5!$C$8:$C$145,1)+1))</f>
        <v>2.2909546065788544E-4</v>
      </c>
      <c r="L131">
        <f>(((K131*'AC Parameters'!$B$6)+(I131*('AC Parameters'!$B$3-'AC Parameters'!$B$4)))/('AC Parameters'!$B$5-'AC Parameters'!$B$3)) * ('AC Parameters'!$B$8/'AC Parameters'!$B$9)</f>
        <v>0.2687255595330359</v>
      </c>
      <c r="M131">
        <f>FORECAST(ABS(L131),
INDEX(HStabXFLR5!$D$8:$D$106,MATCH(ABS(L131),HStabXFLR5!$C$8:$C$106,1)):INDEX(HStabXFLR5!$D$8:$D$106,MATCH(ABS(L131),HStabXFLR5!$C$8:$C$106,1)+1),
INDEX(HStabXFLR5!$C$8:$C$106,MATCH(ABS(L131),HStabXFLR5!$C$8:$C$106,1)):INDEX(HStabXFLR5!$C$8:$C$106,MATCH(ABS(L131),HStabXFLR5!$C$8:$C$106,1)+1))</f>
        <v>1.5597220265277123E-2</v>
      </c>
      <c r="N131">
        <f>L131*B131*'AC Parameters'!$B$9</f>
        <v>2.1017611664905513</v>
      </c>
      <c r="O131">
        <f>(B131*'AC Parameters'!$B$8*TrimCalculation_Dwing_DHStab!I131)+TrimCalculation_Dwing_DHStab!N131</f>
        <v>123.52538732560517</v>
      </c>
      <c r="P131">
        <f>('AC Parameters'!$B$2*9.807)-TrimCalculation_Dwing_DHStab!O131</f>
        <v>4.2812674394838268E-2</v>
      </c>
      <c r="Q131">
        <f>M131*B131*'AC Parameters'!$B$9</f>
        <v>0.12198925891427491</v>
      </c>
      <c r="R131">
        <f>(J131*B131*'AC Parameters'!$B$8)</f>
        <v>5.7514335783823816</v>
      </c>
    </row>
    <row r="132" spans="1:18" x14ac:dyDescent="0.2">
      <c r="A132" s="1">
        <f>WingXFLR5!L138</f>
        <v>7.1993</v>
      </c>
      <c r="B132" s="1">
        <f t="shared" si="4"/>
        <v>31.745826300125003</v>
      </c>
      <c r="C132">
        <f>WingXFLR5!C138</f>
        <v>1.569658</v>
      </c>
      <c r="D132">
        <f>WingXFLR5!I138</f>
        <v>3.4099999999999998E-3</v>
      </c>
      <c r="E132">
        <f>(((D132*'AC Parameters'!$B$6)+(C132*('AC Parameters'!$B$3-'AC Parameters'!$B$4)))/('AC Parameters'!$B$5-'AC Parameters'!$B$3)) * ('AC Parameters'!$B$8/'AC Parameters'!$B$9)</f>
        <v>0.282590918895615</v>
      </c>
      <c r="F132">
        <f>E132*B132*'AC Parameters'!$B$9</f>
        <v>2.1979151451869621</v>
      </c>
      <c r="G132">
        <f>'AC Parameters'!$B$2*9.807 + F132</f>
        <v>125.76611514518697</v>
      </c>
      <c r="H132">
        <f t="shared" si="5"/>
        <v>-2.1979151451869621</v>
      </c>
      <c r="I132">
        <f>C132+(H132/(B132*'AC Parameters'!$B$8))</f>
        <v>1.5417475045031743</v>
      </c>
      <c r="J132">
        <f>FORECAST(I132,
INDEX(WingXFLR5!$F$8:$F$145,MATCH(I132,WingXFLR5!$C$8:$C$145,1)):INDEX(WingXFLR5!$F$8:$F$145,MATCH(I132,WingXFLR5!$C$8:$C$145,1)+1),
INDEX(WingXFLR5!$C$8:$C$145,MATCH(I132,WingXFLR5!$C$8:$C$145,1)):INDEX(WingXFLR5!$C$8:$C$145,MATCH(I132,WingXFLR5!$C$8:$C$145,1)+1))</f>
        <v>7.3261265923014213E-2</v>
      </c>
      <c r="K132">
        <f>FORECAST(I132,
INDEX(WingXFLR5!$I$8:$I$145,MATCH(I132,WingXFLR5!$C$8:$C$145,1)):INDEX(WingXFLR5!$I$8:$I$145,MATCH(I132,WingXFLR5!$C$8:$C$145,1)+1),
INDEX(WingXFLR5!$C$8:$C$145,MATCH(I132,WingXFLR5!$C$8:$C$145,1)):INDEX(WingXFLR5!$C$8:$C$145,MATCH(I132,WingXFLR5!$C$8:$C$145,1)+1))</f>
        <v>9.6538606780074976E-4</v>
      </c>
      <c r="L132">
        <f>(((K132*'AC Parameters'!$B$6)+(I132*('AC Parameters'!$B$3-'AC Parameters'!$B$4)))/('AC Parameters'!$B$5-'AC Parameters'!$B$3)) * ('AC Parameters'!$B$8/'AC Parameters'!$B$9)</f>
        <v>0.27193530768056839</v>
      </c>
      <c r="M132">
        <f>FORECAST(ABS(L132),
INDEX(HStabXFLR5!$D$8:$D$106,MATCH(ABS(L132),HStabXFLR5!$C$8:$C$106,1)):INDEX(HStabXFLR5!$D$8:$D$106,MATCH(ABS(L132),HStabXFLR5!$C$8:$C$106,1)+1),
INDEX(HStabXFLR5!$C$8:$C$106,MATCH(ABS(L132),HStabXFLR5!$C$8:$C$106,1)):INDEX(HStabXFLR5!$C$8:$C$106,MATCH(ABS(L132),HStabXFLR5!$C$8:$C$106,1)+1))</f>
        <v>1.5719756561316835E-2</v>
      </c>
      <c r="N132">
        <f>L132*B132*'AC Parameters'!$B$9</f>
        <v>2.1150387054121014</v>
      </c>
      <c r="O132">
        <f>(B132*'AC Parameters'!$B$8*TrimCalculation_Dwing_DHStab!I132)+TrimCalculation_Dwing_DHStab!N132</f>
        <v>123.52564535648831</v>
      </c>
      <c r="P132">
        <f>('AC Parameters'!$B$2*9.807)-TrimCalculation_Dwing_DHStab!O132</f>
        <v>4.2554643511692802E-2</v>
      </c>
      <c r="Q132">
        <f>M132*B132*'AC Parameters'!$B$9</f>
        <v>0.12226398201257456</v>
      </c>
      <c r="R132">
        <f>(J132*B132*'AC Parameters'!$B$8)</f>
        <v>5.769229211501318</v>
      </c>
    </row>
    <row r="133" spans="1:18" x14ac:dyDescent="0.2">
      <c r="A133" s="1">
        <f>WingXFLR5!L139</f>
        <v>7.1792999999999996</v>
      </c>
      <c r="B133" s="1">
        <f t="shared" si="4"/>
        <v>31.569688450125</v>
      </c>
      <c r="C133">
        <f>WingXFLR5!C139</f>
        <v>1.578389</v>
      </c>
      <c r="D133">
        <f>WingXFLR5!I139</f>
        <v>4.1749999999999999E-3</v>
      </c>
      <c r="E133">
        <f>(((D133*'AC Parameters'!$B$6)+(C133*('AC Parameters'!$B$3-'AC Parameters'!$B$4)))/('AC Parameters'!$B$5-'AC Parameters'!$B$3)) * ('AC Parameters'!$B$8/'AC Parameters'!$B$9)</f>
        <v>0.28592486556633939</v>
      </c>
      <c r="F133">
        <f>E133*B133*'AC Parameters'!$B$9</f>
        <v>2.2115069368879356</v>
      </c>
      <c r="G133">
        <f>'AC Parameters'!$B$2*9.807 + F133</f>
        <v>125.77970693688793</v>
      </c>
      <c r="H133">
        <f t="shared" si="5"/>
        <v>-2.2115069368879356</v>
      </c>
      <c r="I133">
        <f>C133+(H133/(B133*'AC Parameters'!$B$8))</f>
        <v>1.5501492225011073</v>
      </c>
      <c r="J133">
        <f>FORECAST(I133,
INDEX(WingXFLR5!$F$8:$F$145,MATCH(I133,WingXFLR5!$C$8:$C$145,1)):INDEX(WingXFLR5!$F$8:$F$145,MATCH(I133,WingXFLR5!$C$8:$C$145,1)+1),
INDEX(WingXFLR5!$C$8:$C$145,MATCH(I133,WingXFLR5!$C$8:$C$145,1)):INDEX(WingXFLR5!$C$8:$C$145,MATCH(I133,WingXFLR5!$C$8:$C$145,1)+1))</f>
        <v>7.3919905618231974E-2</v>
      </c>
      <c r="K133">
        <f>FORECAST(I133,
INDEX(WingXFLR5!$I$8:$I$145,MATCH(I133,WingXFLR5!$C$8:$C$145,1)):INDEX(WingXFLR5!$I$8:$I$145,MATCH(I133,WingXFLR5!$C$8:$C$145,1)+1),
INDEX(WingXFLR5!$C$8:$C$145,MATCH(I133,WingXFLR5!$C$8:$C$145,1)):INDEX(WingXFLR5!$C$8:$C$145,MATCH(I133,WingXFLR5!$C$8:$C$145,1)+1))</f>
        <v>1.7015543485316975E-3</v>
      </c>
      <c r="L133">
        <f>(((K133*'AC Parameters'!$B$6)+(I133*('AC Parameters'!$B$3-'AC Parameters'!$B$4)))/('AC Parameters'!$B$5-'AC Parameters'!$B$3)) * ('AC Parameters'!$B$8/'AC Parameters'!$B$9)</f>
        <v>0.27514356373545018</v>
      </c>
      <c r="M133">
        <f>FORECAST(ABS(L133),
INDEX(HStabXFLR5!$D$8:$D$106,MATCH(ABS(L133),HStabXFLR5!$C$8:$C$106,1)):INDEX(HStabXFLR5!$D$8:$D$106,MATCH(ABS(L133),HStabXFLR5!$C$8:$C$106,1)+1),
INDEX(HStabXFLR5!$C$8:$C$106,MATCH(ABS(L133),HStabXFLR5!$C$8:$C$106,1)):INDEX(HStabXFLR5!$C$8:$C$106,MATCH(ABS(L133),HStabXFLR5!$C$8:$C$106,1)+1))</f>
        <v>1.5848984915627001E-2</v>
      </c>
      <c r="N133">
        <f>L133*B133*'AC Parameters'!$B$9</f>
        <v>2.1281181636153921</v>
      </c>
      <c r="O133">
        <f>(B133*'AC Parameters'!$B$8*TrimCalculation_Dwing_DHStab!I133)+TrimCalculation_Dwing_DHStab!N133</f>
        <v>123.52304625421613</v>
      </c>
      <c r="P133">
        <f>('AC Parameters'!$B$2*9.807)-TrimCalculation_Dwing_DHStab!O133</f>
        <v>4.5153745783878207E-2</v>
      </c>
      <c r="Q133">
        <f>M133*B133*'AC Parameters'!$B$9</f>
        <v>0.12258514142908339</v>
      </c>
      <c r="R133">
        <f>(J133*B133*'AC Parameters'!$B$8)</f>
        <v>5.7887985857973447</v>
      </c>
    </row>
    <row r="134" spans="1:18" x14ac:dyDescent="0.2">
      <c r="A134" s="1">
        <f>WingXFLR5!L140</f>
        <v>7.1596000000000002</v>
      </c>
      <c r="B134" s="1">
        <f t="shared" si="4"/>
        <v>31.396671698000002</v>
      </c>
      <c r="C134">
        <f>WingXFLR5!C140</f>
        <v>1.5871120000000001</v>
      </c>
      <c r="D134">
        <f>WingXFLR5!I140</f>
        <v>4.9389999999999998E-3</v>
      </c>
      <c r="E134">
        <f>(((D134*'AC Parameters'!$B$6)+(C134*('AC Parameters'!$B$3-'AC Parameters'!$B$4)))/('AC Parameters'!$B$5-'AC Parameters'!$B$3)) * ('AC Parameters'!$B$8/'AC Parameters'!$B$9)</f>
        <v>0.28925505109085603</v>
      </c>
      <c r="F134">
        <f>E134*B134*'AC Parameters'!$B$9</f>
        <v>2.2250032396415169</v>
      </c>
      <c r="G134">
        <f>'AC Parameters'!$B$2*9.807 + F134</f>
        <v>125.79320323964153</v>
      </c>
      <c r="H134">
        <f t="shared" si="5"/>
        <v>-2.2250032396415169</v>
      </c>
      <c r="I134">
        <f>C134+(H134/(B134*'AC Parameters'!$B$8))</f>
        <v>1.5585433119740146</v>
      </c>
      <c r="J134">
        <f>FORECAST(I134,
INDEX(WingXFLR5!$F$8:$F$145,MATCH(I134,WingXFLR5!$C$8:$C$145,1)):INDEX(WingXFLR5!$F$8:$F$145,MATCH(I134,WingXFLR5!$C$8:$C$145,1)+1),
INDEX(WingXFLR5!$C$8:$C$145,MATCH(I134,WingXFLR5!$C$8:$C$145,1)):INDEX(WingXFLR5!$C$8:$C$145,MATCH(I134,WingXFLR5!$C$8:$C$145,1)+1))</f>
        <v>7.460143006784753E-2</v>
      </c>
      <c r="K134">
        <f>FORECAST(I134,
INDEX(WingXFLR5!$I$8:$I$145,MATCH(I134,WingXFLR5!$C$8:$C$145,1)):INDEX(WingXFLR5!$I$8:$I$145,MATCH(I134,WingXFLR5!$C$8:$C$145,1)+1),
INDEX(WingXFLR5!$C$8:$C$145,MATCH(I134,WingXFLR5!$C$8:$C$145,1)):INDEX(WingXFLR5!$C$8:$C$145,MATCH(I134,WingXFLR5!$C$8:$C$145,1)+1))</f>
        <v>2.4368427820826433E-3</v>
      </c>
      <c r="L134">
        <f>(((K134*'AC Parameters'!$B$6)+(I134*('AC Parameters'!$B$3-'AC Parameters'!$B$4)))/('AC Parameters'!$B$5-'AC Parameters'!$B$3)) * ('AC Parameters'!$B$8/'AC Parameters'!$B$9)</f>
        <v>0.27834840740825717</v>
      </c>
      <c r="M134">
        <f>FORECAST(ABS(L134),
INDEX(HStabXFLR5!$D$8:$D$106,MATCH(ABS(L134),HStabXFLR5!$C$8:$C$106,1)):INDEX(HStabXFLR5!$D$8:$D$106,MATCH(ABS(L134),HStabXFLR5!$C$8:$C$106,1)+1),
INDEX(HStabXFLR5!$C$8:$C$106,MATCH(ABS(L134),HStabXFLR5!$C$8:$C$106,1)):INDEX(HStabXFLR5!$C$8:$C$106,MATCH(ABS(L134),HStabXFLR5!$C$8:$C$106,1)+1))</f>
        <v>1.5978934972033204E-2</v>
      </c>
      <c r="N134">
        <f>L134*B134*'AC Parameters'!$B$9</f>
        <v>2.1411073234392597</v>
      </c>
      <c r="O134">
        <f>(B134*'AC Parameters'!$B$8*TrimCalculation_Dwing_DHStab!I134)+TrimCalculation_Dwing_DHStab!N134</f>
        <v>123.52448744609627</v>
      </c>
      <c r="P134">
        <f>('AC Parameters'!$B$2*9.807)-TrimCalculation_Dwing_DHStab!O134</f>
        <v>4.3712553903731077E-2</v>
      </c>
      <c r="Q134">
        <f>M134*B134*'AC Parameters'!$B$9</f>
        <v>0.12291291697315124</v>
      </c>
      <c r="R134">
        <f>(J134*B134*'AC Parameters'!$B$8)</f>
        <v>5.8101521299077836</v>
      </c>
    </row>
    <row r="135" spans="1:18" x14ac:dyDescent="0.2">
      <c r="A135" s="1">
        <f>WingXFLR5!L141</f>
        <v>7.14</v>
      </c>
      <c r="B135" s="1">
        <f t="shared" si="4"/>
        <v>31.225004999999999</v>
      </c>
      <c r="C135">
        <f>WingXFLR5!C141</f>
        <v>1.5958289999999999</v>
      </c>
      <c r="D135">
        <f>WingXFLR5!I141</f>
        <v>5.7029999999999997E-3</v>
      </c>
      <c r="E135">
        <f>(((D135*'AC Parameters'!$B$6)+(C135*('AC Parameters'!$B$3-'AC Parameters'!$B$4)))/('AC Parameters'!$B$5-'AC Parameters'!$B$3)) * ('AC Parameters'!$B$8/'AC Parameters'!$B$9)</f>
        <v>0.29258418720176455</v>
      </c>
      <c r="F135">
        <f>E135*B135*'AC Parameters'!$B$9</f>
        <v>2.238305963532528</v>
      </c>
      <c r="G135">
        <f>'AC Parameters'!$B$2*9.807 + F135</f>
        <v>125.80650596353253</v>
      </c>
      <c r="H135">
        <f t="shared" si="5"/>
        <v>-2.238305963532528</v>
      </c>
      <c r="I135">
        <f>C135+(H135/(B135*'AC Parameters'!$B$8))</f>
        <v>1.5669315050937545</v>
      </c>
      <c r="J135">
        <f>FORECAST(I135,
INDEX(WingXFLR5!$F$8:$F$145,MATCH(I135,WingXFLR5!$C$8:$C$145,1)):INDEX(WingXFLR5!$F$8:$F$145,MATCH(I135,WingXFLR5!$C$8:$C$145,1)+1),
INDEX(WingXFLR5!$C$8:$C$145,MATCH(I135,WingXFLR5!$C$8:$C$145,1)):INDEX(WingXFLR5!$C$8:$C$145,MATCH(I135,WingXFLR5!$C$8:$C$145,1)+1))</f>
        <v>7.5312667466858496E-2</v>
      </c>
      <c r="K135">
        <f>FORECAST(I135,
INDEX(WingXFLR5!$I$8:$I$145,MATCH(I135,WingXFLR5!$C$8:$C$145,1)):INDEX(WingXFLR5!$I$8:$I$145,MATCH(I135,WingXFLR5!$C$8:$C$145,1)+1),
INDEX(WingXFLR5!$C$8:$C$145,MATCH(I135,WingXFLR5!$C$8:$C$145,1)):INDEX(WingXFLR5!$C$8:$C$145,MATCH(I135,WingXFLR5!$C$8:$C$145,1)+1))</f>
        <v>3.171299084083562E-3</v>
      </c>
      <c r="L135">
        <f>(((K135*'AC Parameters'!$B$6)+(I135*('AC Parameters'!$B$3-'AC Parameters'!$B$4)))/('AC Parameters'!$B$5-'AC Parameters'!$B$3)) * ('AC Parameters'!$B$8/'AC Parameters'!$B$9)</f>
        <v>0.28155025436066144</v>
      </c>
      <c r="M135">
        <f>FORECAST(ABS(L135),
INDEX(HStabXFLR5!$D$8:$D$106,MATCH(ABS(L135),HStabXFLR5!$C$8:$C$106,1)):INDEX(HStabXFLR5!$D$8:$D$106,MATCH(ABS(L135),HStabXFLR5!$C$8:$C$106,1)+1),
INDEX(HStabXFLR5!$C$8:$C$106,MATCH(ABS(L135),HStabXFLR5!$C$8:$C$106,1)):INDEX(HStabXFLR5!$C$8:$C$106,MATCH(ABS(L135),HStabXFLR5!$C$8:$C$106,1)+1))</f>
        <v>1.6113424498658775E-2</v>
      </c>
      <c r="N135">
        <f>L135*B135*'AC Parameters'!$B$9</f>
        <v>2.1538949845399169</v>
      </c>
      <c r="O135">
        <f>(B135*'AC Parameters'!$B$8*TrimCalculation_Dwing_DHStab!I135)+TrimCalculation_Dwing_DHStab!N135</f>
        <v>123.52331277238947</v>
      </c>
      <c r="P135">
        <f>('AC Parameters'!$B$2*9.807)-TrimCalculation_Dwing_DHStab!O135</f>
        <v>4.4887227610530545E-2</v>
      </c>
      <c r="Q135">
        <f>M135*B135*'AC Parameters'!$B$9</f>
        <v>0.12326973133174697</v>
      </c>
      <c r="R135">
        <f>(J135*B135*'AC Parameters'!$B$8)</f>
        <v>5.8334742602265948</v>
      </c>
    </row>
    <row r="136" spans="1:18" x14ac:dyDescent="0.2">
      <c r="A136" s="1">
        <f>WingXFLR5!L142</f>
        <v>7.1205999999999996</v>
      </c>
      <c r="B136" s="1">
        <f t="shared" si="4"/>
        <v>31.055553420500001</v>
      </c>
      <c r="C136">
        <f>WingXFLR5!C142</f>
        <v>1.604538</v>
      </c>
      <c r="D136">
        <f>WingXFLR5!I142</f>
        <v>6.4650000000000003E-3</v>
      </c>
      <c r="E136">
        <f>(((D136*'AC Parameters'!$B$6)+(C136*('AC Parameters'!$B$3-'AC Parameters'!$B$4)))/('AC Parameters'!$B$5-'AC Parameters'!$B$3)) * ('AC Parameters'!$B$8/'AC Parameters'!$B$9)</f>
        <v>0.29590720023840161</v>
      </c>
      <c r="F136">
        <f>E136*B136*'AC Parameters'!$B$9</f>
        <v>2.2514426568059962</v>
      </c>
      <c r="G136">
        <f>'AC Parameters'!$B$2*9.807 + F136</f>
        <v>125.819642656806</v>
      </c>
      <c r="H136">
        <f t="shared" si="5"/>
        <v>-2.2514426568059962</v>
      </c>
      <c r="I136">
        <f>C136+(H136/(B136*'AC Parameters'!$B$8))</f>
        <v>1.5753123029676657</v>
      </c>
      <c r="J136">
        <f>FORECAST(I136,
INDEX(WingXFLR5!$F$8:$F$145,MATCH(I136,WingXFLR5!$C$8:$C$145,1)):INDEX(WingXFLR5!$F$8:$F$145,MATCH(I136,WingXFLR5!$C$8:$C$145,1)+1),
INDEX(WingXFLR5!$C$8:$C$145,MATCH(I136,WingXFLR5!$C$8:$C$145,1)):INDEX(WingXFLR5!$C$8:$C$145,MATCH(I136,WingXFLR5!$C$8:$C$145,1)+1))</f>
        <v>7.6043718632023805E-2</v>
      </c>
      <c r="K136">
        <f>FORECAST(I136,
INDEX(WingXFLR5!$I$8:$I$145,MATCH(I136,WingXFLR5!$C$8:$C$145,1)):INDEX(WingXFLR5!$I$8:$I$145,MATCH(I136,WingXFLR5!$C$8:$C$145,1)+1),
INDEX(WingXFLR5!$C$8:$C$145,MATCH(I136,WingXFLR5!$C$8:$C$145,1)):INDEX(WingXFLR5!$C$8:$C$145,MATCH(I136,WingXFLR5!$C$8:$C$145,1)+1))</f>
        <v>3.9054234074291927E-3</v>
      </c>
      <c r="L136">
        <f>(((K136*'AC Parameters'!$B$6)+(I136*('AC Parameters'!$B$3-'AC Parameters'!$B$4)))/('AC Parameters'!$B$5-'AC Parameters'!$B$3)) * ('AC Parameters'!$B$8/'AC Parameters'!$B$9)</f>
        <v>0.28475002375809538</v>
      </c>
      <c r="M136">
        <f>FORECAST(ABS(L136),
INDEX(HStabXFLR5!$D$8:$D$106,MATCH(ABS(L136),HStabXFLR5!$C$8:$C$106,1)):INDEX(HStabXFLR5!$D$8:$D$106,MATCH(ABS(L136),HStabXFLR5!$C$8:$C$106,1)+1),
INDEX(HStabXFLR5!$C$8:$C$106,MATCH(ABS(L136),HStabXFLR5!$C$8:$C$106,1)):INDEX(HStabXFLR5!$C$8:$C$106,MATCH(ABS(L136),HStabXFLR5!$C$8:$C$106,1)+1))</f>
        <v>1.62485706851777E-2</v>
      </c>
      <c r="N136">
        <f>L136*B136*'AC Parameters'!$B$9</f>
        <v>2.1665520457055032</v>
      </c>
      <c r="O136">
        <f>(B136*'AC Parameters'!$B$8*TrimCalculation_Dwing_DHStab!I136)+TrimCalculation_Dwing_DHStab!N136</f>
        <v>123.52294990231519</v>
      </c>
      <c r="P136">
        <f>('AC Parameters'!$B$2*9.807)-TrimCalculation_Dwing_DHStab!O136</f>
        <v>4.525009768481425E-2</v>
      </c>
      <c r="Q136">
        <f>M136*B136*'AC Parameters'!$B$9</f>
        <v>0.12362904695547504</v>
      </c>
      <c r="R136">
        <f>(J136*B136*'AC Parameters'!$B$8)</f>
        <v>5.858134768210074</v>
      </c>
    </row>
    <row r="137" spans="1:18" x14ac:dyDescent="0.2">
      <c r="A137" s="1">
        <f>WingXFLR5!L143</f>
        <v>7.1013999999999999</v>
      </c>
      <c r="B137" s="1">
        <f t="shared" si="4"/>
        <v>30.888302700499999</v>
      </c>
      <c r="C137">
        <f>WingXFLR5!C143</f>
        <v>1.6132390000000001</v>
      </c>
      <c r="D137">
        <f>WingXFLR5!I143</f>
        <v>7.2269999999999999E-3</v>
      </c>
      <c r="E137">
        <f>(((D137*'AC Parameters'!$B$6)+(C137*('AC Parameters'!$B$3-'AC Parameters'!$B$4)))/('AC Parameters'!$B$5-'AC Parameters'!$B$3)) * ('AC Parameters'!$B$8/'AC Parameters'!$B$9)</f>
        <v>0.29922881405689461</v>
      </c>
      <c r="F137">
        <f>E137*B137*'AC Parameters'!$B$9</f>
        <v>2.2644541953987423</v>
      </c>
      <c r="G137">
        <f>'AC Parameters'!$B$2*9.807 + F137</f>
        <v>125.83265419539875</v>
      </c>
      <c r="H137">
        <f t="shared" si="5"/>
        <v>-2.2644541953987423</v>
      </c>
      <c r="I137">
        <f>C137+(H137/(B137*'AC Parameters'!$B$8))</f>
        <v>1.5836852390373544</v>
      </c>
      <c r="J137">
        <f>FORECAST(I137,
INDEX(WingXFLR5!$F$8:$F$145,MATCH(I137,WingXFLR5!$C$8:$C$145,1)):INDEX(WingXFLR5!$F$8:$F$145,MATCH(I137,WingXFLR5!$C$8:$C$145,1)+1),
INDEX(WingXFLR5!$C$8:$C$145,MATCH(I137,WingXFLR5!$C$8:$C$145,1)):INDEX(WingXFLR5!$C$8:$C$145,MATCH(I137,WingXFLR5!$C$8:$C$145,1)+1))</f>
        <v>7.6804583645784991E-2</v>
      </c>
      <c r="K137">
        <f>FORECAST(I137,
INDEX(WingXFLR5!$I$8:$I$145,MATCH(I137,WingXFLR5!$C$8:$C$145,1)):INDEX(WingXFLR5!$I$8:$I$145,MATCH(I137,WingXFLR5!$C$8:$C$145,1)+1),
INDEX(WingXFLR5!$C$8:$C$145,MATCH(I137,WingXFLR5!$C$8:$C$145,1)):INDEX(WingXFLR5!$C$8:$C$145,MATCH(I137,WingXFLR5!$C$8:$C$145,1)+1))</f>
        <v>4.6388686947768931E-3</v>
      </c>
      <c r="L137">
        <f>(((K137*'AC Parameters'!$B$6)+(I137*('AC Parameters'!$B$3-'AC Parameters'!$B$4)))/('AC Parameters'!$B$5-'AC Parameters'!$B$3)) * ('AC Parameters'!$B$8/'AC Parameters'!$B$9)</f>
        <v>0.28794681427396029</v>
      </c>
      <c r="M137">
        <f>FORECAST(ABS(L137),
INDEX(HStabXFLR5!$D$8:$D$106,MATCH(ABS(L137),HStabXFLR5!$C$8:$C$106,1)):INDEX(HStabXFLR5!$D$8:$D$106,MATCH(ABS(L137),HStabXFLR5!$C$8:$C$106,1)+1),
INDEX(HStabXFLR5!$C$8:$C$106,MATCH(ABS(L137),HStabXFLR5!$C$8:$C$106,1)):INDEX(HStabXFLR5!$C$8:$C$106,MATCH(ABS(L137),HStabXFLR5!$C$8:$C$106,1)+1))</f>
        <v>1.6387886069526677E-2</v>
      </c>
      <c r="N137">
        <f>L137*B137*'AC Parameters'!$B$9</f>
        <v>2.1790761484299912</v>
      </c>
      <c r="O137">
        <f>(B137*'AC Parameters'!$B$8*TrimCalculation_Dwing_DHStab!I137)+TrimCalculation_Dwing_DHStab!N137</f>
        <v>123.52345219119219</v>
      </c>
      <c r="P137">
        <f>('AC Parameters'!$B$2*9.807)-TrimCalculation_Dwing_DHStab!O137</f>
        <v>4.4747808807812817E-2</v>
      </c>
      <c r="Q137">
        <f>M137*B137*'AC Parameters'!$B$9</f>
        <v>0.12401752645652754</v>
      </c>
      <c r="R137">
        <f>(J137*B137*'AC Parameters'!$B$8)</f>
        <v>5.8848842244605226</v>
      </c>
    </row>
    <row r="138" spans="1:18" x14ac:dyDescent="0.2">
      <c r="A138" s="1">
        <f>WingXFLR5!L144</f>
        <v>7.0823</v>
      </c>
      <c r="B138" s="1">
        <f t="shared" si="4"/>
        <v>30.722371140125002</v>
      </c>
      <c r="C138">
        <f>WingXFLR5!C144</f>
        <v>1.621934</v>
      </c>
      <c r="D138">
        <f>WingXFLR5!I144</f>
        <v>7.986E-3</v>
      </c>
      <c r="E138">
        <f>(((D138*'AC Parameters'!$B$6)+(C138*('AC Parameters'!$B$3-'AC Parameters'!$B$4)))/('AC Parameters'!$B$5-'AC Parameters'!$B$3)) * ('AC Parameters'!$B$8/'AC Parameters'!$B$9)</f>
        <v>0.30254229267758842</v>
      </c>
      <c r="F138">
        <f>E138*B138*'AC Parameters'!$B$9</f>
        <v>2.2772300673001729</v>
      </c>
      <c r="G138">
        <f>'AC Parameters'!$B$2*9.807 + F138</f>
        <v>125.84543006730017</v>
      </c>
      <c r="H138">
        <f t="shared" si="5"/>
        <v>-2.2772300673001729</v>
      </c>
      <c r="I138">
        <f>C138+(H138/(B138*'AC Parameters'!$B$8))</f>
        <v>1.5920529785914661</v>
      </c>
      <c r="J138">
        <f>FORECAST(I138,
INDEX(WingXFLR5!$F$8:$F$145,MATCH(I138,WingXFLR5!$C$8:$C$145,1)):INDEX(WingXFLR5!$F$8:$F$145,MATCH(I138,WingXFLR5!$C$8:$C$145,1)+1),
INDEX(WingXFLR5!$C$8:$C$145,MATCH(I138,WingXFLR5!$C$8:$C$145,1)):INDEX(WingXFLR5!$C$8:$C$145,MATCH(I138,WingXFLR5!$C$8:$C$145,1)+1))</f>
        <v>7.7594728707730015E-2</v>
      </c>
      <c r="K138">
        <f>FORECAST(I138,
INDEX(WingXFLR5!$I$8:$I$145,MATCH(I138,WingXFLR5!$C$8:$C$145,1)):INDEX(WingXFLR5!$I$8:$I$145,MATCH(I138,WingXFLR5!$C$8:$C$145,1)+1),
INDEX(WingXFLR5!$C$8:$C$145,MATCH(I138,WingXFLR5!$C$8:$C$145,1)):INDEX(WingXFLR5!$C$8:$C$145,MATCH(I138,WingXFLR5!$C$8:$C$145,1)+1))</f>
        <v>5.3720512382562646E-3</v>
      </c>
      <c r="L138">
        <f>(((K138*'AC Parameters'!$B$6)+(I138*('AC Parameters'!$B$3-'AC Parameters'!$B$4)))/('AC Parameters'!$B$5-'AC Parameters'!$B$3)) * ('AC Parameters'!$B$8/'AC Parameters'!$B$9)</f>
        <v>0.29114207532534897</v>
      </c>
      <c r="M138">
        <f>FORECAST(ABS(L138),
INDEX(HStabXFLR5!$D$8:$D$106,MATCH(ABS(L138),HStabXFLR5!$C$8:$C$106,1)):INDEX(HStabXFLR5!$D$8:$D$106,MATCH(ABS(L138),HStabXFLR5!$C$8:$C$106,1)+1),
INDEX(HStabXFLR5!$C$8:$C$106,MATCH(ABS(L138),HStabXFLR5!$C$8:$C$106,1)):INDEX(HStabXFLR5!$C$8:$C$106,MATCH(ABS(L138),HStabXFLR5!$C$8:$C$106,1)+1))</f>
        <v>1.6527687637194539E-2</v>
      </c>
      <c r="N138">
        <f>L138*B138*'AC Parameters'!$B$9</f>
        <v>2.191420848699642</v>
      </c>
      <c r="O138">
        <f>(B138*'AC Parameters'!$B$8*TrimCalculation_Dwing_DHStab!I138)+TrimCalculation_Dwing_DHStab!N138</f>
        <v>123.52164119210018</v>
      </c>
      <c r="P138">
        <f>('AC Parameters'!$B$2*9.807)-TrimCalculation_Dwing_DHStab!O138</f>
        <v>4.6558807899828025E-2</v>
      </c>
      <c r="Q138">
        <f>M138*B138*'AC Parameters'!$B$9</f>
        <v>0.12440358965109684</v>
      </c>
      <c r="R138">
        <f>(J138*B138*'AC Parameters'!$B$8)</f>
        <v>5.9134875900452863</v>
      </c>
    </row>
    <row r="139" spans="1:18" x14ac:dyDescent="0.2">
      <c r="A139" s="1">
        <f>WingXFLR5!L145</f>
        <v>7.0633999999999997</v>
      </c>
      <c r="B139" s="1">
        <f t="shared" si="4"/>
        <v>30.558616980499998</v>
      </c>
      <c r="C139">
        <f>WingXFLR5!C145</f>
        <v>1.63062</v>
      </c>
      <c r="D139">
        <f>WingXFLR5!I145</f>
        <v>8.7410000000000005E-3</v>
      </c>
      <c r="E139">
        <f>(((D139*'AC Parameters'!$B$6)+(C139*('AC Parameters'!$B$3-'AC Parameters'!$B$4)))/('AC Parameters'!$B$5-'AC Parameters'!$B$3)) * ('AC Parameters'!$B$8/'AC Parameters'!$B$9)</f>
        <v>0.3058447494656153</v>
      </c>
      <c r="F139">
        <f>E139*B139*'AC Parameters'!$B$9</f>
        <v>2.2898171758320962</v>
      </c>
      <c r="G139">
        <f>'AC Parameters'!$B$2*9.807 + F139</f>
        <v>125.8580171758321</v>
      </c>
      <c r="H139">
        <f t="shared" si="5"/>
        <v>-2.2898171758320962</v>
      </c>
      <c r="I139">
        <f>C139+(H139/(B139*'AC Parameters'!$B$8))</f>
        <v>1.6004128067326147</v>
      </c>
      <c r="J139">
        <f>FORECAST(I139,
INDEX(WingXFLR5!$F$8:$F$145,MATCH(I139,WingXFLR5!$C$8:$C$145,1)):INDEX(WingXFLR5!$F$8:$F$145,MATCH(I139,WingXFLR5!$C$8:$C$145,1)+1),
INDEX(WingXFLR5!$C$8:$C$145,MATCH(I139,WingXFLR5!$C$8:$C$145,1)):INDEX(WingXFLR5!$C$8:$C$145,MATCH(I139,WingXFLR5!$C$8:$C$145,1)+1))</f>
        <v>7.8408643677810155E-2</v>
      </c>
      <c r="K139">
        <f>FORECAST(I139,
INDEX(WingXFLR5!$I$8:$I$145,MATCH(I139,WingXFLR5!$C$8:$C$145,1)):INDEX(WingXFLR5!$I$8:$I$145,MATCH(I139,WingXFLR5!$C$8:$C$145,1)+1),
INDEX(WingXFLR5!$C$8:$C$145,MATCH(I139,WingXFLR5!$C$8:$C$145,1)):INDEX(WingXFLR5!$C$8:$C$145,MATCH(I139,WingXFLR5!$C$8:$C$145,1)+1))</f>
        <v>6.1040633517341347E-3</v>
      </c>
      <c r="L139">
        <f>(((K139*'AC Parameters'!$B$6)+(I139*('AC Parameters'!$B$3-'AC Parameters'!$B$4)))/('AC Parameters'!$B$5-'AC Parameters'!$B$3)) * ('AC Parameters'!$B$8/'AC Parameters'!$B$9)</f>
        <v>0.29433318818120008</v>
      </c>
      <c r="M139">
        <f>FORECAST(ABS(L139),
INDEX(HStabXFLR5!$D$8:$D$106,MATCH(ABS(L139),HStabXFLR5!$C$8:$C$106,1)):INDEX(HStabXFLR5!$D$8:$D$106,MATCH(ABS(L139),HStabXFLR5!$C$8:$C$106,1)+1),
INDEX(HStabXFLR5!$C$8:$C$106,MATCH(ABS(L139),HStabXFLR5!$C$8:$C$106,1)):INDEX(HStabXFLR5!$C$8:$C$106,MATCH(ABS(L139),HStabXFLR5!$C$8:$C$106,1)+1))</f>
        <v>1.6670773500885201E-2</v>
      </c>
      <c r="N139">
        <f>L139*B139*'AC Parameters'!$B$9</f>
        <v>2.2036317147582869</v>
      </c>
      <c r="O139">
        <f>(B139*'AC Parameters'!$B$8*TrimCalculation_Dwing_DHStab!I139)+TrimCalculation_Dwing_DHStab!N139</f>
        <v>123.52085244558104</v>
      </c>
      <c r="P139">
        <f>('AC Parameters'!$B$2*9.807)-TrimCalculation_Dwing_DHStab!O139</f>
        <v>4.7347554418962545E-2</v>
      </c>
      <c r="Q139">
        <f>M139*B139*'AC Parameters'!$B$9</f>
        <v>0.12481176663464388</v>
      </c>
      <c r="R139">
        <f>(J139*B139*'AC Parameters'!$B$8)</f>
        <v>5.9436657169006111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D51-BC00-B145-98D3-ED02F4841098}">
  <dimension ref="A1:M139"/>
  <sheetViews>
    <sheetView workbookViewId="0">
      <selection activeCell="G2" sqref="G2"/>
    </sheetView>
  </sheetViews>
  <sheetFormatPr baseColWidth="10" defaultRowHeight="16" x14ac:dyDescent="0.2"/>
  <cols>
    <col min="2" max="2" width="11.83203125" bestFit="1" customWidth="1"/>
    <col min="7" max="7" width="17.33203125" style="1" bestFit="1" customWidth="1"/>
    <col min="15" max="15" width="11.1640625" bestFit="1" customWidth="1"/>
  </cols>
  <sheetData>
    <row r="1" spans="1:13" x14ac:dyDescent="0.2">
      <c r="A1" t="s">
        <v>76</v>
      </c>
      <c r="B1" t="s">
        <v>77</v>
      </c>
      <c r="C1" t="s">
        <v>2</v>
      </c>
      <c r="D1" t="s">
        <v>3</v>
      </c>
      <c r="E1" t="s">
        <v>63</v>
      </c>
      <c r="F1" t="s">
        <v>64</v>
      </c>
      <c r="G1" s="1" t="s">
        <v>90</v>
      </c>
      <c r="H1" t="s">
        <v>83</v>
      </c>
    </row>
    <row r="2" spans="1:13" x14ac:dyDescent="0.2">
      <c r="A2">
        <v>0</v>
      </c>
      <c r="B2">
        <v>0.55000000000000004</v>
      </c>
      <c r="C2">
        <f>WingXFLR5!L8</f>
        <v>14.638</v>
      </c>
      <c r="D2">
        <f>0.5*1.225*C2^2</f>
        <v>131.24101444999999</v>
      </c>
      <c r="E2">
        <f>$K$6*1.802*10^-5*(1.225*C2)^-1</f>
        <v>0.50246632332397367</v>
      </c>
      <c r="F2">
        <f>1.225*C2/($K$7)</f>
        <v>995091.56492785795</v>
      </c>
      <c r="G2" s="1">
        <f>(2*0.664*F2^(-1/2)*$K$5^(-0.5))</f>
        <v>2.1739568451441867E-3</v>
      </c>
      <c r="H2">
        <f>G2*$K$3*D2*2</f>
        <v>0.11769132446248841</v>
      </c>
    </row>
    <row r="3" spans="1:13" x14ac:dyDescent="0.2">
      <c r="A3">
        <v>0.05</v>
      </c>
      <c r="B3">
        <v>0.51819999999999999</v>
      </c>
      <c r="C3">
        <f>WingXFLR5!L9</f>
        <v>14.4619</v>
      </c>
      <c r="D3">
        <f t="shared" ref="D3:D66" si="0">0.5*1.225*C3^2</f>
        <v>128.10226286112501</v>
      </c>
      <c r="E3">
        <f>$K$6*1.802*10^-5*(1.225*C3)^-1</f>
        <v>0.50858476692663679</v>
      </c>
      <c r="F3">
        <f>1.225*C3/($K$7)</f>
        <v>983120.28301886783</v>
      </c>
      <c r="G3" s="1">
        <f t="shared" ref="G3:G66" si="1">(2*0.664*F3^(-1/2)*$K$5^(-0.5))</f>
        <v>2.1871527397912213E-3</v>
      </c>
      <c r="H3">
        <f>G3*$K$3*D3*2</f>
        <v>0.11557392626594297</v>
      </c>
      <c r="J3" t="s">
        <v>81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14.292</v>
      </c>
      <c r="D4">
        <f t="shared" si="0"/>
        <v>125.1100242</v>
      </c>
      <c r="E4">
        <f>$K$6*1.802*10^-5*(1.225*C4)^-1</f>
        <v>0.51463070534679034</v>
      </c>
      <c r="F4">
        <f>1.225*C4/($K$7)</f>
        <v>971570.47724750277</v>
      </c>
      <c r="G4" s="1">
        <f t="shared" si="1"/>
        <v>2.200114515635722E-3</v>
      </c>
      <c r="H4">
        <f>G4*$K$3*D4*2</f>
        <v>0.11354325687125703</v>
      </c>
      <c r="J4" t="s">
        <v>86</v>
      </c>
      <c r="K4">
        <f>A13</f>
        <v>0.55000000000000004</v>
      </c>
      <c r="L4" t="s">
        <v>8</v>
      </c>
      <c r="M4" t="s">
        <v>88</v>
      </c>
    </row>
    <row r="5" spans="1:13" x14ac:dyDescent="0.2">
      <c r="A5">
        <v>0.15</v>
      </c>
      <c r="B5">
        <v>0.45450000000000002</v>
      </c>
      <c r="C5">
        <f>WingXFLR5!L11</f>
        <v>14.128</v>
      </c>
      <c r="D5">
        <f t="shared" si="0"/>
        <v>122.2552352</v>
      </c>
      <c r="E5">
        <f>$K$6*1.802*10^-5*(1.225*C5)^-1</f>
        <v>0.52060461783807521</v>
      </c>
      <c r="F5">
        <f>1.225*C5/($K$7)</f>
        <v>960421.75360710337</v>
      </c>
      <c r="G5" s="1">
        <f t="shared" si="1"/>
        <v>2.21284730528532E-3</v>
      </c>
      <c r="H5">
        <f>G5*$K$3*D5*2</f>
        <v>0.11159451920485398</v>
      </c>
      <c r="J5" t="s">
        <v>89</v>
      </c>
      <c r="K5">
        <f>K3/K4</f>
        <v>0.37499999999999994</v>
      </c>
      <c r="L5" t="s">
        <v>8</v>
      </c>
      <c r="M5" t="s">
        <v>88</v>
      </c>
    </row>
    <row r="6" spans="1:13" x14ac:dyDescent="0.2">
      <c r="A6">
        <v>0.2</v>
      </c>
      <c r="B6">
        <v>0.42270000000000002</v>
      </c>
      <c r="C6">
        <f>WingXFLR5!L12</f>
        <v>13.9696</v>
      </c>
      <c r="D6">
        <f t="shared" si="0"/>
        <v>119.52920604800001</v>
      </c>
      <c r="E6">
        <f>$K$6*1.802*10^-5*(1.225*C6)^-1</f>
        <v>0.52650770536137947</v>
      </c>
      <c r="F6">
        <f>1.225*C6/($K$7)</f>
        <v>949653.71809101012</v>
      </c>
      <c r="G6" s="1">
        <f t="shared" si="1"/>
        <v>2.2253575773219531E-3</v>
      </c>
      <c r="H6">
        <f>G6*$K$3*D6*2</f>
        <v>0.10972303006095496</v>
      </c>
      <c r="J6" t="s">
        <v>78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13.8164</v>
      </c>
      <c r="D7">
        <f t="shared" si="0"/>
        <v>116.921906738</v>
      </c>
      <c r="E7">
        <f>$K$6*1.802*10^-5*(1.225*C7)^-1</f>
        <v>0.53234576596047645</v>
      </c>
      <c r="F7">
        <f>1.225*C7/($K$7)</f>
        <v>939239.1786903441</v>
      </c>
      <c r="G7" s="1">
        <f t="shared" si="1"/>
        <v>2.2376612496868434E-3</v>
      </c>
      <c r="H7">
        <f>G7*$K$3*D7*2</f>
        <v>0.10792304322818767</v>
      </c>
      <c r="J7" t="s">
        <v>71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13.668100000000001</v>
      </c>
      <c r="D8">
        <f t="shared" si="0"/>
        <v>114.42538653612503</v>
      </c>
      <c r="E8">
        <f>$K$6*1.802*10^-5*(1.225*C8)^-1</f>
        <v>0.53812176094821718</v>
      </c>
      <c r="F8">
        <f>1.225*C8/($K$7)</f>
        <v>929157.74139844626</v>
      </c>
      <c r="G8" s="1">
        <f t="shared" si="1"/>
        <v>2.2497679022928574E-3</v>
      </c>
      <c r="H8">
        <f>G8*$K$3*D8*2</f>
        <v>0.10619010675752628</v>
      </c>
    </row>
    <row r="9" spans="1:13" x14ac:dyDescent="0.2">
      <c r="A9">
        <v>0.35</v>
      </c>
      <c r="B9">
        <v>0.32729999999999998</v>
      </c>
      <c r="C9">
        <f>WingXFLR5!L15</f>
        <v>13.5246</v>
      </c>
      <c r="D9">
        <f t="shared" si="0"/>
        <v>112.0353181605</v>
      </c>
      <c r="E9">
        <f>$K$6*1.802*10^-5*(1.225*C9)^-1</f>
        <v>0.54383139174661943</v>
      </c>
      <c r="F9">
        <f>1.225*C9/($K$7)</f>
        <v>919402.60821309651</v>
      </c>
      <c r="G9" s="1">
        <f t="shared" si="1"/>
        <v>2.2616717606609143E-3</v>
      </c>
      <c r="H9">
        <f>G9*$K$3*D9*2</f>
        <v>0.10452218505310878</v>
      </c>
    </row>
    <row r="10" spans="1:13" x14ac:dyDescent="0.2">
      <c r="A10">
        <v>0.4</v>
      </c>
      <c r="B10">
        <v>0.29549999999999998</v>
      </c>
      <c r="C10">
        <f>WingXFLR5!L16</f>
        <v>13.3855</v>
      </c>
      <c r="D10">
        <f t="shared" si="0"/>
        <v>109.74261127812501</v>
      </c>
      <c r="E10">
        <f>$K$6*1.802*10^-5*(1.225*C10)^-1</f>
        <v>0.54948280159996465</v>
      </c>
      <c r="F10">
        <f>1.225*C10/($K$7)</f>
        <v>909946.58712541638</v>
      </c>
      <c r="G10" s="1">
        <f t="shared" si="1"/>
        <v>2.2733928561242231E-3</v>
      </c>
      <c r="H10">
        <f>G10*$K$3*D10*2</f>
        <v>0.10291382825299412</v>
      </c>
    </row>
    <row r="11" spans="1:13" x14ac:dyDescent="0.2">
      <c r="A11">
        <v>0.45</v>
      </c>
      <c r="B11">
        <v>0.2636</v>
      </c>
      <c r="C11">
        <f>WingXFLR5!L17</f>
        <v>13.2506</v>
      </c>
      <c r="D11">
        <f t="shared" si="0"/>
        <v>107.54177022050001</v>
      </c>
      <c r="E11">
        <f>$K$6*1.802*10^-5*(1.225*C11)^-1</f>
        <v>0.55507690525835263</v>
      </c>
      <c r="F11">
        <f>1.225*C11/($K$7)</f>
        <v>900776.08213096566</v>
      </c>
      <c r="G11" s="1">
        <f t="shared" si="1"/>
        <v>2.2849358840115077E-3</v>
      </c>
      <c r="H11">
        <f>G11*$K$3*D11*2</f>
        <v>0.101361995545363</v>
      </c>
    </row>
    <row r="12" spans="1:13" x14ac:dyDescent="0.2">
      <c r="A12">
        <v>0.5</v>
      </c>
      <c r="B12">
        <v>0.23180000000000001</v>
      </c>
      <c r="C12">
        <f>WingXFLR5!L18</f>
        <v>13.1197</v>
      </c>
      <c r="D12">
        <f t="shared" si="0"/>
        <v>105.427498455125</v>
      </c>
      <c r="E12">
        <f>$K$6*1.802*10^-5*(1.225*C12)^-1</f>
        <v>0.56061510863939934</v>
      </c>
      <c r="F12">
        <f>1.225*C12/($K$7)</f>
        <v>891877.49722530518</v>
      </c>
      <c r="G12" s="1">
        <f t="shared" si="1"/>
        <v>2.2963064090023139E-3</v>
      </c>
      <c r="H12">
        <f>G12*$K$3*D12*2</f>
        <v>9.9863709159878841E-2</v>
      </c>
    </row>
    <row r="13" spans="1:13" x14ac:dyDescent="0.2">
      <c r="A13">
        <v>0.55000000000000004</v>
      </c>
      <c r="B13">
        <v>0.2</v>
      </c>
      <c r="C13">
        <f>WingXFLR5!L19</f>
        <v>12.992699999999999</v>
      </c>
      <c r="D13">
        <f t="shared" si="0"/>
        <v>103.396280140125</v>
      </c>
      <c r="E13">
        <f>$K$6*1.802*10^-5*(1.225*C13)^-1</f>
        <v>0.56609496415805238</v>
      </c>
      <c r="F13">
        <f>1.225*C13/($K$7)</f>
        <v>883244.0344062153</v>
      </c>
      <c r="G13" s="1">
        <f t="shared" si="1"/>
        <v>2.307501992799099E-3</v>
      </c>
      <c r="H13">
        <f>G13*$K$3*D13*2</f>
        <v>9.8417188019432833E-2</v>
      </c>
    </row>
    <row r="14" spans="1:13" x14ac:dyDescent="0.2">
      <c r="C14">
        <f>WingXFLR5!L20</f>
        <v>12.869300000000001</v>
      </c>
      <c r="D14">
        <f t="shared" si="0"/>
        <v>101.44156552512503</v>
      </c>
      <c r="E14">
        <f>$K$6*1.802*10^-5*(1.225*C14)^-1</f>
        <v>0.57152308523511985</v>
      </c>
      <c r="F14">
        <f>1.225*C14/($K$7)</f>
        <v>874855.29966703674</v>
      </c>
      <c r="G14" s="1">
        <f t="shared" si="1"/>
        <v>2.3185385842537896E-3</v>
      </c>
      <c r="H14">
        <f>G14*$K$3*D14*2</f>
        <v>9.7018425783308451E-2</v>
      </c>
    </row>
    <row r="15" spans="1:13" x14ac:dyDescent="0.2">
      <c r="A15" t="s">
        <v>79</v>
      </c>
      <c r="B15">
        <f>A3-A2</f>
        <v>0.05</v>
      </c>
      <c r="C15">
        <f>WingXFLR5!L21</f>
        <v>12.7494</v>
      </c>
      <c r="D15">
        <f t="shared" si="0"/>
        <v>99.560160220499995</v>
      </c>
      <c r="E15">
        <f>$K$6*1.802*10^-5*(1.225*C15)^-1</f>
        <v>0.57689789643562261</v>
      </c>
      <c r="F15">
        <f>1.225*C15/($K$7)</f>
        <v>866704.49500554951</v>
      </c>
      <c r="G15" s="1">
        <f t="shared" si="1"/>
        <v>2.3294152625784534E-3</v>
      </c>
      <c r="H15">
        <f>G15*$K$3*D15*2</f>
        <v>9.5665744664485408E-2</v>
      </c>
    </row>
    <row r="16" spans="1:13" x14ac:dyDescent="0.2">
      <c r="A16" t="s">
        <v>80</v>
      </c>
      <c r="C16">
        <f>WingXFLR5!L22</f>
        <v>12.6328</v>
      </c>
      <c r="D16">
        <f t="shared" si="0"/>
        <v>97.747426951999998</v>
      </c>
      <c r="E16">
        <f>$K$6*1.802*10^-5*(1.225*C16)^-1</f>
        <v>0.58222263004372177</v>
      </c>
      <c r="F16">
        <f>1.225*C16/($K$7)</f>
        <v>858778.0244173141</v>
      </c>
      <c r="G16" s="1">
        <f t="shared" si="1"/>
        <v>2.3401407533542675E-3</v>
      </c>
      <c r="H16">
        <f>G16*$K$3*D16*2</f>
        <v>9.4356379155181483E-2</v>
      </c>
    </row>
    <row r="17" spans="1:8" x14ac:dyDescent="0.2">
      <c r="A17" t="s">
        <v>82</v>
      </c>
      <c r="B17" cm="1">
        <f t="array" ref="B17">SUM(B2:B13*$B$15)-0.5*(B2*B15)-0.5*(B13*B15)</f>
        <v>0.20624999999999999</v>
      </c>
      <c r="C17">
        <f>WingXFLR5!L23</f>
        <v>12.519399999999999</v>
      </c>
      <c r="D17">
        <f t="shared" si="0"/>
        <v>96.000418020499993</v>
      </c>
      <c r="E17">
        <f>$K$6*1.802*10^-5*(1.225*C17)^-1</f>
        <v>0.58749636890077217</v>
      </c>
      <c r="F17">
        <f>1.225*C17/($K$7)</f>
        <v>851069.08990011108</v>
      </c>
      <c r="G17" s="1">
        <f t="shared" si="1"/>
        <v>2.3507152911418257E-3</v>
      </c>
      <c r="H17">
        <f>G17*$K$3*D17*2</f>
        <v>9.3088730871178596E-2</v>
      </c>
    </row>
    <row r="18" spans="1:8" x14ac:dyDescent="0.2">
      <c r="C18">
        <f>WingXFLR5!L24</f>
        <v>12.409000000000001</v>
      </c>
      <c r="D18">
        <f t="shared" si="0"/>
        <v>94.314759612500012</v>
      </c>
      <c r="E18">
        <f>$K$6*1.802*10^-5*(1.225*C18)^-1</f>
        <v>0.59272318807448843</v>
      </c>
      <c r="F18">
        <f>1.225*C18/($K$7)</f>
        <v>843564.0954495006</v>
      </c>
      <c r="G18" s="1">
        <f t="shared" si="1"/>
        <v>2.3611490207576581E-3</v>
      </c>
      <c r="H18">
        <f>G18*$K$3*D18*2</f>
        <v>9.1860120949594934E-2</v>
      </c>
    </row>
    <row r="19" spans="1:8" x14ac:dyDescent="0.2">
      <c r="C19">
        <f>WingXFLR5!L25</f>
        <v>12.301500000000001</v>
      </c>
      <c r="D19">
        <f t="shared" si="0"/>
        <v>92.687727628125018</v>
      </c>
      <c r="E19">
        <f>$K$6*1.802*10^-5*(1.225*C19)^-1</f>
        <v>0.59790286069311283</v>
      </c>
      <c r="F19">
        <f>1.225*C19/($K$7)</f>
        <v>836256.24306326313</v>
      </c>
      <c r="G19" s="1">
        <f t="shared" si="1"/>
        <v>2.371443350842242E-3</v>
      </c>
      <c r="H19">
        <f>G19*$K$3*D19*2</f>
        <v>9.0669024347712457E-2</v>
      </c>
    </row>
    <row r="20" spans="1:8" x14ac:dyDescent="0.2">
      <c r="C20">
        <f>WingXFLR5!L26</f>
        <v>12.1967</v>
      </c>
      <c r="D20">
        <f t="shared" si="0"/>
        <v>91.115188170125009</v>
      </c>
      <c r="E20">
        <f>$K$6*1.802*10^-5*(1.225*C20)^-1</f>
        <v>0.6030403339277286</v>
      </c>
      <c r="F20">
        <f>1.225*C20/($K$7)</f>
        <v>829131.93673695903</v>
      </c>
      <c r="G20" s="1">
        <f t="shared" si="1"/>
        <v>2.3816098580801458E-3</v>
      </c>
      <c r="H20">
        <f>G20*$K$3*D20*2</f>
        <v>8.9512842526303829E-2</v>
      </c>
    </row>
    <row r="21" spans="1:8" x14ac:dyDescent="0.2">
      <c r="C21">
        <f>WingXFLR5!L27</f>
        <v>12.0946</v>
      </c>
      <c r="D21">
        <f t="shared" si="0"/>
        <v>89.596101360500001</v>
      </c>
      <c r="E21">
        <f>$K$6*1.802*10^-5*(1.225*C21)^-1</f>
        <v>0.60813107013182144</v>
      </c>
      <c r="F21">
        <f>1.225*C21/($K$7)</f>
        <v>822191.17647058831</v>
      </c>
      <c r="G21" s="1">
        <f t="shared" si="1"/>
        <v>2.391641249783485E-3</v>
      </c>
      <c r="H21">
        <f>G21*$K$3*D21*2</f>
        <v>8.8391214381341024E-2</v>
      </c>
    </row>
    <row r="22" spans="1:8" x14ac:dyDescent="0.2">
      <c r="C22">
        <f>WingXFLR5!L28</f>
        <v>11.995100000000001</v>
      </c>
      <c r="D22">
        <f t="shared" si="0"/>
        <v>88.127984706125019</v>
      </c>
      <c r="E22">
        <f>$K$6*1.802*10^-5*(1.225*C22)^-1</f>
        <v>0.61317555008431168</v>
      </c>
      <c r="F22">
        <f>1.225*C22/($K$7)</f>
        <v>815427.16426193132</v>
      </c>
      <c r="G22" s="1">
        <f t="shared" si="1"/>
        <v>2.4015401606134797E-3</v>
      </c>
      <c r="H22">
        <f>G22*$K$3*D22*2</f>
        <v>8.730269400009702E-2</v>
      </c>
    </row>
    <row r="23" spans="1:8" x14ac:dyDescent="0.2">
      <c r="C23">
        <f>WingXFLR5!L29</f>
        <v>11.898</v>
      </c>
      <c r="D23">
        <f t="shared" si="0"/>
        <v>86.706972449999995</v>
      </c>
      <c r="E23">
        <f>$K$6*1.802*10^-5*(1.225*C23)^-1</f>
        <v>0.61817969749674961</v>
      </c>
      <c r="F23">
        <f>1.225*C23/($K$7)</f>
        <v>808826.30410654831</v>
      </c>
      <c r="G23" s="1">
        <f t="shared" si="1"/>
        <v>2.4113197754260171E-3</v>
      </c>
      <c r="H23">
        <f>G23*$K$3*D23*2</f>
        <v>8.624477290110158E-2</v>
      </c>
    </row>
    <row r="24" spans="1:8" x14ac:dyDescent="0.2">
      <c r="C24">
        <f>WingXFLR5!L30</f>
        <v>11.8033</v>
      </c>
      <c r="D24">
        <f t="shared" si="0"/>
        <v>85.332208170125</v>
      </c>
      <c r="E24">
        <f>$K$6*1.802*10^-5*(1.225*C24)^-1</f>
        <v>0.62313946445623913</v>
      </c>
      <c r="F24">
        <f>1.225*C24/($K$7)</f>
        <v>802388.59600443952</v>
      </c>
      <c r="G24" s="1">
        <f t="shared" si="1"/>
        <v>2.4209736766115045E-3</v>
      </c>
      <c r="H24">
        <f>G24*$K$3*D24*2</f>
        <v>8.5217149770639891E-2</v>
      </c>
    </row>
    <row r="25" spans="1:8" x14ac:dyDescent="0.2">
      <c r="C25">
        <f>WingXFLR5!L31</f>
        <v>11.710699999999999</v>
      </c>
      <c r="D25">
        <f t="shared" si="0"/>
        <v>83.998552875125</v>
      </c>
      <c r="E25">
        <f>$K$6*1.802*10^-5*(1.225*C25)^-1</f>
        <v>0.62806681417988053</v>
      </c>
      <c r="F25">
        <f>1.225*C25/($K$7)</f>
        <v>796093.64594894554</v>
      </c>
      <c r="G25" s="1">
        <f t="shared" si="1"/>
        <v>2.4305265102235064E-3</v>
      </c>
      <c r="H25">
        <f>G25*$K$3*D25*2</f>
        <v>8.4216292703153423E-2</v>
      </c>
    </row>
    <row r="26" spans="1:8" x14ac:dyDescent="0.2">
      <c r="C26">
        <f>WingXFLR5!L32</f>
        <v>11.6204</v>
      </c>
      <c r="D26">
        <f t="shared" si="0"/>
        <v>82.708138898000016</v>
      </c>
      <c r="E26">
        <f>$K$6*1.802*10^-5*(1.225*C26)^-1</f>
        <v>0.63294740635574731</v>
      </c>
      <c r="F26">
        <f>1.225*C26/($K$7)</f>
        <v>789955.04994450614</v>
      </c>
      <c r="G26" s="1">
        <f t="shared" si="1"/>
        <v>2.4399518232298433E-3</v>
      </c>
      <c r="H26">
        <f>G26*$K$3*D26*2</f>
        <v>8.3244098148800433E-2</v>
      </c>
    </row>
    <row r="27" spans="1:8" x14ac:dyDescent="0.2">
      <c r="C27">
        <f>WingXFLR5!L33</f>
        <v>11.5322</v>
      </c>
      <c r="D27">
        <f t="shared" si="0"/>
        <v>81.457377564499993</v>
      </c>
      <c r="E27">
        <f>$K$6*1.802*10^-5*(1.225*C27)^-1</f>
        <v>0.6377882833124926</v>
      </c>
      <c r="F27">
        <f>1.225*C27/($K$7)</f>
        <v>783959.21198668156</v>
      </c>
      <c r="G27" s="1">
        <f t="shared" si="1"/>
        <v>2.4492646100001845E-3</v>
      </c>
      <c r="H27">
        <f>G27*$K$3*D27*2</f>
        <v>8.2298152238013039E-2</v>
      </c>
    </row>
    <row r="28" spans="1:8" x14ac:dyDescent="0.2">
      <c r="C28">
        <f>WingXFLR5!L34</f>
        <v>11.4459</v>
      </c>
      <c r="D28">
        <f t="shared" si="0"/>
        <v>80.24278392112501</v>
      </c>
      <c r="E28">
        <f>$K$6*1.802*10^-5*(1.225*C28)^-1</f>
        <v>0.64259709073260529</v>
      </c>
      <c r="F28">
        <f>1.225*C28/($K$7)</f>
        <v>778092.53607103217</v>
      </c>
      <c r="G28" s="1">
        <f t="shared" si="1"/>
        <v>2.4584807749638894E-3</v>
      </c>
      <c r="H28">
        <f>G28*$K$3*D28*2</f>
        <v>8.1376078409862773E-2</v>
      </c>
    </row>
    <row r="29" spans="1:8" x14ac:dyDescent="0.2">
      <c r="C29">
        <f>WingXFLR5!L35</f>
        <v>11.361599999999999</v>
      </c>
      <c r="D29">
        <f t="shared" si="0"/>
        <v>79.065147167999996</v>
      </c>
      <c r="E29">
        <f>$K$6*1.802*10^-5*(1.225*C29)^-1</f>
        <v>0.64736498739757842</v>
      </c>
      <c r="F29">
        <f>1.225*C29/($K$7)</f>
        <v>772361.82019977807</v>
      </c>
      <c r="G29" s="1">
        <f t="shared" si="1"/>
        <v>2.467584550591471E-3</v>
      </c>
      <c r="H29">
        <f>G29*$K$3*D29*2</f>
        <v>8.0478723452324083E-2</v>
      </c>
    </row>
    <row r="30" spans="1:8" x14ac:dyDescent="0.2">
      <c r="C30">
        <f>WingXFLR5!L36</f>
        <v>11.2791</v>
      </c>
      <c r="D30">
        <f t="shared" si="0"/>
        <v>77.921084296125002</v>
      </c>
      <c r="E30">
        <f>$K$6*1.802*10^-5*(1.225*C30)^-1</f>
        <v>0.65210008252576246</v>
      </c>
      <c r="F30">
        <f>1.225*C30/($K$7)</f>
        <v>766753.46836847952</v>
      </c>
      <c r="G30" s="1">
        <f t="shared" si="1"/>
        <v>2.4765925752303192E-3</v>
      </c>
      <c r="H30">
        <f>G30*$K$3*D30*2</f>
        <v>7.9603746263942593E-2</v>
      </c>
    </row>
    <row r="31" spans="1:8" x14ac:dyDescent="0.2">
      <c r="C31">
        <f>WingXFLR5!L37</f>
        <v>11.198399999999999</v>
      </c>
      <c r="D31">
        <f t="shared" si="0"/>
        <v>76.810049567999997</v>
      </c>
      <c r="E31">
        <f>$K$6*1.802*10^-5*(1.225*C31)^-1</f>
        <v>0.6567993678397207</v>
      </c>
      <c r="F31">
        <f>1.225*C31/($K$7)</f>
        <v>761267.48057713651</v>
      </c>
      <c r="G31" s="1">
        <f t="shared" si="1"/>
        <v>2.4855001979022209E-3</v>
      </c>
      <c r="H31">
        <f>G31*$K$3*D31*2</f>
        <v>7.8750949778384136E-2</v>
      </c>
    </row>
    <row r="32" spans="1:8" x14ac:dyDescent="0.2">
      <c r="C32">
        <f>WingXFLR5!L38</f>
        <v>11.1195</v>
      </c>
      <c r="D32">
        <f t="shared" si="0"/>
        <v>75.731509153125003</v>
      </c>
      <c r="E32">
        <f>$K$6*1.802*10^-5*(1.225*C32)^-1</f>
        <v>0.6614597815384079</v>
      </c>
      <c r="F32">
        <f>1.225*C32/($K$7)</f>
        <v>755903.85682574916</v>
      </c>
      <c r="G32" s="1">
        <f t="shared" si="1"/>
        <v>2.494302721392234E-3</v>
      </c>
      <c r="H32">
        <f>G32*$K$3*D32*2</f>
        <v>7.7920140117509487E-2</v>
      </c>
    </row>
    <row r="33" spans="3:8" x14ac:dyDescent="0.2">
      <c r="C33">
        <f>WingXFLR5!L39</f>
        <v>11.042199999999999</v>
      </c>
      <c r="D33">
        <f t="shared" si="0"/>
        <v>74.682235764500007</v>
      </c>
      <c r="E33">
        <f>$K$6*1.802*10^-5*(1.225*C33)^-1</f>
        <v>0.66609027556250811</v>
      </c>
      <c r="F33">
        <f>1.225*C33/($K$7)</f>
        <v>750649.00110987795</v>
      </c>
      <c r="G33" s="1">
        <f t="shared" si="1"/>
        <v>2.5030180742856606E-3</v>
      </c>
      <c r="H33">
        <f>G33*$K$3*D33*2</f>
        <v>7.7109031702975173E-2</v>
      </c>
    </row>
    <row r="34" spans="3:8" x14ac:dyDescent="0.2">
      <c r="C34">
        <f>WingXFLR5!L40</f>
        <v>10.9666</v>
      </c>
      <c r="D34">
        <f t="shared" si="0"/>
        <v>73.663118280500001</v>
      </c>
      <c r="E34">
        <f>$K$6*1.802*10^-5*(1.225*C34)^-1</f>
        <v>0.67068207473750541</v>
      </c>
      <c r="F34">
        <f>1.225*C34/($K$7)</f>
        <v>745509.71143174253</v>
      </c>
      <c r="G34" s="1">
        <f t="shared" si="1"/>
        <v>2.5116307330432359E-3</v>
      </c>
      <c r="H34">
        <f>G34*$K$3*D34*2</f>
        <v>7.631850260310491E-2</v>
      </c>
    </row>
    <row r="35" spans="3:8" x14ac:dyDescent="0.2">
      <c r="C35">
        <f>WingXFLR5!L41</f>
        <v>10.8925</v>
      </c>
      <c r="D35">
        <f t="shared" si="0"/>
        <v>72.671015703125008</v>
      </c>
      <c r="E35">
        <f>$K$6*1.802*10^-5*(1.225*C35)^-1</f>
        <v>0.67524462160351861</v>
      </c>
      <c r="F35">
        <f>1.225*C35/($K$7)</f>
        <v>740472.39178690349</v>
      </c>
      <c r="G35" s="1">
        <f t="shared" si="1"/>
        <v>2.5201593714112816E-3</v>
      </c>
      <c r="H35">
        <f>G35*$K$3*D35*2</f>
        <v>7.5546298267360354E-2</v>
      </c>
    </row>
    <row r="36" spans="3:8" x14ac:dyDescent="0.2">
      <c r="C36">
        <f>WingXFLR5!L42</f>
        <v>10.819900000000001</v>
      </c>
      <c r="D36">
        <f t="shared" si="0"/>
        <v>71.705519556125012</v>
      </c>
      <c r="E36">
        <f>$K$6*1.802*10^-5*(1.225*C36)^-1</f>
        <v>0.67977541759316873</v>
      </c>
      <c r="F36">
        <f>1.225*C36/($K$7)</f>
        <v>735537.04217536084</v>
      </c>
      <c r="G36" s="1">
        <f t="shared" si="1"/>
        <v>2.528600192528803E-3</v>
      </c>
      <c r="H36">
        <f>G36*$K$3*D36*2</f>
        <v>7.479226860393566E-2</v>
      </c>
    </row>
    <row r="37" spans="3:8" x14ac:dyDescent="0.2">
      <c r="C37">
        <f>WingXFLR5!L43</f>
        <v>10.748699999999999</v>
      </c>
      <c r="D37">
        <f t="shared" si="0"/>
        <v>70.764912910124991</v>
      </c>
      <c r="E37">
        <f>$K$6*1.802*10^-5*(1.225*C37)^-1</f>
        <v>0.68427828861316509</v>
      </c>
      <c r="F37">
        <f>1.225*C37/($K$7)</f>
        <v>730696.86459489458</v>
      </c>
      <c r="G37" s="1">
        <f t="shared" si="1"/>
        <v>2.5369611652216887E-3</v>
      </c>
      <c r="H37">
        <f>G37*$K$3*D37*2</f>
        <v>7.4055232314228836E-2</v>
      </c>
    </row>
    <row r="38" spans="3:8" x14ac:dyDescent="0.2">
      <c r="C38">
        <f>WingXFLR5!L44</f>
        <v>10.679</v>
      </c>
      <c r="D38">
        <f t="shared" si="0"/>
        <v>69.850137612500006</v>
      </c>
      <c r="E38">
        <f>$K$6*1.802*10^-5*(1.225*C38)^-1</f>
        <v>0.68874445554980113</v>
      </c>
      <c r="F38">
        <f>1.225*C38/($K$7)</f>
        <v>725958.65704772482</v>
      </c>
      <c r="G38" s="1">
        <f t="shared" si="1"/>
        <v>2.5452268550066716E-3</v>
      </c>
      <c r="H38">
        <f>G38*$K$3*D38*2</f>
        <v>7.3336084006864227E-2</v>
      </c>
    </row>
    <row r="39" spans="3:8" x14ac:dyDescent="0.2">
      <c r="C39">
        <f>WingXFLR5!L45</f>
        <v>10.6106</v>
      </c>
      <c r="D39">
        <f t="shared" si="0"/>
        <v>68.958209820500002</v>
      </c>
      <c r="E39">
        <f>$K$6*1.802*10^-5*(1.225*C39)^-1</f>
        <v>0.6931843666537546</v>
      </c>
      <c r="F39">
        <f>1.225*C39/($K$7)</f>
        <v>721308.82352941181</v>
      </c>
      <c r="G39" s="1">
        <f t="shared" si="1"/>
        <v>2.5534174309012566E-3</v>
      </c>
      <c r="H39">
        <f>G39*$K$3*D39*2</f>
        <v>7.2632626670756997E-2</v>
      </c>
    </row>
    <row r="40" spans="3:8" x14ac:dyDescent="0.2">
      <c r="C40">
        <f>WingXFLR5!L46</f>
        <v>10.5435</v>
      </c>
      <c r="D40">
        <f t="shared" si="0"/>
        <v>68.088802753125009</v>
      </c>
      <c r="E40">
        <f>$K$6*1.802*10^-5*(1.225*C40)^-1</f>
        <v>0.69759586862202572</v>
      </c>
      <c r="F40">
        <f>1.225*C40/($K$7)</f>
        <v>716747.36403995566</v>
      </c>
      <c r="G40" s="1">
        <f t="shared" si="1"/>
        <v>2.5615296600460247E-3</v>
      </c>
      <c r="H40">
        <f>G40*$K$3*D40*2</f>
        <v>7.1944738704775663E-2</v>
      </c>
    </row>
    <row r="41" spans="3:8" x14ac:dyDescent="0.2">
      <c r="C41">
        <f>WingXFLR5!L47</f>
        <v>10.4778</v>
      </c>
      <c r="D41">
        <f t="shared" si="0"/>
        <v>67.242879364500013</v>
      </c>
      <c r="E41">
        <f>$K$6*1.802*10^-5*(1.225*C41)^-1</f>
        <v>0.70197007394837907</v>
      </c>
      <c r="F41">
        <f>1.225*C41/($K$7)</f>
        <v>712281.07658157614</v>
      </c>
      <c r="G41" s="1">
        <f t="shared" si="1"/>
        <v>2.569548018251904E-3</v>
      </c>
      <c r="H41">
        <f>G41*$K$3*D41*2</f>
        <v>7.1273320557698666E-2</v>
      </c>
    </row>
    <row r="42" spans="3:8" x14ac:dyDescent="0.2">
      <c r="C42">
        <f>WingXFLR5!L48</f>
        <v>10.4132</v>
      </c>
      <c r="D42">
        <f t="shared" si="0"/>
        <v>66.416274721999997</v>
      </c>
      <c r="E42">
        <f>$K$6*1.802*10^-5*(1.225*C42)^-1</f>
        <v>0.70632486083205226</v>
      </c>
      <c r="F42">
        <f>1.225*C42/($K$7)</f>
        <v>707889.56714761385</v>
      </c>
      <c r="G42" s="1">
        <f t="shared" si="1"/>
        <v>2.5775060021818344E-3</v>
      </c>
      <c r="H42">
        <f>G42*$K$3*D42*2</f>
        <v>7.0615193029636467E-2</v>
      </c>
    </row>
    <row r="43" spans="3:8" x14ac:dyDescent="0.2">
      <c r="C43">
        <f>WingXFLR5!L49</f>
        <v>10.3499</v>
      </c>
      <c r="D43">
        <f t="shared" si="0"/>
        <v>65.611263381124999</v>
      </c>
      <c r="E43">
        <f>$K$6*1.802*10^-5*(1.225*C43)^-1</f>
        <v>0.71064474447253856</v>
      </c>
      <c r="F43">
        <f>1.225*C43/($K$7)</f>
        <v>703586.43174250843</v>
      </c>
      <c r="G43" s="1">
        <f t="shared" si="1"/>
        <v>2.5853760020916189E-3</v>
      </c>
      <c r="H43">
        <f>G43*$K$3*D43*2</f>
        <v>6.9972286647645182E-2</v>
      </c>
    </row>
    <row r="44" spans="3:8" x14ac:dyDescent="0.2">
      <c r="C44">
        <f>WingXFLR5!L50</f>
        <v>10.287699999999999</v>
      </c>
      <c r="D44">
        <f t="shared" si="0"/>
        <v>64.825022415124991</v>
      </c>
      <c r="E44">
        <f>$K$6*1.802*10^-5*(1.225*C44)^-1</f>
        <v>0.71494134168145729</v>
      </c>
      <c r="F44">
        <f>1.225*C44/($K$7)</f>
        <v>699358.07436182012</v>
      </c>
      <c r="G44" s="1">
        <f t="shared" si="1"/>
        <v>2.5931798869372222E-3</v>
      </c>
      <c r="H44">
        <f>G44*$K$3*D44*2</f>
        <v>6.9342464522577141E-2</v>
      </c>
    </row>
    <row r="45" spans="3:8" x14ac:dyDescent="0.2">
      <c r="C45">
        <f>WingXFLR5!L51</f>
        <v>10.226699999999999</v>
      </c>
      <c r="D45">
        <f t="shared" si="0"/>
        <v>64.058553145124989</v>
      </c>
      <c r="E45">
        <f>$K$6*1.802*10^-5*(1.225*C45)^-1</f>
        <v>0.71920580840508941</v>
      </c>
      <c r="F45">
        <f>1.225*C45/($K$7)</f>
        <v>695211.29300776916</v>
      </c>
      <c r="G45" s="1">
        <f t="shared" si="1"/>
        <v>2.6009022602784407E-3</v>
      </c>
      <c r="H45">
        <f>G45*$K$3*D45*2</f>
        <v>6.8726639711945411E-2</v>
      </c>
    </row>
    <row r="46" spans="3:8" x14ac:dyDescent="0.2">
      <c r="C46">
        <f>WingXFLR5!L52</f>
        <v>10.166700000000001</v>
      </c>
      <c r="D46">
        <f t="shared" si="0"/>
        <v>63.309095695125016</v>
      </c>
      <c r="E46">
        <f>$K$6*1.802*10^-5*(1.225*C46)^-1</f>
        <v>0.7234502877842689</v>
      </c>
      <c r="F46">
        <f>1.225*C46/($K$7)</f>
        <v>691132.49167591566</v>
      </c>
      <c r="G46" s="1">
        <f t="shared" si="1"/>
        <v>2.6085657385689761E-3</v>
      </c>
      <c r="H46">
        <f>G46*$K$3*D46*2</f>
        <v>6.8122699412661192E-2</v>
      </c>
    </row>
    <row r="47" spans="3:8" x14ac:dyDescent="0.2">
      <c r="C47">
        <f>WingXFLR5!L53</f>
        <v>10.107799999999999</v>
      </c>
      <c r="D47">
        <f t="shared" si="0"/>
        <v>62.577667764499992</v>
      </c>
      <c r="E47">
        <f>$K$6*1.802*10^-5*(1.225*C47)^-1</f>
        <v>0.72766596497915748</v>
      </c>
      <c r="F47">
        <f>1.225*C47/($K$7)</f>
        <v>687128.4683684794</v>
      </c>
      <c r="G47" s="1">
        <f t="shared" si="1"/>
        <v>2.6161549935550354E-3</v>
      </c>
      <c r="H47">
        <f>G47*$K$3*D47*2</f>
        <v>6.7531562177938903E-2</v>
      </c>
    </row>
    <row r="48" spans="3:8" x14ac:dyDescent="0.2">
      <c r="C48">
        <f>WingXFLR5!L54</f>
        <v>10.050000000000001</v>
      </c>
      <c r="D48">
        <f t="shared" si="0"/>
        <v>61.864031250000011</v>
      </c>
      <c r="E48">
        <f>$K$6*1.802*10^-5*(1.225*C48)^-1</f>
        <v>0.73185094933495798</v>
      </c>
      <c r="F48">
        <f>1.225*C48/($K$7)</f>
        <v>683199.2230854606</v>
      </c>
      <c r="G48" s="1">
        <f t="shared" si="1"/>
        <v>2.623667280361027E-3</v>
      </c>
      <c r="H48">
        <f>G48*$K$3*D48*2</f>
        <v>6.6953136781516057E-2</v>
      </c>
    </row>
    <row r="49" spans="3:8" x14ac:dyDescent="0.2">
      <c r="C49">
        <f>WingXFLR5!L55</f>
        <v>9.9931000000000001</v>
      </c>
      <c r="D49">
        <f t="shared" si="0"/>
        <v>61.165504161125007</v>
      </c>
      <c r="E49">
        <f>$K$6*1.802*10^-5*(1.225*C49)^-1</f>
        <v>0.73601805654064578</v>
      </c>
      <c r="F49">
        <f>1.225*C49/($K$7)</f>
        <v>679331.15982241964</v>
      </c>
      <c r="G49" s="1">
        <f t="shared" si="1"/>
        <v>2.6311261652011836E-3</v>
      </c>
      <c r="H49">
        <f>G49*$K$3*D49*2</f>
        <v>6.6385340342498877E-2</v>
      </c>
    </row>
    <row r="50" spans="3:8" x14ac:dyDescent="0.2">
      <c r="C50">
        <f>WingXFLR5!L56</f>
        <v>9.9372000000000007</v>
      </c>
      <c r="D50">
        <f t="shared" si="0"/>
        <v>60.483115602000019</v>
      </c>
      <c r="E50">
        <f>$K$6*1.802*10^-5*(1.225*C50)^-1</f>
        <v>0.74015839882626167</v>
      </c>
      <c r="F50">
        <f>1.225*C50/($K$7)</f>
        <v>675531.07658157602</v>
      </c>
      <c r="G50" s="1">
        <f t="shared" si="1"/>
        <v>2.6385162594515016E-3</v>
      </c>
      <c r="H50">
        <f>G50*$K$3*D50*2</f>
        <v>6.5829094624491755E-2</v>
      </c>
    </row>
    <row r="51" spans="3:8" x14ac:dyDescent="0.2">
      <c r="C51">
        <f>WingXFLR5!L57</f>
        <v>9.8823000000000008</v>
      </c>
      <c r="D51">
        <f t="shared" si="0"/>
        <v>59.816660140125016</v>
      </c>
      <c r="E51">
        <f>$K$6*1.802*10^-5*(1.225*C51)^-1</f>
        <v>0.74427026510188177</v>
      </c>
      <c r="F51">
        <f>1.225*C51/($K$7)</f>
        <v>671798.97336293024</v>
      </c>
      <c r="G51" s="1">
        <f t="shared" si="1"/>
        <v>2.645835098121259E-3</v>
      </c>
      <c r="H51">
        <f>G51*$K$3*D51*2</f>
        <v>6.5284320276092628E-2</v>
      </c>
    </row>
    <row r="52" spans="3:8" x14ac:dyDescent="0.2">
      <c r="C52">
        <f>WingXFLR5!L58</f>
        <v>9.8283000000000005</v>
      </c>
      <c r="D52">
        <f t="shared" si="0"/>
        <v>59.164732045125007</v>
      </c>
      <c r="E52">
        <f>$K$6*1.802*10^-5*(1.225*C52)^-1</f>
        <v>0.74835953733772143</v>
      </c>
      <c r="F52">
        <f>1.225*C52/($K$7)</f>
        <v>668128.05216426204</v>
      </c>
      <c r="G52" s="1">
        <f t="shared" si="1"/>
        <v>2.6530936973490232E-3</v>
      </c>
      <c r="H52">
        <f>G52*$K$3*D52*2</f>
        <v>6.4749950798884279E-2</v>
      </c>
    </row>
    <row r="53" spans="3:8" x14ac:dyDescent="0.2">
      <c r="C53">
        <f>WingXFLR5!L59</f>
        <v>9.7751999999999999</v>
      </c>
      <c r="D53">
        <f t="shared" si="0"/>
        <v>58.52715271200001</v>
      </c>
      <c r="E53">
        <f>$K$6*1.802*10^-5*(1.225*C53)^-1</f>
        <v>0.75242471159836388</v>
      </c>
      <c r="F53">
        <f>1.225*C53/($K$7)</f>
        <v>664518.31298557168</v>
      </c>
      <c r="G53" s="1">
        <f t="shared" si="1"/>
        <v>2.6602898915514097E-3</v>
      </c>
      <c r="H53">
        <f>G53*$K$3*D53*2</f>
        <v>6.4225917005670458E-2</v>
      </c>
    </row>
    <row r="54" spans="3:8" x14ac:dyDescent="0.2">
      <c r="C54">
        <f>WingXFLR5!L60</f>
        <v>9.7228999999999992</v>
      </c>
      <c r="D54">
        <f t="shared" si="0"/>
        <v>57.902555451124996</v>
      </c>
      <c r="E54">
        <f>$K$6*1.802*10^-5*(1.225*C54)^-1</f>
        <v>0.75647204443286753</v>
      </c>
      <c r="F54">
        <f>1.225*C54/($K$7)</f>
        <v>660962.95782463928</v>
      </c>
      <c r="G54" s="1">
        <f t="shared" si="1"/>
        <v>2.6674352165919927E-3</v>
      </c>
      <c r="H54">
        <f>G54*$K$3*D54*2</f>
        <v>6.3711167660663107E-2</v>
      </c>
    </row>
    <row r="55" spans="3:8" x14ac:dyDescent="0.2">
      <c r="C55">
        <f>WingXFLR5!L61</f>
        <v>9.6715999999999998</v>
      </c>
      <c r="D55">
        <f t="shared" si="0"/>
        <v>57.293156018000005</v>
      </c>
      <c r="E55">
        <f>$K$6*1.802*10^-5*(1.225*C55)^-1</f>
        <v>0.76048451557305174</v>
      </c>
      <c r="F55">
        <f>1.225*C55/($K$7)</f>
        <v>657475.58268590458</v>
      </c>
      <c r="G55" s="1">
        <f t="shared" si="1"/>
        <v>2.6745001515920794E-3</v>
      </c>
      <c r="H55">
        <f>G55*$K$3*D55*2</f>
        <v>6.3207603712823496E-2</v>
      </c>
    </row>
    <row r="56" spans="3:8" x14ac:dyDescent="0.2">
      <c r="C56">
        <f>WingXFLR5!L62</f>
        <v>9.6210000000000004</v>
      </c>
      <c r="D56">
        <f t="shared" si="0"/>
        <v>56.695230112500006</v>
      </c>
      <c r="E56">
        <f>$K$6*1.802*10^-5*(1.225*C56)^-1</f>
        <v>0.76448415349925436</v>
      </c>
      <c r="F56">
        <f>1.225*C56/($K$7)</f>
        <v>654035.79356270819</v>
      </c>
      <c r="G56" s="1">
        <f t="shared" si="1"/>
        <v>2.6815239660708656E-3</v>
      </c>
      <c r="H56">
        <f>G56*$K$3*D56*2</f>
        <v>6.271221755228569E-2</v>
      </c>
    </row>
    <row r="57" spans="3:8" x14ac:dyDescent="0.2">
      <c r="C57">
        <f>WingXFLR5!L63</f>
        <v>9.5711999999999993</v>
      </c>
      <c r="D57">
        <f t="shared" si="0"/>
        <v>56.109820031999995</v>
      </c>
      <c r="E57">
        <f>$K$6*1.802*10^-5*(1.225*C57)^-1</f>
        <v>0.76846184812942253</v>
      </c>
      <c r="F57">
        <f>1.225*C57/($K$7)</f>
        <v>650650.38845726964</v>
      </c>
      <c r="G57" s="1">
        <f t="shared" si="1"/>
        <v>2.6884910463891372E-3</v>
      </c>
      <c r="H57">
        <f>G57*$K$3*D57*2</f>
        <v>6.2225933867846861E-2</v>
      </c>
    </row>
    <row r="58" spans="3:8" x14ac:dyDescent="0.2">
      <c r="C58">
        <f>WingXFLR5!L64</f>
        <v>9.5222999999999995</v>
      </c>
      <c r="D58">
        <f t="shared" si="0"/>
        <v>55.537945840124998</v>
      </c>
      <c r="E58">
        <f>$K$6*1.802*10^-5*(1.225*C58)^-1</f>
        <v>0.77240814097605903</v>
      </c>
      <c r="F58">
        <f>1.225*C58/($K$7)</f>
        <v>647326.16537180904</v>
      </c>
      <c r="G58" s="1">
        <f t="shared" si="1"/>
        <v>2.6953853294301579E-3</v>
      </c>
      <c r="H58">
        <f>G58*$K$3*D58*2</f>
        <v>6.1749667833215824E-2</v>
      </c>
    </row>
    <row r="59" spans="3:8" x14ac:dyDescent="0.2">
      <c r="C59">
        <f>WingXFLR5!L65</f>
        <v>9.4266000000000005</v>
      </c>
      <c r="D59">
        <f t="shared" si="0"/>
        <v>54.427232380500008</v>
      </c>
      <c r="E59">
        <f>$K$6*1.802*10^-5*(1.225*C59)^-1</f>
        <v>0.7802497232105241</v>
      </c>
      <c r="F59">
        <f>1.225*C59/($K$7)</f>
        <v>640820.47724750289</v>
      </c>
      <c r="G59" s="1">
        <f t="shared" si="1"/>
        <v>2.7090327207163903E-3</v>
      </c>
      <c r="H59">
        <f>G59*$K$3*D59*2</f>
        <v>6.0821125784433772E-2</v>
      </c>
    </row>
    <row r="60" spans="3:8" x14ac:dyDescent="0.2">
      <c r="C60">
        <f>WingXFLR5!L66</f>
        <v>9.3798999999999992</v>
      </c>
      <c r="D60">
        <f t="shared" si="0"/>
        <v>53.889295956124997</v>
      </c>
      <c r="E60">
        <f>$K$6*1.802*10^-5*(1.225*C60)^-1</f>
        <v>0.7841343767861414</v>
      </c>
      <c r="F60">
        <f>1.225*C60/($K$7)</f>
        <v>637645.81021087675</v>
      </c>
      <c r="G60" s="1">
        <f t="shared" si="1"/>
        <v>2.7157681204403399E-3</v>
      </c>
      <c r="H60">
        <f>G60*$K$3*D60*2</f>
        <v>6.0369718196130254E-2</v>
      </c>
    </row>
    <row r="61" spans="3:8" x14ac:dyDescent="0.2">
      <c r="C61">
        <f>WingXFLR5!L67</f>
        <v>9.3338000000000001</v>
      </c>
      <c r="D61">
        <f t="shared" si="0"/>
        <v>53.36089124450001</v>
      </c>
      <c r="E61">
        <f>$K$6*1.802*10^-5*(1.225*C61)^-1</f>
        <v>0.7880072468679773</v>
      </c>
      <c r="F61">
        <f>1.225*C61/($K$7)</f>
        <v>634511.9311875694</v>
      </c>
      <c r="G61" s="1">
        <f t="shared" si="1"/>
        <v>2.7224665017447349E-3</v>
      </c>
      <c r="H61">
        <f>G61*$K$3*D61*2</f>
        <v>5.9925211053013017E-2</v>
      </c>
    </row>
    <row r="62" spans="3:8" x14ac:dyDescent="0.2">
      <c r="C62">
        <f>WingXFLR5!L68</f>
        <v>9.2885000000000009</v>
      </c>
      <c r="D62">
        <f t="shared" si="0"/>
        <v>52.844192253125016</v>
      </c>
      <c r="E62">
        <f>$K$6*1.802*10^-5*(1.225*C62)^-1</f>
        <v>0.79185035698081785</v>
      </c>
      <c r="F62">
        <f>1.225*C62/($K$7)</f>
        <v>631432.43618202</v>
      </c>
      <c r="G62" s="1">
        <f t="shared" si="1"/>
        <v>2.7290971595902401E-3</v>
      </c>
      <c r="H62">
        <f>G62*$K$3*D62*2</f>
        <v>5.9489485678773171E-2</v>
      </c>
    </row>
    <row r="63" spans="3:8" x14ac:dyDescent="0.2">
      <c r="C63">
        <f>WingXFLR5!L69</f>
        <v>9.2438000000000002</v>
      </c>
      <c r="D63">
        <f t="shared" si="0"/>
        <v>52.3368010445</v>
      </c>
      <c r="E63">
        <f>$K$6*1.802*10^-5*(1.225*C63)^-1</f>
        <v>0.79567948687945733</v>
      </c>
      <c r="F63">
        <f>1.225*C63/($K$7)</f>
        <v>628393.72918978916</v>
      </c>
      <c r="G63" s="1">
        <f t="shared" si="1"/>
        <v>2.7356877133560124E-3</v>
      </c>
      <c r="H63">
        <f>G63*$K$3*D63*2</f>
        <v>5.9060571724191158E-2</v>
      </c>
    </row>
    <row r="64" spans="3:8" x14ac:dyDescent="0.2">
      <c r="C64">
        <f>WingXFLR5!L70</f>
        <v>9.1997999999999998</v>
      </c>
      <c r="D64">
        <f t="shared" si="0"/>
        <v>51.839746024500002</v>
      </c>
      <c r="E64">
        <f>$K$6*1.802*10^-5*(1.225*C64)^-1</f>
        <v>0.79948499324075828</v>
      </c>
      <c r="F64">
        <f>1.225*C64/($K$7)</f>
        <v>625402.60821309651</v>
      </c>
      <c r="G64" s="1">
        <f t="shared" si="1"/>
        <v>2.742221914014993E-3</v>
      </c>
      <c r="H64">
        <f>G64*$K$3*D64*2</f>
        <v>5.8639386120709146E-2</v>
      </c>
    </row>
    <row r="65" spans="3:8" x14ac:dyDescent="0.2">
      <c r="C65">
        <f>WingXFLR5!L71</f>
        <v>9.1564999999999994</v>
      </c>
      <c r="D65">
        <f t="shared" si="0"/>
        <v>51.352914003124994</v>
      </c>
      <c r="E65">
        <f>$K$6*1.802*10^-5*(1.225*C65)^-1</f>
        <v>0.80326566273317612</v>
      </c>
      <c r="F65">
        <f>1.225*C65/($K$7)</f>
        <v>622459.07325194229</v>
      </c>
      <c r="G65" s="1">
        <f t="shared" si="1"/>
        <v>2.7486980875031253E-3</v>
      </c>
      <c r="H65">
        <f>G65*$K$3*D65*2</f>
        <v>5.8225883309592129E-2</v>
      </c>
    </row>
    <row r="66" spans="3:8" x14ac:dyDescent="0.2">
      <c r="C66">
        <f>WingXFLR5!L72</f>
        <v>9.1137999999999995</v>
      </c>
      <c r="D66">
        <f t="shared" si="0"/>
        <v>50.875077144499997</v>
      </c>
      <c r="E66">
        <f>$K$6*1.802*10^-5*(1.225*C66)^-1</f>
        <v>0.80702912515266167</v>
      </c>
      <c r="F66">
        <f>1.225*C66/($K$7)</f>
        <v>619556.32630410651</v>
      </c>
      <c r="G66" s="1">
        <f t="shared" si="1"/>
        <v>2.7551296667883414E-3</v>
      </c>
      <c r="H66">
        <f>G66*$K$3*D66*2</f>
        <v>5.7819066665644937E-2</v>
      </c>
    </row>
    <row r="67" spans="3:8" x14ac:dyDescent="0.2">
      <c r="C67">
        <f>WingXFLR5!L73</f>
        <v>9.0716000000000001</v>
      </c>
      <c r="D67">
        <f t="shared" ref="D67:D130" si="2">0.5*1.225*C67^2</f>
        <v>50.405030018000005</v>
      </c>
      <c r="E67">
        <f>$K$6*1.802*10^-5*(1.225*C67)^-1</f>
        <v>0.81078332827906063</v>
      </c>
      <c r="F67">
        <f>1.225*C67/($K$7)</f>
        <v>616687.56936736964</v>
      </c>
      <c r="G67" s="1">
        <f t="shared" ref="G67:G130" si="3">(2*0.664*F67^(-1/2)*$K$5^(-0.5))</f>
        <v>2.7615304985650732E-3</v>
      </c>
      <c r="H67">
        <f>G67*$K$3*D67*2</f>
        <v>5.7417948916265456E-2</v>
      </c>
    </row>
    <row r="68" spans="3:8" x14ac:dyDescent="0.2">
      <c r="C68">
        <f>WingXFLR5!L74</f>
        <v>9.0300999999999991</v>
      </c>
      <c r="D68">
        <f t="shared" si="2"/>
        <v>49.944907431124996</v>
      </c>
      <c r="E68">
        <f>$K$6*1.802*10^-5*(1.225*C68)^-1</f>
        <v>0.81450947839075183</v>
      </c>
      <c r="F68">
        <f>1.225*C68/($K$7)</f>
        <v>613866.39844617085</v>
      </c>
      <c r="G68" s="1">
        <f t="shared" si="3"/>
        <v>2.7678688638862223E-3</v>
      </c>
      <c r="H68">
        <f>G68*$K$3*D68*2</f>
        <v>5.7024393602669816E-2</v>
      </c>
    </row>
    <row r="69" spans="3:8" x14ac:dyDescent="0.2">
      <c r="C69">
        <f>WingXFLR5!L75</f>
        <v>8.9892000000000003</v>
      </c>
      <c r="D69">
        <f t="shared" si="2"/>
        <v>49.493501442000003</v>
      </c>
      <c r="E69">
        <f>$K$6*1.802*10^-5*(1.225*C69)^-1</f>
        <v>0.81821541859301472</v>
      </c>
      <c r="F69">
        <f>1.225*C69/($K$7)</f>
        <v>611086.01553829084</v>
      </c>
      <c r="G69" s="1">
        <f t="shared" si="3"/>
        <v>2.7741584869736082E-3</v>
      </c>
      <c r="H69">
        <f>G69*$K$3*D69*2</f>
        <v>5.6637412043587985E-2</v>
      </c>
    </row>
    <row r="70" spans="3:8" x14ac:dyDescent="0.2">
      <c r="C70">
        <f>WingXFLR5!L76</f>
        <v>8.9488000000000003</v>
      </c>
      <c r="D70">
        <f t="shared" si="2"/>
        <v>49.049625632000001</v>
      </c>
      <c r="E70">
        <f>$K$6*1.802*10^-5*(1.225*C70)^-1</f>
        <v>0.82190931083679675</v>
      </c>
      <c r="F70">
        <f>1.225*C70/($K$7)</f>
        <v>608339.62264150952</v>
      </c>
      <c r="G70" s="1">
        <f t="shared" si="3"/>
        <v>2.7804135040604317E-3</v>
      </c>
      <c r="H70">
        <f>G70*$K$3*D70*2</f>
        <v>5.6256024608982616E-2</v>
      </c>
    </row>
    <row r="71" spans="3:8" x14ac:dyDescent="0.2">
      <c r="C71">
        <f>WingXFLR5!L77</f>
        <v>8.9090000000000007</v>
      </c>
      <c r="D71">
        <f t="shared" si="2"/>
        <v>48.614297112500005</v>
      </c>
      <c r="E71">
        <f>$K$6*1.802*10^-5*(1.225*C71)^-1</f>
        <v>0.82558110234777482</v>
      </c>
      <c r="F71">
        <f>1.225*C71/($K$7)</f>
        <v>605634.01775804674</v>
      </c>
      <c r="G71" s="1">
        <f t="shared" si="3"/>
        <v>2.7866171824661272E-3</v>
      </c>
      <c r="H71">
        <f>G71*$K$3*D71*2</f>
        <v>5.5881142204472455E-2</v>
      </c>
    </row>
    <row r="72" spans="3:8" x14ac:dyDescent="0.2">
      <c r="C72">
        <f>WingXFLR5!L78</f>
        <v>8.8697999999999997</v>
      </c>
      <c r="D72">
        <f t="shared" si="2"/>
        <v>48.187428124500002</v>
      </c>
      <c r="E72">
        <f>$K$6*1.802*10^-5*(1.225*C72)^-1</f>
        <v>0.82922975048099479</v>
      </c>
      <c r="F72">
        <f>1.225*C72/($K$7)</f>
        <v>602969.20088790241</v>
      </c>
      <c r="G72" s="1">
        <f t="shared" si="3"/>
        <v>2.7927681085472881E-3</v>
      </c>
      <c r="H72">
        <f>G72*$K$3*D72*2</f>
        <v>5.5512728905845035E-2</v>
      </c>
    </row>
    <row r="73" spans="3:8" x14ac:dyDescent="0.2">
      <c r="C73">
        <f>WingXFLR5!L79</f>
        <v>8.8309999999999995</v>
      </c>
      <c r="D73">
        <f t="shared" si="2"/>
        <v>47.766768612500002</v>
      </c>
      <c r="E73">
        <f>$K$6*1.802*10^-5*(1.225*C73)^-1</f>
        <v>0.8328730654304527</v>
      </c>
      <c r="F73">
        <f>1.225*C73/($K$7)</f>
        <v>600331.57602663711</v>
      </c>
      <c r="G73" s="1">
        <f t="shared" si="3"/>
        <v>2.7988965561202626E-3</v>
      </c>
      <c r="H73">
        <f>G73*$K$3*D73*2</f>
        <v>5.5148875718689372E-2</v>
      </c>
    </row>
    <row r="74" spans="3:8" x14ac:dyDescent="0.2">
      <c r="C74">
        <f>WingXFLR5!L80</f>
        <v>8.7927999999999997</v>
      </c>
      <c r="D74">
        <f t="shared" si="2"/>
        <v>47.354415751999994</v>
      </c>
      <c r="E74">
        <f>$K$6*1.802*10^-5*(1.225*C74)^-1</f>
        <v>0.83649145219001086</v>
      </c>
      <c r="F74">
        <f>1.225*C74/($K$7)</f>
        <v>597734.73917869036</v>
      </c>
      <c r="G74" s="1">
        <f t="shared" si="3"/>
        <v>2.8049698191783983E-3</v>
      </c>
      <c r="H74">
        <f>G74*$K$3*D74*2</f>
        <v>5.4791429133039277E-2</v>
      </c>
    </row>
    <row r="75" spans="3:8" x14ac:dyDescent="0.2">
      <c r="C75">
        <f>WingXFLR5!L81</f>
        <v>8.7551000000000005</v>
      </c>
      <c r="D75">
        <f t="shared" si="2"/>
        <v>46.949212806125004</v>
      </c>
      <c r="E75">
        <f>$K$6*1.802*10^-5*(1.225*C75)^-1</f>
        <v>0.84009343591921593</v>
      </c>
      <c r="F75">
        <f>1.225*C75/($K$7)</f>
        <v>595171.89234184241</v>
      </c>
      <c r="G75" s="1">
        <f t="shared" si="3"/>
        <v>2.8110025182885951E-3</v>
      </c>
      <c r="H75">
        <f>G75*$K$3*D75*2</f>
        <v>5.4439421614744875E-2</v>
      </c>
    </row>
    <row r="76" spans="3:8" x14ac:dyDescent="0.2">
      <c r="C76">
        <f>WingXFLR5!L82</f>
        <v>8.7179000000000002</v>
      </c>
      <c r="D76">
        <f t="shared" si="2"/>
        <v>46.55109050112501</v>
      </c>
      <c r="E76">
        <f>$K$6*1.802*10^-5*(1.225*C76)^-1</f>
        <v>0.8436781840599602</v>
      </c>
      <c r="F76">
        <f>1.225*C76/($K$7)</f>
        <v>592643.03551609325</v>
      </c>
      <c r="G76" s="1">
        <f t="shared" si="3"/>
        <v>2.8169935241266954E-3</v>
      </c>
      <c r="H76">
        <f>G76*$K$3*D76*2</f>
        <v>5.4092824699115763E-2</v>
      </c>
    </row>
    <row r="77" spans="3:8" x14ac:dyDescent="0.2">
      <c r="C77">
        <f>WingXFLR5!L83</f>
        <v>8.6812000000000005</v>
      </c>
      <c r="D77">
        <f t="shared" si="2"/>
        <v>46.159980482000002</v>
      </c>
      <c r="E77">
        <f>$K$6*1.802*10^-5*(1.225*C77)^-1</f>
        <v>0.84724485564395779</v>
      </c>
      <c r="F77">
        <f>1.225*C77/($K$7)</f>
        <v>590148.16870144301</v>
      </c>
      <c r="G77" s="1">
        <f t="shared" si="3"/>
        <v>2.8229417011299811E-3</v>
      </c>
      <c r="H77">
        <f>G77*$K$3*D77*2</f>
        <v>5.3751610203218315E-2</v>
      </c>
    </row>
    <row r="78" spans="3:8" x14ac:dyDescent="0.2">
      <c r="C78">
        <f>WingXFLR5!L84</f>
        <v>8.6449999999999996</v>
      </c>
      <c r="D78">
        <f t="shared" si="2"/>
        <v>45.775815312500001</v>
      </c>
      <c r="E78">
        <f>$K$6*1.802*10^-5*(1.225*C78)^-1</f>
        <v>0.85079260159818704</v>
      </c>
      <c r="F78">
        <f>1.225*C78/($K$7)</f>
        <v>587687.29189789121</v>
      </c>
      <c r="G78" s="1">
        <f t="shared" si="3"/>
        <v>2.8288459079013717E-3</v>
      </c>
      <c r="H78">
        <f>G78*$K$3*D78*2</f>
        <v>5.3415750228891015E-2</v>
      </c>
    </row>
    <row r="79" spans="3:8" x14ac:dyDescent="0.2">
      <c r="C79">
        <f>WingXFLR5!L85</f>
        <v>8.6092999999999993</v>
      </c>
      <c r="D79">
        <f t="shared" si="2"/>
        <v>45.398528475124998</v>
      </c>
      <c r="E79">
        <f>$K$6*1.802*10^-5*(1.225*C79)^-1</f>
        <v>0.85432056506525833</v>
      </c>
      <c r="F79">
        <f>1.225*C79/($K$7)</f>
        <v>585260.40510543832</v>
      </c>
      <c r="G79" s="1">
        <f t="shared" si="3"/>
        <v>2.8347049976273713E-3</v>
      </c>
      <c r="H79">
        <f>G79*$K$3*D79*2</f>
        <v>5.3085217165763213E-2</v>
      </c>
    </row>
    <row r="80" spans="3:8" x14ac:dyDescent="0.2">
      <c r="C80">
        <f>WingXFLR5!L86</f>
        <v>8.5739999999999998</v>
      </c>
      <c r="D80">
        <f t="shared" si="2"/>
        <v>45.027004050000002</v>
      </c>
      <c r="E80">
        <f>$K$6*1.802*10^-5*(1.225*C80)^-1</f>
        <v>0.85783788672921957</v>
      </c>
      <c r="F80">
        <f>1.225*C80/($K$7)</f>
        <v>582860.71032186458</v>
      </c>
      <c r="G80" s="1">
        <f t="shared" si="3"/>
        <v>2.8405343831793008E-3</v>
      </c>
      <c r="H80">
        <f>G80*$K$3*D80*2</f>
        <v>5.2759060684926182E-2</v>
      </c>
    </row>
    <row r="81" spans="3:8" x14ac:dyDescent="0.2">
      <c r="C81">
        <f>WingXFLR5!L87</f>
        <v>8.5390999999999995</v>
      </c>
      <c r="D81">
        <f t="shared" si="2"/>
        <v>44.661190146125001</v>
      </c>
      <c r="E81">
        <f>$K$6*1.802*10^-5*(1.225*C81)^-1</f>
        <v>0.8613439403234916</v>
      </c>
      <c r="F81">
        <f>1.225*C81/($K$7)</f>
        <v>580488.20754716988</v>
      </c>
      <c r="G81" s="1">
        <f t="shared" si="3"/>
        <v>2.846333212305699E-3</v>
      </c>
      <c r="H81">
        <f>G81*$K$3*D81*2</f>
        <v>5.2437259385781428E-2</v>
      </c>
    </row>
    <row r="82" spans="3:8" x14ac:dyDescent="0.2">
      <c r="C82">
        <f>WingXFLR5!L88</f>
        <v>8.5046999999999997</v>
      </c>
      <c r="D82">
        <f t="shared" si="2"/>
        <v>44.302077280125005</v>
      </c>
      <c r="E82">
        <f>$K$6*1.802*10^-5*(1.225*C82)^-1</f>
        <v>0.86482792347952631</v>
      </c>
      <c r="F82">
        <f>1.225*C82/($K$7)</f>
        <v>578149.69478357385</v>
      </c>
      <c r="G82" s="1">
        <f t="shared" si="3"/>
        <v>2.8520838590772811E-3</v>
      </c>
      <c r="H82">
        <f>G82*$K$3*D82*2</f>
        <v>5.2120711307873525E-2</v>
      </c>
    </row>
    <row r="83" spans="3:8" x14ac:dyDescent="0.2">
      <c r="C83">
        <f>WingXFLR5!L89</f>
        <v>8.4707000000000008</v>
      </c>
      <c r="D83">
        <f t="shared" si="2"/>
        <v>43.948564575125012</v>
      </c>
      <c r="E83">
        <f>$K$6*1.802*10^-5*(1.225*C83)^-1</f>
        <v>0.86829920087080481</v>
      </c>
      <c r="F83">
        <f>1.225*C83/($K$7)</f>
        <v>575838.37402885698</v>
      </c>
      <c r="G83" s="1">
        <f t="shared" si="3"/>
        <v>2.8578020252107857E-3</v>
      </c>
      <c r="H83">
        <f>G83*$K$3*D83*2</f>
        <v>5.180847244975844E-2</v>
      </c>
    </row>
    <row r="84" spans="3:8" x14ac:dyDescent="0.2">
      <c r="C84">
        <f>WingXFLR5!L90</f>
        <v>8.4372000000000007</v>
      </c>
      <c r="D84">
        <f t="shared" si="2"/>
        <v>43.601635602000009</v>
      </c>
      <c r="E84">
        <f>$K$6*1.802*10^-5*(1.225*C84)^-1</f>
        <v>0.87174679287160739</v>
      </c>
      <c r="F84">
        <f>1.225*C84/($K$7)</f>
        <v>573561.04328523879</v>
      </c>
      <c r="G84" s="1">
        <f t="shared" si="3"/>
        <v>2.8634698726868013E-3</v>
      </c>
      <c r="H84">
        <f>G84*$K$3*D84*2</f>
        <v>5.1501437602805539E-2</v>
      </c>
    </row>
    <row r="85" spans="3:8" x14ac:dyDescent="0.2">
      <c r="C85">
        <f>WingXFLR5!L91</f>
        <v>8.4040999999999997</v>
      </c>
      <c r="D85">
        <f t="shared" si="2"/>
        <v>43.260199296125002</v>
      </c>
      <c r="E85">
        <f>$K$6*1.802*10^-5*(1.225*C85)^-1</f>
        <v>0.87518021451628703</v>
      </c>
      <c r="F85">
        <f>1.225*C85/($K$7)</f>
        <v>571310.9045504994</v>
      </c>
      <c r="G85" s="1">
        <f t="shared" si="3"/>
        <v>2.8691032963279587E-3</v>
      </c>
      <c r="H85">
        <f>G85*$K$3*D85*2</f>
        <v>5.1198666915130635E-2</v>
      </c>
    </row>
    <row r="86" spans="3:8" x14ac:dyDescent="0.2">
      <c r="C86">
        <f>WingXFLR5!L92</f>
        <v>8.3712999999999997</v>
      </c>
      <c r="D86">
        <f t="shared" si="2"/>
        <v>42.923181510125005</v>
      </c>
      <c r="E86">
        <f>$K$6*1.802*10^-5*(1.225*C86)^-1</f>
        <v>0.87860930092295431</v>
      </c>
      <c r="F86">
        <f>1.225*C86/($K$7)</f>
        <v>569081.15982241952</v>
      </c>
      <c r="G86" s="1">
        <f t="shared" si="3"/>
        <v>2.874718588299414E-3</v>
      </c>
      <c r="H86">
        <f>G86*$K$3*D86*2</f>
        <v>5.0899227949393749E-2</v>
      </c>
    </row>
    <row r="87" spans="3:8" x14ac:dyDescent="0.2">
      <c r="C87">
        <f>WingXFLR5!L93</f>
        <v>8.3390000000000004</v>
      </c>
      <c r="D87">
        <f t="shared" si="2"/>
        <v>42.592589112500008</v>
      </c>
      <c r="E87">
        <f>$K$6*1.802*10^-5*(1.225*C87)^-1</f>
        <v>0.88201247641399771</v>
      </c>
      <c r="F87">
        <f>1.225*C87/($K$7)</f>
        <v>566885.40510543855</v>
      </c>
      <c r="G87" s="1">
        <f t="shared" si="3"/>
        <v>2.8802806263317272E-3</v>
      </c>
      <c r="H87">
        <f>G87*$K$3*D87*2</f>
        <v>5.0604926313992084E-2</v>
      </c>
    </row>
    <row r="88" spans="3:8" x14ac:dyDescent="0.2">
      <c r="C88">
        <f>WingXFLR5!L94</f>
        <v>8.3070000000000004</v>
      </c>
      <c r="D88">
        <f t="shared" si="2"/>
        <v>42.266327512500013</v>
      </c>
      <c r="E88">
        <f>$K$6*1.802*10^-5*(1.225*C88)^-1</f>
        <v>0.88541014094334025</v>
      </c>
      <c r="F88">
        <f>1.225*C88/($K$7)</f>
        <v>564710.04439511662</v>
      </c>
      <c r="G88" s="1">
        <f t="shared" si="3"/>
        <v>2.8858229633899764E-3</v>
      </c>
      <c r="H88">
        <f>G88*$K$3*D88*2</f>
        <v>5.0313919636915304E-2</v>
      </c>
    </row>
    <row r="89" spans="3:8" x14ac:dyDescent="0.2">
      <c r="C89">
        <f>WingXFLR5!L95</f>
        <v>8.2754999999999992</v>
      </c>
      <c r="D89">
        <f t="shared" si="2"/>
        <v>41.946388903124998</v>
      </c>
      <c r="E89">
        <f>$K$6*1.802*10^-5*(1.225*C89)^-1</f>
        <v>0.88878038074029708</v>
      </c>
      <c r="F89">
        <f>1.225*C89/($K$7)</f>
        <v>562568.67369589338</v>
      </c>
      <c r="G89" s="1">
        <f t="shared" si="3"/>
        <v>2.8913100689133948E-3</v>
      </c>
      <c r="H89">
        <f>G89*$K$3*D89*2</f>
        <v>5.002800684344199E-2</v>
      </c>
    </row>
    <row r="90" spans="3:8" x14ac:dyDescent="0.2">
      <c r="C90">
        <f>WingXFLR5!L96</f>
        <v>8.2443000000000008</v>
      </c>
      <c r="D90">
        <f t="shared" si="2"/>
        <v>41.630695525125013</v>
      </c>
      <c r="E90">
        <f>$K$6*1.802*10^-5*(1.225*C90)^-1</f>
        <v>0.89214391043706887</v>
      </c>
      <c r="F90">
        <f>1.225*C90/($K$7)</f>
        <v>560447.69700332975</v>
      </c>
      <c r="G90" s="1">
        <f t="shared" si="3"/>
        <v>2.8967758869881508E-3</v>
      </c>
      <c r="H90">
        <f>G90*$K$3*D90*2</f>
        <v>4.9745352919237651E-2</v>
      </c>
    </row>
    <row r="91" spans="3:8" x14ac:dyDescent="0.2">
      <c r="C91">
        <f>WingXFLR5!L97</f>
        <v>8.2134999999999998</v>
      </c>
      <c r="D91">
        <f t="shared" si="2"/>
        <v>41.320219128124997</v>
      </c>
      <c r="E91">
        <f>$K$6*1.802*10^-5*(1.225*C91)^-1</f>
        <v>0.8954893822141996</v>
      </c>
      <c r="F91">
        <f>1.225*C91/($K$7)</f>
        <v>558353.91231964482</v>
      </c>
      <c r="G91" s="1">
        <f t="shared" si="3"/>
        <v>2.9022021493046476E-3</v>
      </c>
      <c r="H91">
        <f>G91*$K$3*D91*2</f>
        <v>4.9466846864895643E-2</v>
      </c>
    </row>
    <row r="92" spans="3:8" x14ac:dyDescent="0.2">
      <c r="C92">
        <f>WingXFLR5!L98</f>
        <v>8.1829999999999998</v>
      </c>
      <c r="D92">
        <f t="shared" si="2"/>
        <v>41.013912012500001</v>
      </c>
      <c r="E92">
        <f>$K$6*1.802*10^-5*(1.225*C92)^-1</f>
        <v>0.89882708552075363</v>
      </c>
      <c r="F92">
        <f>1.225*C92/($K$7)</f>
        <v>556280.52164261939</v>
      </c>
      <c r="G92" s="1">
        <f t="shared" si="3"/>
        <v>2.9076057199843154E-3</v>
      </c>
      <c r="H92">
        <f>G92*$K$3*D92*2</f>
        <v>4.9191567631172349E-2</v>
      </c>
    </row>
    <row r="93" spans="3:8" x14ac:dyDescent="0.2">
      <c r="C93">
        <f>WingXFLR5!L99</f>
        <v>8.1529000000000007</v>
      </c>
      <c r="D93">
        <f t="shared" si="2"/>
        <v>40.712739276125014</v>
      </c>
      <c r="E93">
        <f>$K$6*1.802*10^-5*(1.225*C93)^-1</f>
        <v>0.90214549924766974</v>
      </c>
      <c r="F93">
        <f>1.225*C93/($K$7)</f>
        <v>554234.32297447289</v>
      </c>
      <c r="G93" s="1">
        <f t="shared" si="3"/>
        <v>2.9129681249156184E-3</v>
      </c>
      <c r="H93">
        <f>G93*$K$3*D93*2</f>
        <v>4.8920401113107838E-2</v>
      </c>
    </row>
    <row r="94" spans="3:8" x14ac:dyDescent="0.2">
      <c r="C94">
        <f>WingXFLR5!L100</f>
        <v>8.1232000000000006</v>
      </c>
      <c r="D94">
        <f t="shared" si="2"/>
        <v>40.416656672000009</v>
      </c>
      <c r="E94">
        <f>$K$6*1.802*10^-5*(1.225*C94)^-1</f>
        <v>0.90544391875324093</v>
      </c>
      <c r="F94">
        <f>1.225*C94/($K$7)</f>
        <v>552215.31631520542</v>
      </c>
      <c r="G94" s="1">
        <f t="shared" si="3"/>
        <v>2.9182884554802696E-3</v>
      </c>
      <c r="H94">
        <f>G94*$K$3*D94*2</f>
        <v>4.8653328312190484E-2</v>
      </c>
    </row>
    <row r="95" spans="3:8" x14ac:dyDescent="0.2">
      <c r="C95">
        <f>WingXFLR5!L101</f>
        <v>8.0937999999999999</v>
      </c>
      <c r="D95">
        <f t="shared" si="2"/>
        <v>40.124629044500004</v>
      </c>
      <c r="E95">
        <f>$K$6*1.802*10^-5*(1.225*C95)^-1</f>
        <v>0.90873286229167105</v>
      </c>
      <c r="F95">
        <f>1.225*C95/($K$7)</f>
        <v>550216.70366259711</v>
      </c>
      <c r="G95" s="1">
        <f t="shared" si="3"/>
        <v>2.9235838611419329E-3</v>
      </c>
      <c r="H95">
        <f>G95*$K$3*D95*2</f>
        <v>4.8389433637382913E-2</v>
      </c>
    </row>
    <row r="96" spans="3:8" x14ac:dyDescent="0.2">
      <c r="C96">
        <f>WingXFLR5!L102</f>
        <v>8.0647000000000002</v>
      </c>
      <c r="D96">
        <f t="shared" si="2"/>
        <v>39.836623980125005</v>
      </c>
      <c r="E96">
        <f>$K$6*1.802*10^-5*(1.225*C96)^-1</f>
        <v>0.91201185919083505</v>
      </c>
      <c r="F96">
        <f>1.225*C96/($K$7)</f>
        <v>548238.48501664819</v>
      </c>
      <c r="G96" s="1">
        <f t="shared" si="3"/>
        <v>2.928853721331229E-3</v>
      </c>
      <c r="H96">
        <f>G96*$K$3*D96*2</f>
        <v>4.8128703310653068E-2</v>
      </c>
    </row>
    <row r="97" spans="3:8" x14ac:dyDescent="0.2">
      <c r="C97">
        <f>WingXFLR5!L103</f>
        <v>8.0359999999999996</v>
      </c>
      <c r="D97">
        <f t="shared" si="2"/>
        <v>39.553593799999994</v>
      </c>
      <c r="E97">
        <f>$K$6*1.802*10^-5*(1.225*C97)^-1</f>
        <v>0.91526904440223089</v>
      </c>
      <c r="F97">
        <f>1.225*C97/($K$7)</f>
        <v>546287.45837957831</v>
      </c>
      <c r="G97" s="1">
        <f t="shared" si="3"/>
        <v>2.9340791558539014E-3</v>
      </c>
      <c r="H97">
        <f>G97*$K$3*D97*2</f>
        <v>4.7872017231922984E-2</v>
      </c>
    </row>
    <row r="98" spans="3:8" x14ac:dyDescent="0.2">
      <c r="C98">
        <f>WingXFLR5!L104</f>
        <v>8.0075000000000003</v>
      </c>
      <c r="D98">
        <f t="shared" si="2"/>
        <v>39.273534453125009</v>
      </c>
      <c r="E98">
        <f>$K$6*1.802*10^-5*(1.225*C98)^-1</f>
        <v>0.91852663638043408</v>
      </c>
      <c r="F98">
        <f>1.225*C98/($K$7)</f>
        <v>544350.02774694795</v>
      </c>
      <c r="G98" s="1">
        <f t="shared" si="3"/>
        <v>2.9392959515224973E-3</v>
      </c>
      <c r="H98">
        <f>G98*$K$3*D98*2</f>
        <v>4.7617573088270485E-2</v>
      </c>
    </row>
    <row r="99" spans="3:8" x14ac:dyDescent="0.2">
      <c r="C99">
        <f>WingXFLR5!L105</f>
        <v>7.9794</v>
      </c>
      <c r="D99">
        <f t="shared" si="2"/>
        <v>38.9983799205</v>
      </c>
      <c r="E99">
        <f>$K$6*1.802*10^-5*(1.225*C99)^-1</f>
        <v>0.92176129042488497</v>
      </c>
      <c r="F99">
        <f>1.225*C99/($K$7)</f>
        <v>542439.7891231965</v>
      </c>
      <c r="G99" s="1">
        <f t="shared" si="3"/>
        <v>2.9444668684275649E-3</v>
      </c>
      <c r="H99">
        <f>G99*$K$3*D99*2</f>
        <v>4.7367143009283512E-2</v>
      </c>
    </row>
    <row r="100" spans="3:8" x14ac:dyDescent="0.2">
      <c r="C100">
        <f>WingXFLR5!L106</f>
        <v>7.9516</v>
      </c>
      <c r="D100">
        <f t="shared" si="2"/>
        <v>38.727114818000004</v>
      </c>
      <c r="E100">
        <f>$K$6*1.802*10^-5*(1.225*C100)^-1</f>
        <v>0.9249839077438915</v>
      </c>
      <c r="F100">
        <f>1.225*C100/($K$7)</f>
        <v>540549.94450610434</v>
      </c>
      <c r="G100" s="1">
        <f t="shared" si="3"/>
        <v>2.9496095289192462E-3</v>
      </c>
      <c r="H100">
        <f>G100*$K$3*D100*2</f>
        <v>4.7119820094073048E-2</v>
      </c>
    </row>
    <row r="101" spans="3:8" x14ac:dyDescent="0.2">
      <c r="C101">
        <f>WingXFLR5!L107</f>
        <v>7.9241999999999999</v>
      </c>
      <c r="D101">
        <f t="shared" si="2"/>
        <v>38.460679204500003</v>
      </c>
      <c r="E101">
        <f>$K$6*1.802*10^-5*(1.225*C101)^-1</f>
        <v>0.92818228222613353</v>
      </c>
      <c r="F101">
        <f>1.225*C101/($K$7)</f>
        <v>538687.29189789121</v>
      </c>
      <c r="G101" s="1">
        <f t="shared" si="3"/>
        <v>2.9547046525995285E-3</v>
      </c>
      <c r="H101">
        <f>G101*$K$3*D101*2</f>
        <v>4.6876478462415563E-2</v>
      </c>
    </row>
    <row r="102" spans="3:8" x14ac:dyDescent="0.2">
      <c r="C102">
        <f>WingXFLR5!L108</f>
        <v>7.8970000000000002</v>
      </c>
      <c r="D102">
        <f t="shared" si="2"/>
        <v>38.197098012500007</v>
      </c>
      <c r="E102">
        <f>$K$6*1.802*10^-5*(1.225*C102)^-1</f>
        <v>0.93137926311464192</v>
      </c>
      <c r="F102">
        <f>1.225*C102/($K$7)</f>
        <v>536838.23529411771</v>
      </c>
      <c r="G102" s="1">
        <f t="shared" si="3"/>
        <v>2.9597887909878734E-3</v>
      </c>
      <c r="H102">
        <f>G102*$K$3*D102*2</f>
        <v>4.6635328800085862E-2</v>
      </c>
    </row>
    <row r="103" spans="3:8" x14ac:dyDescent="0.2">
      <c r="C103">
        <f>WingXFLR5!L109</f>
        <v>7.8700999999999999</v>
      </c>
      <c r="D103">
        <f t="shared" si="2"/>
        <v>37.937315331124999</v>
      </c>
      <c r="E103">
        <f>$K$6*1.802*10^-5*(1.225*C103)^-1</f>
        <v>0.93456271722294859</v>
      </c>
      <c r="F103">
        <f>1.225*C103/($K$7)</f>
        <v>535009.57269700337</v>
      </c>
      <c r="G103" s="1">
        <f t="shared" si="3"/>
        <v>2.9648427547654004E-3</v>
      </c>
      <c r="H103">
        <f>G103*$K$3*D103*2</f>
        <v>4.6397246979078724E-2</v>
      </c>
    </row>
    <row r="104" spans="3:8" x14ac:dyDescent="0.2">
      <c r="C104">
        <f>WingXFLR5!L110</f>
        <v>7.8434999999999997</v>
      </c>
      <c r="D104">
        <f t="shared" si="2"/>
        <v>37.681301503124999</v>
      </c>
      <c r="E104">
        <f>$K$6*1.802*10^-5*(1.225*C104)^-1</f>
        <v>0.93773214009260242</v>
      </c>
      <c r="F104">
        <f>1.225*C104/($K$7)</f>
        <v>533201.30410654831</v>
      </c>
      <c r="G104" s="1">
        <f t="shared" si="3"/>
        <v>2.9698658991526403E-3</v>
      </c>
      <c r="H104">
        <f>G104*$K$3*D104*2</f>
        <v>4.6162220102550777E-2</v>
      </c>
    </row>
    <row r="105" spans="3:8" x14ac:dyDescent="0.2">
      <c r="C105">
        <f>WingXFLR5!L111</f>
        <v>7.8171999999999997</v>
      </c>
      <c r="D105">
        <f t="shared" si="2"/>
        <v>37.429027202</v>
      </c>
      <c r="E105">
        <f>$K$6*1.802*10^-5*(1.225*C105)^-1</f>
        <v>0.94088702359109766</v>
      </c>
      <c r="F105">
        <f>1.225*C105/($K$7)</f>
        <v>531413.42952275241</v>
      </c>
      <c r="G105" s="1">
        <f t="shared" si="3"/>
        <v>2.9748575769721662E-3</v>
      </c>
      <c r="H105">
        <f>G105*$K$3*D105*2</f>
        <v>4.5930235382858897E-2</v>
      </c>
    </row>
    <row r="106" spans="3:8" x14ac:dyDescent="0.2">
      <c r="C106">
        <f>WingXFLR5!L112</f>
        <v>7.7911000000000001</v>
      </c>
      <c r="D106">
        <f t="shared" si="2"/>
        <v>37.179509016125003</v>
      </c>
      <c r="E106">
        <f>$K$6*1.802*10^-5*(1.225*C106)^-1</f>
        <v>0.94403897277872528</v>
      </c>
      <c r="F106">
        <f>1.225*C106/($K$7)</f>
        <v>529639.15094339626</v>
      </c>
      <c r="G106" s="1">
        <f t="shared" si="3"/>
        <v>2.9798362619616052E-3</v>
      </c>
      <c r="H106">
        <f>G106*$K$3*D106*2</f>
        <v>4.5700400281873312E-2</v>
      </c>
    </row>
    <row r="107" spans="3:8" x14ac:dyDescent="0.2">
      <c r="C107">
        <f>WingXFLR5!L113</f>
        <v>7.7653999999999996</v>
      </c>
      <c r="D107">
        <f t="shared" si="2"/>
        <v>36.934630260500001</v>
      </c>
      <c r="E107">
        <f>$K$6*1.802*10^-5*(1.225*C107)^-1</f>
        <v>0.94716331944475851</v>
      </c>
      <c r="F107">
        <f>1.225*C107/($K$7)</f>
        <v>527892.06437291903</v>
      </c>
      <c r="G107" s="1">
        <f t="shared" si="3"/>
        <v>2.9847631513491226E-3</v>
      </c>
      <c r="H107">
        <f>G107*$K$3*D107*2</f>
        <v>4.547446340672591E-2</v>
      </c>
    </row>
    <row r="108" spans="3:8" x14ac:dyDescent="0.2">
      <c r="C108">
        <f>WingXFLR5!L114</f>
        <v>7.7398999999999996</v>
      </c>
      <c r="D108">
        <f t="shared" si="2"/>
        <v>36.692456856124998</v>
      </c>
      <c r="E108">
        <f>$K$6*1.802*10^-5*(1.225*C108)^-1</f>
        <v>0.95028385907005619</v>
      </c>
      <c r="F108">
        <f>1.225*C108/($K$7)</f>
        <v>526158.57380688132</v>
      </c>
      <c r="G108" s="1">
        <f t="shared" si="3"/>
        <v>2.9896759327741693E-3</v>
      </c>
      <c r="H108">
        <f>G108*$K$3*D108*2</f>
        <v>4.5250654010558479E-2</v>
      </c>
    </row>
    <row r="109" spans="3:8" x14ac:dyDescent="0.2">
      <c r="C109">
        <f>WingXFLR5!L115</f>
        <v>7.7146999999999997</v>
      </c>
      <c r="D109">
        <f t="shared" si="2"/>
        <v>36.453915105124999</v>
      </c>
      <c r="E109">
        <f>$K$6*1.802*10^-5*(1.225*C109)^-1</f>
        <v>0.95338795297501222</v>
      </c>
      <c r="F109">
        <f>1.225*C109/($K$7)</f>
        <v>524445.47724750277</v>
      </c>
      <c r="G109" s="1">
        <f t="shared" si="3"/>
        <v>2.9945548269345898E-3</v>
      </c>
      <c r="H109">
        <f>G109*$K$3*D109*2</f>
        <v>4.5029839568470266E-2</v>
      </c>
    </row>
    <row r="110" spans="3:8" x14ac:dyDescent="0.2">
      <c r="C110">
        <f>WingXFLR5!L116</f>
        <v>7.6897000000000002</v>
      </c>
      <c r="D110">
        <f t="shared" si="2"/>
        <v>36.218035230125004</v>
      </c>
      <c r="E110">
        <f>$K$6*1.802*10^-5*(1.225*C110)^-1</f>
        <v>0.95648751457356285</v>
      </c>
      <c r="F110">
        <f>1.225*C110/($K$7)</f>
        <v>522745.97669256391</v>
      </c>
      <c r="G110" s="1">
        <f t="shared" si="3"/>
        <v>2.9994186787013263E-3</v>
      </c>
      <c r="H110">
        <f>G110*$K$3*D110*2</f>
        <v>4.4811133692228597E-2</v>
      </c>
    </row>
    <row r="111" spans="3:8" x14ac:dyDescent="0.2">
      <c r="C111">
        <f>WingXFLR5!L117</f>
        <v>7.665</v>
      </c>
      <c r="D111">
        <f t="shared" si="2"/>
        <v>35.985737812500005</v>
      </c>
      <c r="E111">
        <f>$K$6*1.802*10^-5*(1.225*C111)^-1</f>
        <v>0.95956973787558097</v>
      </c>
      <c r="F111">
        <f>1.225*C111/($K$7)</f>
        <v>521066.87014428416</v>
      </c>
      <c r="G111" s="1">
        <f t="shared" si="3"/>
        <v>3.0042475145270068E-3</v>
      </c>
      <c r="H111">
        <f>G111*$K$3*D111*2</f>
        <v>4.4595401144919763E-2</v>
      </c>
    </row>
    <row r="112" spans="3:8" x14ac:dyDescent="0.2">
      <c r="C112">
        <f>WingXFLR5!L118</f>
        <v>7.6406000000000001</v>
      </c>
      <c r="D112">
        <f t="shared" si="2"/>
        <v>35.756995620500007</v>
      </c>
      <c r="E112">
        <f>$K$6*1.802*10^-5*(1.225*C112)^-1</f>
        <v>0.96263409167033054</v>
      </c>
      <c r="F112">
        <f>1.225*C112/($K$7)</f>
        <v>519408.15760266373</v>
      </c>
      <c r="G112" s="1">
        <f t="shared" si="3"/>
        <v>3.0090406727498859E-3</v>
      </c>
      <c r="H112">
        <f>G112*$K$3*D112*2</f>
        <v>4.4382629839937425E-2</v>
      </c>
    </row>
    <row r="113" spans="3:8" x14ac:dyDescent="0.2">
      <c r="C113">
        <f>WingXFLR5!L119</f>
        <v>7.6163999999999996</v>
      </c>
      <c r="D113">
        <f t="shared" si="2"/>
        <v>35.530848738000003</v>
      </c>
      <c r="E113">
        <f>$K$6*1.802*10^-5*(1.225*C113)^-1</f>
        <v>0.96569272107771753</v>
      </c>
      <c r="F113">
        <f>1.225*C113/($K$7)</f>
        <v>517763.04106548283</v>
      </c>
      <c r="G113" s="1">
        <f t="shared" si="3"/>
        <v>3.0138172754247514E-3</v>
      </c>
      <c r="H113">
        <f>G113*$K$3*D113*2</f>
        <v>4.4171937866548848E-2</v>
      </c>
    </row>
    <row r="114" spans="3:8" x14ac:dyDescent="0.2">
      <c r="C114">
        <f>WingXFLR5!L120</f>
        <v>7.5923999999999996</v>
      </c>
      <c r="D114">
        <f t="shared" si="2"/>
        <v>35.307279377999997</v>
      </c>
      <c r="E114">
        <f>$K$6*1.802*10^-5*(1.225*C114)^-1</f>
        <v>0.96874532964758553</v>
      </c>
      <c r="F114">
        <f>1.225*C114/($K$7)</f>
        <v>516131.52053274139</v>
      </c>
      <c r="G114" s="1">
        <f t="shared" si="3"/>
        <v>3.018576939280016E-3</v>
      </c>
      <c r="H114">
        <f>G114*$K$3*D114*2</f>
        <v>4.3963317469148402E-2</v>
      </c>
    </row>
    <row r="115" spans="3:8" x14ac:dyDescent="0.2">
      <c r="C115">
        <f>WingXFLR5!L121</f>
        <v>7.5686999999999998</v>
      </c>
      <c r="D115">
        <f t="shared" si="2"/>
        <v>35.087197060125</v>
      </c>
      <c r="E115">
        <f>$K$6*1.802*10^-5*(1.225*C115)^-1</f>
        <v>0.97177877849780381</v>
      </c>
      <c r="F115">
        <f>1.225*C115/($K$7)</f>
        <v>514520.39400665928</v>
      </c>
      <c r="G115" s="1">
        <f t="shared" si="3"/>
        <v>3.0232993062090487E-3</v>
      </c>
      <c r="H115">
        <f>G115*$K$3*D115*2</f>
        <v>4.3757628143087132E-2</v>
      </c>
    </row>
    <row r="116" spans="3:8" x14ac:dyDescent="0.2">
      <c r="C116">
        <f>WingXFLR5!L122</f>
        <v>7.5453000000000001</v>
      </c>
      <c r="D116">
        <f t="shared" si="2"/>
        <v>34.870575655125002</v>
      </c>
      <c r="E116">
        <f>$K$6*1.802*10^-5*(1.225*C116)^-1</f>
        <v>0.97479252525629545</v>
      </c>
      <c r="F116">
        <f>1.225*C116/($K$7)</f>
        <v>512929.6614872365</v>
      </c>
      <c r="G116" s="1">
        <f t="shared" si="3"/>
        <v>3.0279837083327459E-3</v>
      </c>
      <c r="H116">
        <f>G116*$K$3*D116*2</f>
        <v>4.3554858180859975E-2</v>
      </c>
    </row>
    <row r="117" spans="3:8" x14ac:dyDescent="0.2">
      <c r="C117">
        <f>WingXFLR5!L123</f>
        <v>7.5220000000000002</v>
      </c>
      <c r="D117">
        <f t="shared" si="2"/>
        <v>34.655546450000003</v>
      </c>
      <c r="E117">
        <f>$K$6*1.802*10^-5*(1.225*C117)^-1</f>
        <v>0.97781202350655771</v>
      </c>
      <c r="F117">
        <f>1.225*C117/($K$7)</f>
        <v>511345.72697003337</v>
      </c>
      <c r="G117" s="1">
        <f t="shared" si="3"/>
        <v>3.0326697937966929E-3</v>
      </c>
      <c r="H117">
        <f>G117*$K$3*D117*2</f>
        <v>4.3353266923903705E-2</v>
      </c>
    </row>
    <row r="118" spans="3:8" x14ac:dyDescent="0.2">
      <c r="C118">
        <f>WingXFLR5!L124</f>
        <v>7.4989999999999997</v>
      </c>
      <c r="D118">
        <f t="shared" si="2"/>
        <v>34.4439381125</v>
      </c>
      <c r="E118">
        <f>$K$6*1.802*10^-5*(1.225*C118)^-1</f>
        <v>0.98081104691509902</v>
      </c>
      <c r="F118">
        <f>1.225*C118/($K$7)</f>
        <v>509782.18645948946</v>
      </c>
      <c r="G118" s="1">
        <f t="shared" si="3"/>
        <v>3.0373169470111552E-3</v>
      </c>
      <c r="H118">
        <f>G118*$K$3*D118*2</f>
        <v>4.3154577242246112E-2</v>
      </c>
    </row>
    <row r="119" spans="3:8" x14ac:dyDescent="0.2">
      <c r="C119">
        <f>WingXFLR5!L125</f>
        <v>7.4763000000000002</v>
      </c>
      <c r="D119">
        <f t="shared" si="2"/>
        <v>34.235725285125007</v>
      </c>
      <c r="E119">
        <f>$K$6*1.802*10^-5*(1.225*C119)^-1</f>
        <v>0.98378904549260027</v>
      </c>
      <c r="F119">
        <f>1.225*C119/($K$7)</f>
        <v>508239.03995560488</v>
      </c>
      <c r="G119" s="1">
        <f t="shared" si="3"/>
        <v>3.0419244961096786E-3</v>
      </c>
      <c r="H119">
        <f>G119*$K$3*D119*2</f>
        <v>4.2958777697097592E-2</v>
      </c>
    </row>
    <row r="120" spans="3:8" x14ac:dyDescent="0.2">
      <c r="C120">
        <f>WingXFLR5!L126</f>
        <v>7.4537000000000004</v>
      </c>
      <c r="D120">
        <f t="shared" si="2"/>
        <v>34.029056760125009</v>
      </c>
      <c r="E120">
        <f>$K$6*1.802*10^-5*(1.225*C120)^-1</f>
        <v>0.98677194424464731</v>
      </c>
      <c r="F120">
        <f>1.225*C120/($K$7)</f>
        <v>506702.69145394006</v>
      </c>
      <c r="G120" s="1">
        <f t="shared" si="3"/>
        <v>3.0465326411238968E-3</v>
      </c>
      <c r="H120">
        <f>G120*$K$3*D120*2</f>
        <v>4.2764135768631188E-2</v>
      </c>
    </row>
    <row r="121" spans="3:8" x14ac:dyDescent="0.2">
      <c r="C121">
        <f>WingXFLR5!L127</f>
        <v>7.4314</v>
      </c>
      <c r="D121">
        <f t="shared" si="2"/>
        <v>33.825744900499998</v>
      </c>
      <c r="E121">
        <f>$K$6*1.802*10^-5*(1.225*C121)^-1</f>
        <v>0.98973303022530446</v>
      </c>
      <c r="F121">
        <f>1.225*C121/($K$7)</f>
        <v>505186.73695893452</v>
      </c>
      <c r="G121" s="1">
        <f t="shared" si="3"/>
        <v>3.0511002049550271E-3</v>
      </c>
      <c r="H121">
        <f>G121*$K$3*D121*2</f>
        <v>4.2572366594452203E-2</v>
      </c>
    </row>
    <row r="122" spans="3:8" x14ac:dyDescent="0.2">
      <c r="C122">
        <f>WingXFLR5!L128</f>
        <v>7.4092000000000002</v>
      </c>
      <c r="D122">
        <f t="shared" si="2"/>
        <v>33.623949842000009</v>
      </c>
      <c r="E122">
        <f>$K$6*1.802*10^-5*(1.225*C122)^-1</f>
        <v>0.9926985424629281</v>
      </c>
      <c r="F122">
        <f>1.225*C122/($K$7)</f>
        <v>503677.58046614879</v>
      </c>
      <c r="G122" s="1">
        <f t="shared" si="3"/>
        <v>3.0556677535892242E-3</v>
      </c>
      <c r="H122">
        <f>G122*$K$3*D122*2</f>
        <v>4.2381742953206625E-2</v>
      </c>
    </row>
    <row r="123" spans="3:8" x14ac:dyDescent="0.2">
      <c r="C123">
        <f>WingXFLR5!L129</f>
        <v>7.3872999999999998</v>
      </c>
      <c r="D123">
        <f t="shared" si="2"/>
        <v>33.425473290124998</v>
      </c>
      <c r="E123">
        <f>$K$6*1.802*10^-5*(1.225*C123)^-1</f>
        <v>0.9956414442105137</v>
      </c>
      <c r="F123">
        <f>1.225*C123/($K$7)</f>
        <v>502188.81798002217</v>
      </c>
      <c r="G123" s="1">
        <f t="shared" si="3"/>
        <v>3.0601937374369445E-3</v>
      </c>
      <c r="H123">
        <f>G123*$K$3*D123*2</f>
        <v>4.2193974913738878E-2</v>
      </c>
    </row>
    <row r="124" spans="3:8" x14ac:dyDescent="0.2">
      <c r="C124">
        <f>WingXFLR5!L130</f>
        <v>7.3657000000000004</v>
      </c>
      <c r="D124">
        <f t="shared" si="2"/>
        <v>33.230291100125001</v>
      </c>
      <c r="E124">
        <f>$K$6*1.802*10^-5*(1.225*C124)^-1</f>
        <v>0.99856117420154589</v>
      </c>
      <c r="F124">
        <f>1.225*C124/($K$7)</f>
        <v>500720.449500555</v>
      </c>
      <c r="G124" s="1">
        <f t="shared" si="3"/>
        <v>3.0646774793599927E-3</v>
      </c>
      <c r="H124">
        <f>G124*$K$3*D124*2</f>
        <v>4.2009051466441079E-2</v>
      </c>
    </row>
    <row r="125" spans="3:8" x14ac:dyDescent="0.2">
      <c r="C125">
        <f>WingXFLR5!L131</f>
        <v>7.3441999999999998</v>
      </c>
      <c r="D125">
        <f t="shared" si="2"/>
        <v>33.036580104500004</v>
      </c>
      <c r="E125">
        <f>$K$6*1.802*10^-5*(1.225*C125)^-1</f>
        <v>1.0014844422559743</v>
      </c>
      <c r="F125">
        <f>1.225*C125/($K$7)</f>
        <v>499258.87902330747</v>
      </c>
      <c r="G125" s="1">
        <f t="shared" si="3"/>
        <v>3.069160092369733E-3</v>
      </c>
      <c r="H125">
        <f>G125*$K$3*D125*2</f>
        <v>4.1825253213606764E-2</v>
      </c>
    </row>
    <row r="126" spans="3:8" x14ac:dyDescent="0.2">
      <c r="C126">
        <f>WingXFLR5!L132</f>
        <v>7.3228999999999997</v>
      </c>
      <c r="D126">
        <f t="shared" si="2"/>
        <v>32.845229451125</v>
      </c>
      <c r="E126">
        <f>$K$6*1.802*10^-5*(1.225*C126)^-1</f>
        <v>1.0043974437471941</v>
      </c>
      <c r="F126">
        <f>1.225*C126/($K$7)</f>
        <v>497810.90455049946</v>
      </c>
      <c r="G126" s="1">
        <f t="shared" si="3"/>
        <v>3.0736204592703171E-3</v>
      </c>
      <c r="H126">
        <f>G126*$K$3*D126*2</f>
        <v>4.1643429807542376E-2</v>
      </c>
    </row>
    <row r="127" spans="3:8" x14ac:dyDescent="0.2">
      <c r="C127">
        <f>WingXFLR5!L133</f>
        <v>7.3018000000000001</v>
      </c>
      <c r="D127">
        <f t="shared" si="2"/>
        <v>32.656223484500003</v>
      </c>
      <c r="E127">
        <f>$K$6*1.802*10^-5*(1.225*C127)^-1</f>
        <v>1.0072998494640126</v>
      </c>
      <c r="F127">
        <f>1.225*C127/($K$7)</f>
        <v>496376.52608213102</v>
      </c>
      <c r="G127" s="1">
        <f t="shared" si="3"/>
        <v>3.0780581737774367E-3</v>
      </c>
      <c r="H127">
        <f>G127*$K$3*D127*2</f>
        <v>4.146357419373177E-2</v>
      </c>
    </row>
    <row r="128" spans="3:8" x14ac:dyDescent="0.2">
      <c r="C128">
        <f>WingXFLR5!L134</f>
        <v>7.2808999999999999</v>
      </c>
      <c r="D128">
        <f t="shared" si="2"/>
        <v>32.469546696125001</v>
      </c>
      <c r="E128">
        <f>$K$6*1.802*10^-5*(1.225*C128)^-1</f>
        <v>1.0101913281072845</v>
      </c>
      <c r="F128">
        <f>1.225*C128/($K$7)</f>
        <v>494955.74361820205</v>
      </c>
      <c r="G128" s="1">
        <f t="shared" si="3"/>
        <v>3.0824728282673806E-3</v>
      </c>
      <c r="H128">
        <f>G128*$K$3*D128*2</f>
        <v>4.1285679367747741E-2</v>
      </c>
    </row>
    <row r="129" spans="3:8" x14ac:dyDescent="0.2">
      <c r="C129">
        <f>WingXFLR5!L135</f>
        <v>7.2602000000000002</v>
      </c>
      <c r="D129">
        <f t="shared" si="2"/>
        <v>32.285183724500001</v>
      </c>
      <c r="E129">
        <f>$K$6*1.802*10^-5*(1.225*C129)^-1</f>
        <v>1.0130715463508344</v>
      </c>
      <c r="F129">
        <f>1.225*C129/($K$7)</f>
        <v>493548.55715871259</v>
      </c>
      <c r="G129" s="1">
        <f t="shared" si="3"/>
        <v>3.0868640138493001E-3</v>
      </c>
      <c r="H129">
        <f>G129*$K$3*D129*2</f>
        <v>4.1109738375614768E-2</v>
      </c>
    </row>
    <row r="130" spans="3:8" x14ac:dyDescent="0.2">
      <c r="C130">
        <f>WingXFLR5!L136</f>
        <v>7.2397</v>
      </c>
      <c r="D130">
        <f t="shared" si="2"/>
        <v>32.103119355125003</v>
      </c>
      <c r="E130">
        <f>$K$6*1.802*10^-5*(1.225*C130)^-1</f>
        <v>1.0159401689042817</v>
      </c>
      <c r="F130">
        <f>1.225*C130/($K$7)</f>
        <v>492154.96670366259</v>
      </c>
      <c r="G130" s="1">
        <f t="shared" si="3"/>
        <v>3.0912313204390588E-3</v>
      </c>
      <c r="H130">
        <f>G130*$K$3*D130*2</f>
        <v>4.0935744314171754E-2</v>
      </c>
    </row>
    <row r="131" spans="3:8" x14ac:dyDescent="0.2">
      <c r="C131">
        <f>WingXFLR5!L137</f>
        <v>7.2194000000000003</v>
      </c>
      <c r="D131">
        <f t="shared" ref="D131:D139" si="4">0.5*1.225*C131^2</f>
        <v>31.923338520500007</v>
      </c>
      <c r="E131">
        <f>$K$6*1.802*10^-5*(1.225*C131)^-1</f>
        <v>1.0187968585777663</v>
      </c>
      <c r="F131">
        <f>1.225*C131/($K$7)</f>
        <v>490774.97225305223</v>
      </c>
      <c r="G131" s="1">
        <f t="shared" ref="G131:G139" si="5">(2*0.664*F131^(-1/2)*$K$5^(-0.5))</f>
        <v>3.0955743368346685E-3</v>
      </c>
      <c r="H131">
        <f>G131*$K$3*D131*2</f>
        <v>4.0763690331434989E-2</v>
      </c>
    </row>
    <row r="132" spans="3:8" x14ac:dyDescent="0.2">
      <c r="C132">
        <f>WingXFLR5!L138</f>
        <v>7.1993</v>
      </c>
      <c r="D132">
        <f t="shared" si="4"/>
        <v>31.745826300125003</v>
      </c>
      <c r="E132">
        <f>$K$6*1.802*10^-5*(1.225*C132)^-1</f>
        <v>1.0216412763485794</v>
      </c>
      <c r="F132">
        <f>1.225*C132/($K$7)</f>
        <v>489408.57380688121</v>
      </c>
      <c r="G132" s="1">
        <f t="shared" si="5"/>
        <v>3.0998926507933003E-3</v>
      </c>
      <c r="H132">
        <f>G132*$K$3*D132*2</f>
        <v>4.0593569626961243E-2</v>
      </c>
    </row>
    <row r="133" spans="3:8" x14ac:dyDescent="0.2">
      <c r="C133">
        <f>WingXFLR5!L139</f>
        <v>7.1792999999999996</v>
      </c>
      <c r="D133">
        <f t="shared" si="4"/>
        <v>31.569688450125</v>
      </c>
      <c r="E133">
        <f>$K$6*1.802*10^-5*(1.225*C133)^-1</f>
        <v>1.0244873512482175</v>
      </c>
      <c r="F133">
        <f>1.225*C133/($K$7)</f>
        <v>488048.97336293006</v>
      </c>
      <c r="G133" s="1">
        <f t="shared" si="5"/>
        <v>3.1042074680353755E-3</v>
      </c>
      <c r="H133">
        <f>G133*$K$3*D133*2</f>
        <v>4.0424530843301616E-2</v>
      </c>
    </row>
    <row r="134" spans="3:8" x14ac:dyDescent="0.2">
      <c r="C134">
        <f>WingXFLR5!L140</f>
        <v>7.1596000000000002</v>
      </c>
      <c r="D134">
        <f t="shared" si="4"/>
        <v>31.396671698000002</v>
      </c>
      <c r="E134">
        <f>$K$6*1.802*10^-5*(1.225*C134)^-1</f>
        <v>1.0273062797944477</v>
      </c>
      <c r="F134">
        <f>1.225*C134/($K$7)</f>
        <v>486709.76692563825</v>
      </c>
      <c r="G134" s="1">
        <f t="shared" si="5"/>
        <v>3.1084752259116894E-3</v>
      </c>
      <c r="H134">
        <f>G134*$K$3*D134*2</f>
        <v>4.0258257661592724E-2</v>
      </c>
    </row>
    <row r="135" spans="3:8" x14ac:dyDescent="0.2">
      <c r="C135">
        <f>WingXFLR5!L141</f>
        <v>7.14</v>
      </c>
      <c r="D135">
        <f t="shared" si="4"/>
        <v>31.225004999999999</v>
      </c>
      <c r="E135">
        <f>$K$6*1.802*10^-5*(1.225*C135)^-1</f>
        <v>1.0301263362487854</v>
      </c>
      <c r="F135">
        <f>1.225*C135/($K$7)</f>
        <v>485377.35849056608</v>
      </c>
      <c r="G135" s="1">
        <f t="shared" si="5"/>
        <v>3.1127388365334934E-3</v>
      </c>
      <c r="H135">
        <f>G135*$K$3*D135*2</f>
        <v>4.0093055365461656E-2</v>
      </c>
    </row>
    <row r="136" spans="3:8" x14ac:dyDescent="0.2">
      <c r="C136">
        <f>WingXFLR5!L142</f>
        <v>7.1205999999999996</v>
      </c>
      <c r="D136">
        <f t="shared" si="4"/>
        <v>31.055553420500001</v>
      </c>
      <c r="E136">
        <f>$K$6*1.802*10^-5*(1.225*C136)^-1</f>
        <v>1.0329329046451603</v>
      </c>
      <c r="F136">
        <f>1.225*C136/($K$7)</f>
        <v>484058.54605993343</v>
      </c>
      <c r="G136" s="1">
        <f t="shared" si="5"/>
        <v>3.1169762644423886E-3</v>
      </c>
      <c r="H136">
        <f>G136*$K$3*D136*2</f>
        <v>3.9929761942463719E-2</v>
      </c>
    </row>
    <row r="137" spans="3:8" x14ac:dyDescent="0.2">
      <c r="C137">
        <f>WingXFLR5!L143</f>
        <v>7.1013999999999999</v>
      </c>
      <c r="D137">
        <f t="shared" si="4"/>
        <v>30.888302700499999</v>
      </c>
      <c r="E137">
        <f>$K$6*1.802*10^-5*(1.225*C137)^-1</f>
        <v>1.035725637313252</v>
      </c>
      <c r="F137">
        <f>1.225*C137/($K$7)</f>
        <v>482753.3296337403</v>
      </c>
      <c r="G137" s="1">
        <f t="shared" si="5"/>
        <v>3.1211870924210483E-3</v>
      </c>
      <c r="H137">
        <f>G137*$K$3*D137*2</f>
        <v>3.976837082443286E-2</v>
      </c>
    </row>
    <row r="138" spans="3:8" x14ac:dyDescent="0.2">
      <c r="C138">
        <f>WingXFLR5!L144</f>
        <v>7.0823</v>
      </c>
      <c r="D138">
        <f t="shared" si="4"/>
        <v>30.722371140125002</v>
      </c>
      <c r="E138">
        <f>$K$6*1.802*10^-5*(1.225*C138)^-1</f>
        <v>1.0385188485119703</v>
      </c>
      <c r="F138">
        <f>1.225*C138/($K$7)</f>
        <v>481454.91120976699</v>
      </c>
      <c r="G138" s="1">
        <f t="shared" si="5"/>
        <v>3.1253929672360758E-3</v>
      </c>
      <c r="H138">
        <f>G138*$K$3*D138*2</f>
        <v>3.9608036612992344E-2</v>
      </c>
    </row>
    <row r="139" spans="3:8" x14ac:dyDescent="0.2">
      <c r="C139">
        <f>WingXFLR5!L145</f>
        <v>7.0633999999999997</v>
      </c>
      <c r="D139">
        <f t="shared" si="4"/>
        <v>30.558616980499998</v>
      </c>
      <c r="E139">
        <f>$K$6*1.802*10^-5*(1.225*C139)^-1</f>
        <v>1.0412976811190542</v>
      </c>
      <c r="F139">
        <f>1.225*C139/($K$7)</f>
        <v>480170.08879023313</v>
      </c>
      <c r="G139" s="1">
        <f t="shared" si="5"/>
        <v>3.1295715827430576E-3</v>
      </c>
      <c r="H139">
        <f>G139*$K$3*D139*2</f>
        <v>3.9449593965417182E-2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39"/>
  <sheetViews>
    <sheetView workbookViewId="0">
      <selection activeCell="J24" sqref="J24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</v>
      </c>
      <c r="F1" s="3" t="s">
        <v>64</v>
      </c>
      <c r="G1" s="3" t="s">
        <v>4</v>
      </c>
      <c r="H1" s="3" t="s">
        <v>65</v>
      </c>
    </row>
    <row r="2" spans="1:11" x14ac:dyDescent="0.2">
      <c r="A2">
        <v>-5.8</v>
      </c>
      <c r="B2">
        <f>A2*PI()/180</f>
        <v>-0.10122909661567112</v>
      </c>
      <c r="C2">
        <v>14.637980000000001</v>
      </c>
      <c r="D2">
        <f t="shared" ref="D2:D33" si="0">0.5*1.225*C2^2</f>
        <v>131.24065581924501</v>
      </c>
      <c r="E2">
        <f t="shared" ref="E2:E33" si="1">$J$12*1.802*10^-5*(1.225*C2)^-1</f>
        <v>0.50246700984810244</v>
      </c>
      <c r="F2">
        <f>1.225*C2/(1.802*10^-5)</f>
        <v>995090.20532741409</v>
      </c>
      <c r="G2">
        <f>(0.027*(7/6)*F2^(-1/7))*($J$8^(-1/7))</f>
        <v>3.754987702880463E-3</v>
      </c>
      <c r="H2">
        <f>G2*D2*$J$3</f>
        <v>0.22043653534850233</v>
      </c>
      <c r="I2" t="s">
        <v>66</v>
      </c>
    </row>
    <row r="3" spans="1:11" x14ac:dyDescent="0.2">
      <c r="A3">
        <v>-5.7</v>
      </c>
      <c r="B3">
        <f t="shared" ref="B3:B66" si="2">A3*PI()/180</f>
        <v>-9.9483767363676798E-2</v>
      </c>
      <c r="C3">
        <v>14.461880000000001</v>
      </c>
      <c r="D3">
        <f t="shared" si="0"/>
        <v>128.10190854482002</v>
      </c>
      <c r="E3">
        <f t="shared" si="1"/>
        <v>0.50858547027193746</v>
      </c>
      <c r="F3">
        <f t="shared" ref="F2:F33" si="3">1.225*C3/(1.802*10^-5)</f>
        <v>983118.92341842398</v>
      </c>
      <c r="G3">
        <f t="shared" ref="G3:G66" si="4">(0.027*(7/6)*F3^(-1/7))*($J$8^(-1/7))</f>
        <v>3.761485853052437E-3</v>
      </c>
      <c r="H3">
        <f t="shared" ref="H3:H66" si="5">G3*D3*$J$3</f>
        <v>0.21553693286609588</v>
      </c>
      <c r="I3" t="s">
        <v>87</v>
      </c>
      <c r="J3">
        <f>SUM(J4:J5)</f>
        <v>0.44730799999999998</v>
      </c>
      <c r="K3" t="s">
        <v>11</v>
      </c>
    </row>
    <row r="4" spans="1:11" x14ac:dyDescent="0.2">
      <c r="A4">
        <v>-5.6</v>
      </c>
      <c r="B4">
        <f t="shared" si="2"/>
        <v>-9.7738438111682452E-2</v>
      </c>
      <c r="C4">
        <v>14.292020000000001</v>
      </c>
      <c r="D4">
        <f t="shared" si="0"/>
        <v>125.11037435424502</v>
      </c>
      <c r="E4">
        <f t="shared" si="1"/>
        <v>0.51462998518168368</v>
      </c>
      <c r="F4">
        <f t="shared" si="3"/>
        <v>971571.83684794686</v>
      </c>
      <c r="G4">
        <f t="shared" si="4"/>
        <v>3.7678400015994274E-3</v>
      </c>
      <c r="H4">
        <f t="shared" si="5"/>
        <v>0.21085914520774754</v>
      </c>
      <c r="I4" t="s">
        <v>65</v>
      </c>
      <c r="J4">
        <v>0.31842799999999999</v>
      </c>
      <c r="K4" t="s">
        <v>11</v>
      </c>
    </row>
    <row r="5" spans="1:11" x14ac:dyDescent="0.2">
      <c r="A5">
        <v>-5.5</v>
      </c>
      <c r="B5">
        <f t="shared" si="2"/>
        <v>-9.599310885968812E-2</v>
      </c>
      <c r="C5">
        <v>14.128030000000001</v>
      </c>
      <c r="D5">
        <f t="shared" si="0"/>
        <v>122.25575440455127</v>
      </c>
      <c r="E5">
        <f t="shared" si="1"/>
        <v>0.52060351236629077</v>
      </c>
      <c r="F5">
        <f t="shared" si="3"/>
        <v>960423.79300776927</v>
      </c>
      <c r="G5">
        <f>(0.027*(7/6)*F5^(-1/7))*($J$8^(-1/7))</f>
        <v>3.7740569864079692E-3</v>
      </c>
      <c r="H5">
        <f t="shared" si="5"/>
        <v>0.2063879935221499</v>
      </c>
      <c r="I5" t="s">
        <v>67</v>
      </c>
      <c r="J5">
        <v>0.12887999999999999</v>
      </c>
      <c r="K5" t="s">
        <v>11</v>
      </c>
    </row>
    <row r="6" spans="1:11" x14ac:dyDescent="0.2">
      <c r="A6">
        <v>-5.4</v>
      </c>
      <c r="B6">
        <f t="shared" si="2"/>
        <v>-9.4247779607693788E-2</v>
      </c>
      <c r="C6">
        <v>13.969580000000001</v>
      </c>
      <c r="D6">
        <f t="shared" si="0"/>
        <v>119.52886379304502</v>
      </c>
      <c r="E6">
        <f t="shared" si="1"/>
        <v>0.52650845915312605</v>
      </c>
      <c r="F6">
        <f t="shared" si="3"/>
        <v>949652.35849056614</v>
      </c>
      <c r="G6">
        <f t="shared" si="4"/>
        <v>3.7801427881333262E-3</v>
      </c>
      <c r="H6">
        <f t="shared" si="5"/>
        <v>0.20210993462226109</v>
      </c>
    </row>
    <row r="7" spans="1:11" x14ac:dyDescent="0.2">
      <c r="A7">
        <v>-5.3</v>
      </c>
      <c r="B7">
        <f t="shared" si="2"/>
        <v>-9.2502450355699456E-2</v>
      </c>
      <c r="C7">
        <v>13.816369999999999</v>
      </c>
      <c r="D7">
        <f t="shared" si="0"/>
        <v>116.92139898585124</v>
      </c>
      <c r="E7">
        <f t="shared" si="1"/>
        <v>0.53234692186271271</v>
      </c>
      <c r="F7">
        <f t="shared" si="3"/>
        <v>939237.13928967819</v>
      </c>
      <c r="G7">
        <f t="shared" si="4"/>
        <v>3.7861028198256461E-3</v>
      </c>
      <c r="H7">
        <f t="shared" si="5"/>
        <v>0.19801271230706269</v>
      </c>
      <c r="I7" t="s">
        <v>68</v>
      </c>
    </row>
    <row r="8" spans="1:11" x14ac:dyDescent="0.2">
      <c r="A8">
        <v>-5.2</v>
      </c>
      <c r="B8">
        <f t="shared" si="2"/>
        <v>-9.0757121103705138E-2</v>
      </c>
      <c r="C8">
        <v>13.66811</v>
      </c>
      <c r="D8">
        <f t="shared" si="0"/>
        <v>114.42555397041127</v>
      </c>
      <c r="E8">
        <f t="shared" si="1"/>
        <v>0.53812136724216642</v>
      </c>
      <c r="F8">
        <f t="shared" si="3"/>
        <v>929158.42119866831</v>
      </c>
      <c r="G8">
        <f t="shared" si="4"/>
        <v>3.7919426439003124E-3</v>
      </c>
      <c r="H8">
        <f t="shared" si="5"/>
        <v>0.1940847662329836</v>
      </c>
      <c r="I8" t="s">
        <v>69</v>
      </c>
      <c r="J8">
        <v>2.9380000000000002</v>
      </c>
      <c r="K8" t="s">
        <v>8</v>
      </c>
    </row>
    <row r="9" spans="1:11" x14ac:dyDescent="0.2">
      <c r="A9">
        <v>-5.0999999999999996</v>
      </c>
      <c r="B9">
        <f t="shared" si="2"/>
        <v>-8.9011791851710792E-2</v>
      </c>
      <c r="C9">
        <v>13.524559999999999</v>
      </c>
      <c r="D9">
        <f t="shared" si="0"/>
        <v>112.03465545608</v>
      </c>
      <c r="E9">
        <f t="shared" si="1"/>
        <v>0.54383300017274705</v>
      </c>
      <c r="F9">
        <f t="shared" si="3"/>
        <v>919399.88901220856</v>
      </c>
      <c r="G9">
        <f t="shared" si="4"/>
        <v>3.7976663412054089E-3</v>
      </c>
      <c r="H9">
        <f t="shared" si="5"/>
        <v>0.1903162421470655</v>
      </c>
      <c r="I9" t="s">
        <v>86</v>
      </c>
      <c r="J9">
        <f>J3/J8</f>
        <v>0.15224914908100748</v>
      </c>
      <c r="K9" t="s">
        <v>8</v>
      </c>
    </row>
    <row r="10" spans="1:11" x14ac:dyDescent="0.2">
      <c r="A10">
        <v>-5</v>
      </c>
      <c r="B10">
        <f t="shared" si="2"/>
        <v>-8.7266462599716474E-2</v>
      </c>
      <c r="C10">
        <v>13.385450000000001</v>
      </c>
      <c r="D10">
        <f t="shared" si="0"/>
        <v>109.74179141778126</v>
      </c>
      <c r="E10">
        <f t="shared" si="1"/>
        <v>0.54948485413761416</v>
      </c>
      <c r="F10">
        <f t="shared" si="3"/>
        <v>909943.18812430638</v>
      </c>
      <c r="G10">
        <f t="shared" si="4"/>
        <v>3.8032796364685087E-3</v>
      </c>
      <c r="H10">
        <f t="shared" si="5"/>
        <v>0.18669684074019863</v>
      </c>
    </row>
    <row r="11" spans="1:11" x14ac:dyDescent="0.2">
      <c r="A11">
        <v>-4.9000000000000004</v>
      </c>
      <c r="B11">
        <f t="shared" si="2"/>
        <v>-8.5521133347722156E-2</v>
      </c>
      <c r="C11">
        <v>13.250579999999999</v>
      </c>
      <c r="D11">
        <f t="shared" si="0"/>
        <v>107.54144558104501</v>
      </c>
      <c r="E11">
        <f t="shared" si="1"/>
        <v>0.55507774307361102</v>
      </c>
      <c r="F11">
        <f t="shared" si="3"/>
        <v>900774.72253052157</v>
      </c>
      <c r="G11">
        <f t="shared" si="4"/>
        <v>3.8087858617292716E-3</v>
      </c>
      <c r="H11">
        <f t="shared" si="5"/>
        <v>0.18321840237306194</v>
      </c>
    </row>
    <row r="12" spans="1:11" x14ac:dyDescent="0.2">
      <c r="A12">
        <v>-4.8</v>
      </c>
      <c r="B12">
        <f t="shared" si="2"/>
        <v>-8.377580409572781E-2</v>
      </c>
      <c r="C12">
        <v>13.119730000000001</v>
      </c>
      <c r="D12">
        <f t="shared" si="0"/>
        <v>105.42798060465127</v>
      </c>
      <c r="E12">
        <f t="shared" si="1"/>
        <v>0.56061382671871496</v>
      </c>
      <c r="F12">
        <f t="shared" si="3"/>
        <v>891879.53662597132</v>
      </c>
      <c r="G12">
        <f t="shared" si="4"/>
        <v>3.8141895272754182E-3</v>
      </c>
      <c r="H12">
        <f t="shared" si="5"/>
        <v>0.17987252154656061</v>
      </c>
      <c r="I12" t="s">
        <v>70</v>
      </c>
      <c r="J12">
        <f>5*10^5</f>
        <v>500000</v>
      </c>
    </row>
    <row r="13" spans="1:11" x14ac:dyDescent="0.2">
      <c r="A13">
        <v>-4.7</v>
      </c>
      <c r="B13">
        <f t="shared" si="2"/>
        <v>-8.2030474843733492E-2</v>
      </c>
      <c r="C13">
        <v>12.992699999999999</v>
      </c>
      <c r="D13">
        <f t="shared" si="0"/>
        <v>103.396280140125</v>
      </c>
      <c r="E13">
        <f t="shared" si="1"/>
        <v>0.56609496415805238</v>
      </c>
      <c r="F13">
        <f t="shared" si="3"/>
        <v>883244.0344062153</v>
      </c>
      <c r="G13">
        <f t="shared" si="4"/>
        <v>3.8194946876332859E-3</v>
      </c>
      <c r="H13">
        <f t="shared" si="5"/>
        <v>0.17665156542932056</v>
      </c>
    </row>
    <row r="14" spans="1:11" x14ac:dyDescent="0.2">
      <c r="A14">
        <v>-4.5999999999999996</v>
      </c>
      <c r="B14">
        <f t="shared" si="2"/>
        <v>-8.0285145591739146E-2</v>
      </c>
      <c r="C14">
        <v>12.86932</v>
      </c>
      <c r="D14">
        <f t="shared" si="0"/>
        <v>101.44188082322002</v>
      </c>
      <c r="E14">
        <f t="shared" si="1"/>
        <v>0.57152219704042861</v>
      </c>
      <c r="F14">
        <f t="shared" si="3"/>
        <v>874856.6592674806</v>
      </c>
      <c r="G14">
        <f t="shared" si="4"/>
        <v>3.8247044690656556E-3</v>
      </c>
      <c r="H14">
        <f t="shared" si="5"/>
        <v>0.17354889052214284</v>
      </c>
      <c r="I14" t="s">
        <v>71</v>
      </c>
      <c r="J14" t="s">
        <v>72</v>
      </c>
    </row>
    <row r="15" spans="1:11" x14ac:dyDescent="0.2">
      <c r="A15">
        <v>-4.5</v>
      </c>
      <c r="B15">
        <f t="shared" si="2"/>
        <v>-7.8539816339744828E-2</v>
      </c>
      <c r="C15">
        <v>12.749409999999999</v>
      </c>
      <c r="D15">
        <f t="shared" si="0"/>
        <v>99.560316400711244</v>
      </c>
      <c r="E15">
        <f t="shared" si="1"/>
        <v>0.5768974439457456</v>
      </c>
      <c r="F15">
        <f t="shared" si="3"/>
        <v>866705.17480577144</v>
      </c>
      <c r="G15">
        <f t="shared" si="4"/>
        <v>3.8298227160934186E-3</v>
      </c>
      <c r="H15">
        <f t="shared" si="5"/>
        <v>0.1705578074289856</v>
      </c>
      <c r="I15" t="s">
        <v>73</v>
      </c>
      <c r="J15">
        <v>1.2250000000000001</v>
      </c>
    </row>
    <row r="16" spans="1:11" x14ac:dyDescent="0.2">
      <c r="A16">
        <v>-4.4000000000000004</v>
      </c>
      <c r="B16">
        <f t="shared" si="2"/>
        <v>-7.679448708775051E-2</v>
      </c>
      <c r="C16">
        <v>12.632820000000001</v>
      </c>
      <c r="D16">
        <f t="shared" si="0"/>
        <v>97.747736455845029</v>
      </c>
      <c r="E16">
        <f t="shared" si="1"/>
        <v>0.58222170828178721</v>
      </c>
      <c r="F16">
        <f t="shared" si="3"/>
        <v>858779.38401775819</v>
      </c>
      <c r="G16">
        <f t="shared" si="4"/>
        <v>3.8348522787573177E-3</v>
      </c>
      <c r="H16">
        <f t="shared" si="5"/>
        <v>0.16767256728531341</v>
      </c>
    </row>
    <row r="17" spans="1:8" x14ac:dyDescent="0.2">
      <c r="A17">
        <v>-4.3</v>
      </c>
      <c r="B17">
        <f t="shared" si="2"/>
        <v>-7.5049157835756164E-2</v>
      </c>
      <c r="C17">
        <v>12.51939</v>
      </c>
      <c r="D17">
        <f t="shared" si="0"/>
        <v>96.000264657911245</v>
      </c>
      <c r="E17">
        <f t="shared" si="1"/>
        <v>0.58749683816993703</v>
      </c>
      <c r="F17">
        <f t="shared" si="3"/>
        <v>851068.41009988904</v>
      </c>
      <c r="G17">
        <f t="shared" si="4"/>
        <v>3.8397966963905229E-3</v>
      </c>
      <c r="H17">
        <f t="shared" si="5"/>
        <v>0.16488734551318887</v>
      </c>
    </row>
    <row r="18" spans="1:8" x14ac:dyDescent="0.2">
      <c r="A18">
        <v>-4.2</v>
      </c>
      <c r="B18">
        <f t="shared" si="2"/>
        <v>-7.3303828583761846E-2</v>
      </c>
      <c r="C18">
        <v>12.40898</v>
      </c>
      <c r="D18">
        <f t="shared" si="0"/>
        <v>94.314455592244997</v>
      </c>
      <c r="E18">
        <f t="shared" si="1"/>
        <v>0.59272414338779877</v>
      </c>
      <c r="F18">
        <f t="shared" si="3"/>
        <v>843562.73584905663</v>
      </c>
      <c r="G18">
        <f t="shared" si="4"/>
        <v>3.844658891415702E-3</v>
      </c>
      <c r="H18">
        <f t="shared" si="5"/>
        <v>0.16219697182431175</v>
      </c>
    </row>
    <row r="19" spans="1:8" x14ac:dyDescent="0.2">
      <c r="A19">
        <v>-4.0999999999999996</v>
      </c>
      <c r="B19">
        <f t="shared" si="2"/>
        <v>-7.15584993317675E-2</v>
      </c>
      <c r="C19">
        <v>12.30147</v>
      </c>
      <c r="D19">
        <f t="shared" si="0"/>
        <v>92.687275548551256</v>
      </c>
      <c r="E19">
        <f t="shared" si="1"/>
        <v>0.59790431881850925</v>
      </c>
      <c r="F19">
        <f t="shared" si="3"/>
        <v>836254.20366259723</v>
      </c>
      <c r="G19">
        <f t="shared" si="4"/>
        <v>3.8494411238349738E-3</v>
      </c>
      <c r="H19">
        <f t="shared" si="5"/>
        <v>0.15959690455503628</v>
      </c>
    </row>
    <row r="20" spans="1:8" x14ac:dyDescent="0.2">
      <c r="A20">
        <v>-4</v>
      </c>
      <c r="B20">
        <f t="shared" si="2"/>
        <v>-6.9813170079773182E-2</v>
      </c>
      <c r="C20">
        <v>12.196730000000001</v>
      </c>
      <c r="D20">
        <f t="shared" si="0"/>
        <v>91.115636399401268</v>
      </c>
      <c r="E20">
        <f t="shared" si="1"/>
        <v>0.60303885064409291</v>
      </c>
      <c r="F20">
        <f t="shared" si="3"/>
        <v>829133.97613762494</v>
      </c>
      <c r="G20">
        <f t="shared" si="4"/>
        <v>3.8541463007920286E-3</v>
      </c>
      <c r="H20">
        <f t="shared" si="5"/>
        <v>0.15708248914079528</v>
      </c>
    </row>
    <row r="21" spans="1:8" x14ac:dyDescent="0.2">
      <c r="A21">
        <v>-3.9</v>
      </c>
      <c r="B21">
        <f t="shared" si="2"/>
        <v>-6.806784082777885E-2</v>
      </c>
      <c r="C21">
        <v>12.09465</v>
      </c>
      <c r="D21">
        <f t="shared" si="0"/>
        <v>89.596842156281255</v>
      </c>
      <c r="E21">
        <f t="shared" si="1"/>
        <v>0.60812855608193095</v>
      </c>
      <c r="F21">
        <f t="shared" si="3"/>
        <v>822194.57547169819</v>
      </c>
      <c r="G21">
        <f t="shared" si="4"/>
        <v>3.8587766306394109E-3</v>
      </c>
      <c r="H21">
        <f t="shared" si="5"/>
        <v>0.15464967384302356</v>
      </c>
    </row>
    <row r="22" spans="1:8" x14ac:dyDescent="0.2">
      <c r="A22">
        <v>-3.8</v>
      </c>
      <c r="B22">
        <f t="shared" si="2"/>
        <v>-6.6322511575784518E-2</v>
      </c>
      <c r="C22">
        <v>11.99511</v>
      </c>
      <c r="D22">
        <f t="shared" si="0"/>
        <v>88.128131646161265</v>
      </c>
      <c r="E22">
        <f t="shared" si="1"/>
        <v>0.61317503889637759</v>
      </c>
      <c r="F22">
        <f t="shared" si="3"/>
        <v>815427.84406215325</v>
      </c>
      <c r="G22">
        <f t="shared" si="4"/>
        <v>3.8633349591162265E-3</v>
      </c>
      <c r="H22">
        <f t="shared" si="5"/>
        <v>0.15229428016148072</v>
      </c>
    </row>
    <row r="23" spans="1:8" x14ac:dyDescent="0.2">
      <c r="A23">
        <v>-3.7</v>
      </c>
      <c r="B23">
        <f t="shared" si="2"/>
        <v>-6.4577182323790186E-2</v>
      </c>
      <c r="C23">
        <v>11.898009999999999</v>
      </c>
      <c r="D23">
        <f t="shared" si="0"/>
        <v>86.707118200561254</v>
      </c>
      <c r="E23">
        <f t="shared" si="1"/>
        <v>0.61817917793112687</v>
      </c>
      <c r="F23">
        <f t="shared" si="3"/>
        <v>808826.98390677024</v>
      </c>
      <c r="G23">
        <f t="shared" si="4"/>
        <v>3.8678233971794975E-3</v>
      </c>
      <c r="H23">
        <f t="shared" si="5"/>
        <v>0.15001270904243541</v>
      </c>
    </row>
    <row r="24" spans="1:8" x14ac:dyDescent="0.2">
      <c r="A24">
        <v>-3.6</v>
      </c>
      <c r="B24">
        <f t="shared" si="2"/>
        <v>-6.2831853071795868E-2</v>
      </c>
      <c r="C24">
        <v>11.80325</v>
      </c>
      <c r="D24">
        <f t="shared" si="0"/>
        <v>85.331485219531245</v>
      </c>
      <c r="E24">
        <f t="shared" si="1"/>
        <v>0.62314210415066429</v>
      </c>
      <c r="F24">
        <f t="shared" si="3"/>
        <v>802385.19700332964</v>
      </c>
      <c r="G24">
        <f t="shared" si="4"/>
        <v>3.872244214802114E-3</v>
      </c>
      <c r="H24">
        <f t="shared" si="5"/>
        <v>0.14780145514165988</v>
      </c>
    </row>
    <row r="25" spans="1:8" x14ac:dyDescent="0.2">
      <c r="A25">
        <v>-3.5</v>
      </c>
      <c r="B25">
        <f t="shared" si="2"/>
        <v>-6.1086523819801536E-2</v>
      </c>
      <c r="C25">
        <v>11.710750000000001</v>
      </c>
      <c r="D25">
        <f t="shared" si="0"/>
        <v>83.999270157031262</v>
      </c>
      <c r="E25">
        <f t="shared" si="1"/>
        <v>0.62806413259751315</v>
      </c>
      <c r="F25">
        <f t="shared" si="3"/>
        <v>796097.04495005554</v>
      </c>
      <c r="G25">
        <f t="shared" si="4"/>
        <v>3.8765988947468098E-3</v>
      </c>
      <c r="H25">
        <f t="shared" si="5"/>
        <v>0.14565756509425576</v>
      </c>
    </row>
    <row r="26" spans="1:8" x14ac:dyDescent="0.2">
      <c r="A26">
        <v>-3.4</v>
      </c>
      <c r="B26">
        <f t="shared" si="2"/>
        <v>-5.9341194567807204E-2</v>
      </c>
      <c r="C26">
        <v>11.62041</v>
      </c>
      <c r="D26">
        <f t="shared" si="0"/>
        <v>82.708281247961239</v>
      </c>
      <c r="E26">
        <f t="shared" si="1"/>
        <v>0.63294686166979719</v>
      </c>
      <c r="F26">
        <f t="shared" si="3"/>
        <v>789955.72974472807</v>
      </c>
      <c r="G26">
        <f t="shared" si="4"/>
        <v>3.8808899983767773E-3</v>
      </c>
      <c r="H26">
        <f t="shared" si="5"/>
        <v>0.14357770081710669</v>
      </c>
    </row>
    <row r="27" spans="1:8" x14ac:dyDescent="0.2">
      <c r="A27">
        <v>-3.3</v>
      </c>
      <c r="B27">
        <f t="shared" si="2"/>
        <v>-5.7595865315812872E-2</v>
      </c>
      <c r="C27">
        <v>11.53215</v>
      </c>
      <c r="D27">
        <f t="shared" si="0"/>
        <v>81.456671218781253</v>
      </c>
      <c r="E27">
        <f t="shared" si="1"/>
        <v>0.63779104857431856</v>
      </c>
      <c r="F27">
        <f t="shared" si="3"/>
        <v>783955.81298557168</v>
      </c>
      <c r="G27">
        <f t="shared" si="4"/>
        <v>3.8851192821956733E-3</v>
      </c>
      <c r="H27">
        <f t="shared" si="5"/>
        <v>0.1415590635712323</v>
      </c>
    </row>
    <row r="28" spans="1:8" x14ac:dyDescent="0.2">
      <c r="A28">
        <v>-3.2</v>
      </c>
      <c r="B28">
        <f t="shared" si="2"/>
        <v>-5.5850536063818547E-2</v>
      </c>
      <c r="C28">
        <v>11.4459</v>
      </c>
      <c r="D28">
        <f t="shared" si="0"/>
        <v>80.24278392112501</v>
      </c>
      <c r="E28">
        <f t="shared" si="1"/>
        <v>0.64259709073260529</v>
      </c>
      <c r="F28">
        <f t="shared" si="3"/>
        <v>778092.53607103217</v>
      </c>
      <c r="G28">
        <f t="shared" si="4"/>
        <v>3.8892881410176835E-3</v>
      </c>
      <c r="H28">
        <f t="shared" si="5"/>
        <v>0.1395991495251194</v>
      </c>
    </row>
    <row r="29" spans="1:8" x14ac:dyDescent="0.2">
      <c r="A29">
        <v>-3.1</v>
      </c>
      <c r="B29">
        <f t="shared" si="2"/>
        <v>-5.4105206811824215E-2</v>
      </c>
      <c r="C29">
        <v>11.36158</v>
      </c>
      <c r="D29">
        <f t="shared" si="0"/>
        <v>79.064868809045009</v>
      </c>
      <c r="E29">
        <f t="shared" si="1"/>
        <v>0.64736612696617268</v>
      </c>
      <c r="F29">
        <f t="shared" si="3"/>
        <v>772360.4605993341</v>
      </c>
      <c r="G29">
        <f t="shared" si="4"/>
        <v>3.8933985661437362E-3</v>
      </c>
      <c r="H29">
        <f t="shared" si="5"/>
        <v>0.13769528990593574</v>
      </c>
    </row>
    <row r="30" spans="1:8" x14ac:dyDescent="0.2">
      <c r="A30">
        <v>-3</v>
      </c>
      <c r="B30">
        <f t="shared" si="2"/>
        <v>-5.2359877559829883E-2</v>
      </c>
      <c r="C30">
        <v>11.279109999999999</v>
      </c>
      <c r="D30">
        <f t="shared" si="0"/>
        <v>77.921222465161236</v>
      </c>
      <c r="E30">
        <f t="shared" si="1"/>
        <v>0.65209950437723607</v>
      </c>
      <c r="F30">
        <f t="shared" si="3"/>
        <v>766754.14816870145</v>
      </c>
      <c r="G30">
        <f t="shared" si="4"/>
        <v>3.8974526720496712E-3</v>
      </c>
      <c r="H30">
        <f t="shared" si="5"/>
        <v>0.13584487952490562</v>
      </c>
    </row>
    <row r="31" spans="1:8" x14ac:dyDescent="0.2">
      <c r="A31">
        <v>-2.9</v>
      </c>
      <c r="B31">
        <f t="shared" si="2"/>
        <v>-5.0614548307835558E-2</v>
      </c>
      <c r="C31">
        <v>11.19844</v>
      </c>
      <c r="D31">
        <f t="shared" si="0"/>
        <v>76.810598290580003</v>
      </c>
      <c r="E31">
        <f t="shared" si="1"/>
        <v>0.65679702180092303</v>
      </c>
      <c r="F31">
        <f t="shared" si="3"/>
        <v>761270.19977802446</v>
      </c>
      <c r="G31">
        <f t="shared" si="4"/>
        <v>3.9014512027845515E-3</v>
      </c>
      <c r="H31">
        <f t="shared" si="5"/>
        <v>0.13404604130879572</v>
      </c>
    </row>
    <row r="32" spans="1:8" x14ac:dyDescent="0.2">
      <c r="A32">
        <v>-2.8</v>
      </c>
      <c r="B32">
        <f t="shared" si="2"/>
        <v>-4.8869219055841226E-2</v>
      </c>
      <c r="C32">
        <v>11.1195</v>
      </c>
      <c r="D32">
        <f t="shared" si="0"/>
        <v>75.731509153125003</v>
      </c>
      <c r="E32">
        <f t="shared" si="1"/>
        <v>0.6614597815384079</v>
      </c>
      <c r="F32">
        <f t="shared" si="3"/>
        <v>755903.85682574916</v>
      </c>
      <c r="G32">
        <f t="shared" si="4"/>
        <v>3.9053959795244874E-3</v>
      </c>
      <c r="H32">
        <f t="shared" si="5"/>
        <v>0.13229649907402347</v>
      </c>
    </row>
    <row r="33" spans="1:8" x14ac:dyDescent="0.2">
      <c r="A33">
        <v>-2.7</v>
      </c>
      <c r="B33">
        <f t="shared" si="2"/>
        <v>-4.7123889803846894E-2</v>
      </c>
      <c r="C33">
        <v>11.04223</v>
      </c>
      <c r="D33">
        <f t="shared" si="0"/>
        <v>74.68264156590125</v>
      </c>
      <c r="E33">
        <f t="shared" si="1"/>
        <v>0.66608846590012416</v>
      </c>
      <c r="F33">
        <f t="shared" si="3"/>
        <v>750651.04051054385</v>
      </c>
      <c r="G33">
        <f t="shared" si="4"/>
        <v>3.9092884235891337E-3</v>
      </c>
      <c r="H33">
        <f t="shared" si="5"/>
        <v>0.13059424823785951</v>
      </c>
    </row>
    <row r="34" spans="1:8" x14ac:dyDescent="0.2">
      <c r="A34">
        <v>-2.6</v>
      </c>
      <c r="B34">
        <f t="shared" si="2"/>
        <v>-4.5378560551852569E-2</v>
      </c>
      <c r="C34">
        <v>10.966559999999999</v>
      </c>
      <c r="D34">
        <f t="shared" ref="D34:D65" si="6">0.5*1.225*C34^2</f>
        <v>73.662580918079996</v>
      </c>
      <c r="E34">
        <f t="shared" ref="E34:E65" si="7">$J$12*1.802*10^-5*(1.225*C34)^-1</f>
        <v>0.67068452101810661</v>
      </c>
      <c r="F34">
        <f t="shared" ref="F34:F65" si="8">1.225*C34/(1.802*10^-5)</f>
        <v>745506.99223085458</v>
      </c>
      <c r="G34">
        <f t="shared" si="4"/>
        <v>3.9131305555538424E-3</v>
      </c>
      <c r="H34">
        <f t="shared" si="5"/>
        <v>0.12893711079682579</v>
      </c>
    </row>
    <row r="35" spans="1:8" x14ac:dyDescent="0.2">
      <c r="A35">
        <v>-2.5</v>
      </c>
      <c r="B35">
        <f t="shared" si="2"/>
        <v>-4.3633231299858237E-2</v>
      </c>
      <c r="C35">
        <v>10.89246</v>
      </c>
      <c r="D35">
        <f t="shared" si="6"/>
        <v>72.670481971605</v>
      </c>
      <c r="E35">
        <f t="shared" si="7"/>
        <v>0.67524710128073251</v>
      </c>
      <c r="F35">
        <f t="shared" si="8"/>
        <v>740469.67258601554</v>
      </c>
      <c r="G35">
        <f t="shared" si="4"/>
        <v>3.9169224462670656E-3</v>
      </c>
      <c r="H35">
        <f t="shared" si="5"/>
        <v>0.12732382553072552</v>
      </c>
    </row>
    <row r="36" spans="1:8" x14ac:dyDescent="0.2">
      <c r="A36">
        <v>-2.4</v>
      </c>
      <c r="B36">
        <f t="shared" si="2"/>
        <v>-4.1887902047863905E-2</v>
      </c>
      <c r="C36">
        <v>10.81986</v>
      </c>
      <c r="D36">
        <f t="shared" si="6"/>
        <v>71.70498938200501</v>
      </c>
      <c r="E36">
        <f t="shared" si="7"/>
        <v>0.67977793065865244</v>
      </c>
      <c r="F36">
        <f t="shared" si="8"/>
        <v>735534.32297447289</v>
      </c>
      <c r="G36">
        <f t="shared" si="4"/>
        <v>3.9206662787269657E-3</v>
      </c>
      <c r="H36">
        <f t="shared" si="5"/>
        <v>0.12575229469810351</v>
      </c>
    </row>
    <row r="37" spans="1:8" x14ac:dyDescent="0.2">
      <c r="A37">
        <v>-2.2999999999999998</v>
      </c>
      <c r="B37">
        <f t="shared" si="2"/>
        <v>-4.0142572795869573E-2</v>
      </c>
      <c r="C37">
        <v>10.748710000000001</v>
      </c>
      <c r="D37">
        <f t="shared" si="6"/>
        <v>70.765044581761273</v>
      </c>
      <c r="E37">
        <f t="shared" si="7"/>
        <v>0.68427765199882828</v>
      </c>
      <c r="F37">
        <f t="shared" si="8"/>
        <v>730697.54439511674</v>
      </c>
      <c r="G37">
        <f t="shared" si="4"/>
        <v>3.9243632973696829E-3</v>
      </c>
      <c r="H37">
        <f t="shared" si="5"/>
        <v>0.12422089541600437</v>
      </c>
    </row>
    <row r="38" spans="1:8" x14ac:dyDescent="0.2">
      <c r="A38">
        <v>-2.2000000000000002</v>
      </c>
      <c r="B38">
        <f t="shared" si="2"/>
        <v>-3.8397243543875255E-2</v>
      </c>
      <c r="C38">
        <v>10.678979999999999</v>
      </c>
      <c r="D38">
        <f t="shared" si="6"/>
        <v>69.849875977244992</v>
      </c>
      <c r="E38">
        <f t="shared" si="7"/>
        <v>0.68874574545661926</v>
      </c>
      <c r="F38">
        <f t="shared" si="8"/>
        <v>725957.29744728084</v>
      </c>
      <c r="G38">
        <f t="shared" si="4"/>
        <v>3.9280137685002315E-3</v>
      </c>
      <c r="H38">
        <f t="shared" si="5"/>
        <v>0.12272846608385991</v>
      </c>
    </row>
    <row r="39" spans="1:8" x14ac:dyDescent="0.2">
      <c r="A39">
        <v>-2.1</v>
      </c>
      <c r="B39">
        <f t="shared" si="2"/>
        <v>-3.6651914291880923E-2</v>
      </c>
      <c r="C39">
        <v>10.6106</v>
      </c>
      <c r="D39">
        <f t="shared" si="6"/>
        <v>68.958209820500002</v>
      </c>
      <c r="E39">
        <f t="shared" si="7"/>
        <v>0.6931843666537546</v>
      </c>
      <c r="F39">
        <f t="shared" si="8"/>
        <v>721308.82352941181</v>
      </c>
      <c r="G39">
        <f t="shared" si="4"/>
        <v>3.9316201174112936E-3</v>
      </c>
      <c r="H39">
        <f t="shared" si="5"/>
        <v>0.12127301997633044</v>
      </c>
    </row>
    <row r="40" spans="1:8" x14ac:dyDescent="0.2">
      <c r="A40">
        <v>-2</v>
      </c>
      <c r="B40">
        <f t="shared" si="2"/>
        <v>-3.4906585039886591E-2</v>
      </c>
      <c r="C40">
        <v>10.54354</v>
      </c>
      <c r="D40">
        <f t="shared" si="6"/>
        <v>68.089319385605009</v>
      </c>
      <c r="E40">
        <f t="shared" si="7"/>
        <v>0.69759322208824803</v>
      </c>
      <c r="F40">
        <f t="shared" si="8"/>
        <v>716750.08324084361</v>
      </c>
      <c r="G40">
        <f t="shared" si="4"/>
        <v>3.9351827400788278E-3</v>
      </c>
      <c r="H40">
        <f t="shared" si="5"/>
        <v>0.11985345647583098</v>
      </c>
    </row>
    <row r="41" spans="1:8" x14ac:dyDescent="0.2">
      <c r="A41">
        <v>-1.9</v>
      </c>
      <c r="B41">
        <f t="shared" si="2"/>
        <v>-3.3161255787892259E-2</v>
      </c>
      <c r="C41">
        <v>10.47776</v>
      </c>
      <c r="D41">
        <f t="shared" si="6"/>
        <v>67.24236595328</v>
      </c>
      <c r="E41">
        <f t="shared" si="7"/>
        <v>0.70197275379626256</v>
      </c>
      <c r="F41">
        <f t="shared" si="8"/>
        <v>712278.35738068819</v>
      </c>
      <c r="G41">
        <f t="shared" si="4"/>
        <v>3.938702610974806E-3</v>
      </c>
      <c r="H41">
        <f t="shared" si="5"/>
        <v>0.11846848709585667</v>
      </c>
    </row>
    <row r="42" spans="1:8" x14ac:dyDescent="0.2">
      <c r="A42">
        <v>-1.8</v>
      </c>
      <c r="B42">
        <f t="shared" si="2"/>
        <v>-3.1415926535897934E-2</v>
      </c>
      <c r="C42">
        <v>10.413220000000001</v>
      </c>
      <c r="D42">
        <f t="shared" si="6"/>
        <v>66.416529845645016</v>
      </c>
      <c r="E42">
        <f t="shared" si="7"/>
        <v>0.70632350423945023</v>
      </c>
      <c r="F42">
        <f t="shared" si="8"/>
        <v>707890.92674805783</v>
      </c>
      <c r="G42">
        <f t="shared" si="4"/>
        <v>3.9421807614083157E-3</v>
      </c>
      <c r="H42">
        <f t="shared" si="5"/>
        <v>0.11711684928764901</v>
      </c>
    </row>
    <row r="43" spans="1:8" x14ac:dyDescent="0.2">
      <c r="A43">
        <v>-1.7</v>
      </c>
      <c r="B43">
        <f t="shared" si="2"/>
        <v>-2.9670597283903602E-2</v>
      </c>
      <c r="C43">
        <v>10.349880000000001</v>
      </c>
      <c r="D43">
        <f t="shared" si="6"/>
        <v>65.611009808820015</v>
      </c>
      <c r="E43">
        <f t="shared" si="7"/>
        <v>0.71064611771501951</v>
      </c>
      <c r="F43">
        <f t="shared" si="8"/>
        <v>703585.07214206445</v>
      </c>
      <c r="G43">
        <f t="shared" si="4"/>
        <v>3.9456182794052538E-3</v>
      </c>
      <c r="H43">
        <f t="shared" si="5"/>
        <v>0.11579730564335382</v>
      </c>
    </row>
    <row r="44" spans="1:8" x14ac:dyDescent="0.2">
      <c r="A44">
        <v>-1.6</v>
      </c>
      <c r="B44">
        <f t="shared" si="2"/>
        <v>-2.7925268031909273E-2</v>
      </c>
      <c r="C44">
        <v>10.287699999999999</v>
      </c>
      <c r="D44">
        <f t="shared" si="6"/>
        <v>64.825022415124991</v>
      </c>
      <c r="E44">
        <f t="shared" si="7"/>
        <v>0.71494134168145729</v>
      </c>
      <c r="F44">
        <f t="shared" si="8"/>
        <v>699358.07436182012</v>
      </c>
      <c r="G44">
        <f t="shared" si="4"/>
        <v>3.9490163095580256E-3</v>
      </c>
      <c r="H44">
        <f t="shared" si="5"/>
        <v>0.11450864312260425</v>
      </c>
    </row>
    <row r="45" spans="1:8" x14ac:dyDescent="0.2">
      <c r="A45">
        <v>-1.5</v>
      </c>
      <c r="B45">
        <f t="shared" si="2"/>
        <v>-2.6179938779914941E-2</v>
      </c>
      <c r="C45">
        <v>10.226649999999999</v>
      </c>
      <c r="D45">
        <f t="shared" si="6"/>
        <v>64.057926761281252</v>
      </c>
      <c r="E45">
        <f t="shared" si="7"/>
        <v>0.71920932473648047</v>
      </c>
      <c r="F45">
        <f t="shared" si="8"/>
        <v>695207.89400665928</v>
      </c>
      <c r="G45">
        <f t="shared" si="4"/>
        <v>3.9523755007375037E-3</v>
      </c>
      <c r="H45">
        <f t="shared" si="5"/>
        <v>0.11324987796256909</v>
      </c>
    </row>
    <row r="46" spans="1:8" x14ac:dyDescent="0.2">
      <c r="A46">
        <v>-1.4</v>
      </c>
      <c r="B46">
        <f t="shared" si="2"/>
        <v>-2.4434609527920613E-2</v>
      </c>
      <c r="C46">
        <v>10.166700000000001</v>
      </c>
      <c r="D46">
        <f t="shared" si="6"/>
        <v>63.309095695125016</v>
      </c>
      <c r="E46">
        <f t="shared" si="7"/>
        <v>0.7234502877842689</v>
      </c>
      <c r="F46">
        <f t="shared" si="8"/>
        <v>691132.49167591566</v>
      </c>
      <c r="G46">
        <f t="shared" si="4"/>
        <v>3.9556965431138289E-3</v>
      </c>
      <c r="H46">
        <f t="shared" si="5"/>
        <v>0.11202004515588883</v>
      </c>
    </row>
    <row r="47" spans="1:8" x14ac:dyDescent="0.2">
      <c r="A47">
        <v>-1.3</v>
      </c>
      <c r="B47">
        <f t="shared" si="2"/>
        <v>-2.2689280275926284E-2</v>
      </c>
      <c r="C47">
        <v>10.107810000000001</v>
      </c>
      <c r="D47">
        <f t="shared" si="6"/>
        <v>62.577791585111264</v>
      </c>
      <c r="E47">
        <f t="shared" si="7"/>
        <v>0.7276652450744846</v>
      </c>
      <c r="F47">
        <f t="shared" si="8"/>
        <v>687129.14816870156</v>
      </c>
      <c r="G47">
        <f t="shared" si="4"/>
        <v>3.9589807276710475E-3</v>
      </c>
      <c r="H47">
        <f t="shared" si="5"/>
        <v>0.11081799431238153</v>
      </c>
    </row>
    <row r="48" spans="1:8" x14ac:dyDescent="0.2">
      <c r="A48">
        <v>-1.2</v>
      </c>
      <c r="B48">
        <f t="shared" si="2"/>
        <v>-2.0943951023931952E-2</v>
      </c>
      <c r="C48">
        <v>10.049950000000001</v>
      </c>
      <c r="D48">
        <f t="shared" si="6"/>
        <v>61.863415689031271</v>
      </c>
      <c r="E48">
        <f t="shared" si="7"/>
        <v>0.73185459040257184</v>
      </c>
      <c r="F48">
        <f t="shared" si="8"/>
        <v>683195.82408435072</v>
      </c>
      <c r="G48">
        <f t="shared" si="4"/>
        <v>3.9622288381363571E-3</v>
      </c>
      <c r="H48">
        <f t="shared" si="5"/>
        <v>0.10964279936088546</v>
      </c>
    </row>
    <row r="49" spans="1:8" x14ac:dyDescent="0.2">
      <c r="A49">
        <v>-1.1000000000000001</v>
      </c>
      <c r="B49">
        <f t="shared" si="2"/>
        <v>-1.9198621771937627E-2</v>
      </c>
      <c r="C49">
        <v>9.9931020000000004</v>
      </c>
      <c r="D49">
        <f t="shared" si="6"/>
        <v>61.165528644222455</v>
      </c>
      <c r="E49">
        <f t="shared" si="7"/>
        <v>0.73601790923542332</v>
      </c>
      <c r="F49">
        <f t="shared" si="8"/>
        <v>679331.29578246397</v>
      </c>
      <c r="G49">
        <f t="shared" si="4"/>
        <v>3.9654410190234227E-3</v>
      </c>
      <c r="H49">
        <f t="shared" si="5"/>
        <v>0.10849379329275587</v>
      </c>
    </row>
    <row r="50" spans="1:8" x14ac:dyDescent="0.2">
      <c r="A50">
        <v>-1</v>
      </c>
      <c r="B50">
        <f t="shared" si="2"/>
        <v>-1.7453292519943295E-2</v>
      </c>
      <c r="C50">
        <v>9.9372249999999998</v>
      </c>
      <c r="D50">
        <f t="shared" si="6"/>
        <v>60.483419929132815</v>
      </c>
      <c r="E50">
        <f t="shared" si="7"/>
        <v>0.74015653674102455</v>
      </c>
      <c r="F50">
        <f t="shared" si="8"/>
        <v>675532.77608213096</v>
      </c>
      <c r="G50">
        <f t="shared" si="4"/>
        <v>3.9686187505249869E-3</v>
      </c>
      <c r="H50">
        <f t="shared" si="5"/>
        <v>0.10736985956410842</v>
      </c>
    </row>
    <row r="51" spans="1:8" x14ac:dyDescent="0.2">
      <c r="A51">
        <v>-0.9</v>
      </c>
      <c r="B51">
        <f t="shared" si="2"/>
        <v>-1.5707963267948967E-2</v>
      </c>
      <c r="C51">
        <v>9.8822949999999992</v>
      </c>
      <c r="D51">
        <f t="shared" si="6"/>
        <v>59.816599611052808</v>
      </c>
      <c r="E51">
        <f t="shared" si="7"/>
        <v>0.74427064166940249</v>
      </c>
      <c r="F51">
        <f t="shared" si="8"/>
        <v>671798.63346281904</v>
      </c>
      <c r="G51">
        <f t="shared" si="4"/>
        <v>3.9717625937175293E-3</v>
      </c>
      <c r="H51">
        <f t="shared" si="5"/>
        <v>0.10627024158840356</v>
      </c>
    </row>
    <row r="52" spans="1:8" x14ac:dyDescent="0.2">
      <c r="A52">
        <v>-0.8</v>
      </c>
      <c r="B52">
        <f t="shared" si="2"/>
        <v>-1.3962634015954637E-2</v>
      </c>
      <c r="C52">
        <v>9.8282880000000006</v>
      </c>
      <c r="D52">
        <f t="shared" si="6"/>
        <v>59.164587569203213</v>
      </c>
      <c r="E52">
        <f t="shared" si="7"/>
        <v>0.74836045105885451</v>
      </c>
      <c r="F52">
        <f t="shared" si="8"/>
        <v>668127.23640399554</v>
      </c>
      <c r="G52">
        <f t="shared" si="4"/>
        <v>3.9748731417651329E-3</v>
      </c>
      <c r="H52">
        <f t="shared" si="5"/>
        <v>0.10519419623524169</v>
      </c>
    </row>
    <row r="53" spans="1:8" x14ac:dyDescent="0.2">
      <c r="A53">
        <v>-0.7</v>
      </c>
      <c r="B53">
        <f t="shared" si="2"/>
        <v>-1.2217304763960306E-2</v>
      </c>
      <c r="C53">
        <v>9.7751780000000004</v>
      </c>
      <c r="D53">
        <f t="shared" si="6"/>
        <v>58.526889270656461</v>
      </c>
      <c r="E53">
        <f t="shared" si="7"/>
        <v>0.75242640500421853</v>
      </c>
      <c r="F53">
        <f t="shared" si="8"/>
        <v>664516.81742508325</v>
      </c>
      <c r="G53">
        <f t="shared" si="4"/>
        <v>3.9779511361631142E-3</v>
      </c>
      <c r="H53">
        <f t="shared" si="5"/>
        <v>0.10414095390317084</v>
      </c>
    </row>
    <row r="54" spans="1:8" x14ac:dyDescent="0.2">
      <c r="A54">
        <v>-0.6</v>
      </c>
      <c r="B54">
        <f t="shared" si="2"/>
        <v>-1.0471975511965976E-2</v>
      </c>
      <c r="C54">
        <v>9.7229399999999995</v>
      </c>
      <c r="D54">
        <f t="shared" si="6"/>
        <v>57.903031874204991</v>
      </c>
      <c r="E54">
        <f t="shared" si="7"/>
        <v>0.75646893232050472</v>
      </c>
      <c r="F54">
        <f t="shared" si="8"/>
        <v>660965.67702552723</v>
      </c>
      <c r="G54">
        <f t="shared" si="4"/>
        <v>3.9809972947907439E-3</v>
      </c>
      <c r="H54">
        <f t="shared" si="5"/>
        <v>0.10310977816185378</v>
      </c>
    </row>
    <row r="55" spans="1:8" x14ac:dyDescent="0.2">
      <c r="A55">
        <v>-0.5</v>
      </c>
      <c r="B55">
        <f t="shared" si="2"/>
        <v>-8.7266462599716477E-3</v>
      </c>
      <c r="C55">
        <v>9.6715520000000001</v>
      </c>
      <c r="D55">
        <f t="shared" si="6"/>
        <v>57.292587329331212</v>
      </c>
      <c r="E55">
        <f t="shared" si="7"/>
        <v>0.76048828986457673</v>
      </c>
      <c r="F55">
        <f t="shared" si="8"/>
        <v>657472.31964483915</v>
      </c>
      <c r="G55">
        <f t="shared" si="4"/>
        <v>3.9840121923475358E-3</v>
      </c>
      <c r="H55">
        <f t="shared" si="5"/>
        <v>0.10210000414854956</v>
      </c>
    </row>
    <row r="56" spans="1:8" x14ac:dyDescent="0.2">
      <c r="A56">
        <v>-0.4</v>
      </c>
      <c r="B56">
        <f t="shared" si="2"/>
        <v>-6.9813170079773184E-3</v>
      </c>
      <c r="C56">
        <v>9.6209910000000001</v>
      </c>
      <c r="D56">
        <f t="shared" si="6"/>
        <v>56.695124041024613</v>
      </c>
      <c r="E56">
        <f t="shared" si="7"/>
        <v>0.76448486863944964</v>
      </c>
      <c r="F56">
        <f t="shared" si="8"/>
        <v>654035.18174250831</v>
      </c>
      <c r="G56">
        <f t="shared" si="4"/>
        <v>3.986996491765705E-3</v>
      </c>
      <c r="H56">
        <f t="shared" si="5"/>
        <v>0.10111095883562937</v>
      </c>
    </row>
    <row r="57" spans="1:8" x14ac:dyDescent="0.2">
      <c r="A57">
        <v>-0.3</v>
      </c>
      <c r="B57">
        <f t="shared" si="2"/>
        <v>-5.2359877559829881E-3</v>
      </c>
      <c r="C57">
        <v>9.5712360000000007</v>
      </c>
      <c r="D57">
        <f t="shared" si="6"/>
        <v>56.110242122713807</v>
      </c>
      <c r="E57">
        <f t="shared" si="7"/>
        <v>0.76845895773715389</v>
      </c>
      <c r="F57">
        <f t="shared" si="8"/>
        <v>650652.83573806891</v>
      </c>
      <c r="G57">
        <f t="shared" si="4"/>
        <v>3.9899507672639528E-3</v>
      </c>
      <c r="H57">
        <f t="shared" si="5"/>
        <v>0.10014201946108453</v>
      </c>
    </row>
    <row r="58" spans="1:8" x14ac:dyDescent="0.2">
      <c r="A58">
        <v>-0.2</v>
      </c>
      <c r="B58">
        <f t="shared" si="2"/>
        <v>-3.4906585039886592E-3</v>
      </c>
      <c r="C58">
        <v>9.5222650000000009</v>
      </c>
      <c r="D58">
        <f t="shared" si="6"/>
        <v>55.537537572262821</v>
      </c>
      <c r="E58">
        <f t="shared" si="7"/>
        <v>0.77241098003640174</v>
      </c>
      <c r="F58">
        <f t="shared" si="8"/>
        <v>647323.78607103229</v>
      </c>
      <c r="G58">
        <f t="shared" si="4"/>
        <v>3.9928756804782882E-3</v>
      </c>
      <c r="H58">
        <f t="shared" si="5"/>
        <v>9.9192554338096803E-2</v>
      </c>
    </row>
    <row r="59" spans="1:8" x14ac:dyDescent="0.2">
      <c r="A59">
        <v>0</v>
      </c>
      <c r="B59">
        <f t="shared" si="2"/>
        <v>0</v>
      </c>
      <c r="C59">
        <v>9.4265989999999995</v>
      </c>
      <c r="D59">
        <f t="shared" si="6"/>
        <v>54.427220832915616</v>
      </c>
      <c r="E59">
        <f t="shared" si="7"/>
        <v>0.78024980598159832</v>
      </c>
      <c r="F59">
        <f t="shared" si="8"/>
        <v>640820.4092674806</v>
      </c>
      <c r="G59">
        <f t="shared" si="4"/>
        <v>3.9986394836182193E-3</v>
      </c>
      <c r="H59">
        <f t="shared" si="5"/>
        <v>9.7349802419064185E-2</v>
      </c>
    </row>
    <row r="60" spans="1:8" x14ac:dyDescent="0.2">
      <c r="A60">
        <v>0.1</v>
      </c>
      <c r="B60">
        <f t="shared" si="2"/>
        <v>1.7453292519943296E-3</v>
      </c>
      <c r="C60">
        <v>9.3798650000000006</v>
      </c>
      <c r="D60">
        <f t="shared" si="6"/>
        <v>53.888893793662824</v>
      </c>
      <c r="E60">
        <f t="shared" si="7"/>
        <v>0.78413730270279225</v>
      </c>
      <c r="F60">
        <f t="shared" si="8"/>
        <v>637643.43091009988</v>
      </c>
      <c r="G60">
        <f t="shared" si="4"/>
        <v>4.0014795277629606E-3</v>
      </c>
      <c r="H60">
        <f t="shared" si="5"/>
        <v>9.6455397138272059E-2</v>
      </c>
    </row>
    <row r="61" spans="1:8" x14ac:dyDescent="0.2">
      <c r="A61">
        <v>0.2</v>
      </c>
      <c r="B61">
        <f t="shared" si="2"/>
        <v>3.4906585039886592E-3</v>
      </c>
      <c r="C61">
        <v>9.3338389999999993</v>
      </c>
      <c r="D61">
        <f t="shared" si="6"/>
        <v>53.36133716772661</v>
      </c>
      <c r="E61">
        <f t="shared" si="7"/>
        <v>0.78800395430179671</v>
      </c>
      <c r="F61">
        <f t="shared" si="8"/>
        <v>634514.58240843506</v>
      </c>
      <c r="G61">
        <f t="shared" si="4"/>
        <v>4.0042923967737445E-3</v>
      </c>
      <c r="H61">
        <f t="shared" si="5"/>
        <v>9.5578267040160661E-2</v>
      </c>
    </row>
    <row r="62" spans="1:8" x14ac:dyDescent="0.2">
      <c r="A62">
        <v>0.3</v>
      </c>
      <c r="B62">
        <f t="shared" si="2"/>
        <v>5.2359877559829881E-3</v>
      </c>
      <c r="C62">
        <v>9.2885050000000007</v>
      </c>
      <c r="D62">
        <f t="shared" si="6"/>
        <v>52.844249145202831</v>
      </c>
      <c r="E62">
        <f t="shared" si="7"/>
        <v>0.79184993072796173</v>
      </c>
      <c r="F62">
        <f t="shared" si="8"/>
        <v>631432.77608213108</v>
      </c>
      <c r="G62">
        <f t="shared" si="4"/>
        <v>4.0070785136761119E-3</v>
      </c>
      <c r="H62">
        <f t="shared" si="5"/>
        <v>9.4717941053565902E-2</v>
      </c>
    </row>
    <row r="63" spans="1:8" x14ac:dyDescent="0.2">
      <c r="A63">
        <v>0.4</v>
      </c>
      <c r="B63">
        <f t="shared" si="2"/>
        <v>6.9813170079773184E-3</v>
      </c>
      <c r="C63">
        <v>9.2438459999999996</v>
      </c>
      <c r="D63">
        <f t="shared" si="6"/>
        <v>52.337321933926049</v>
      </c>
      <c r="E63">
        <f t="shared" si="7"/>
        <v>0.79567552735261138</v>
      </c>
      <c r="F63">
        <f t="shared" si="8"/>
        <v>628396.85627081024</v>
      </c>
      <c r="G63">
        <f t="shared" si="4"/>
        <v>4.0098383837819662E-3</v>
      </c>
      <c r="H63">
        <f t="shared" si="5"/>
        <v>9.3873936644907341E-2</v>
      </c>
    </row>
    <row r="64" spans="1:8" x14ac:dyDescent="0.2">
      <c r="A64">
        <v>0.5</v>
      </c>
      <c r="B64">
        <f t="shared" si="2"/>
        <v>8.7266462599716477E-3</v>
      </c>
      <c r="C64">
        <v>9.1998440000000006</v>
      </c>
      <c r="D64">
        <f t="shared" si="6"/>
        <v>51.840241894905809</v>
      </c>
      <c r="E64">
        <f t="shared" si="7"/>
        <v>0.79948116955204096</v>
      </c>
      <c r="F64">
        <f t="shared" si="8"/>
        <v>625405.59933407325</v>
      </c>
      <c r="G64">
        <f t="shared" si="4"/>
        <v>4.0125725963579646E-3</v>
      </c>
      <c r="H64">
        <f t="shared" si="5"/>
        <v>9.304576002725895E-2</v>
      </c>
    </row>
    <row r="65" spans="1:8" x14ac:dyDescent="0.2">
      <c r="A65">
        <v>0.6</v>
      </c>
      <c r="B65">
        <f t="shared" si="2"/>
        <v>1.0471975511965976E-2</v>
      </c>
      <c r="C65">
        <v>9.156485</v>
      </c>
      <c r="D65">
        <f t="shared" si="6"/>
        <v>51.352745752575316</v>
      </c>
      <c r="E65">
        <f t="shared" si="7"/>
        <v>0.80326697862949903</v>
      </c>
      <c r="F65">
        <f t="shared" si="8"/>
        <v>622458.05355160928</v>
      </c>
      <c r="G65">
        <f t="shared" si="4"/>
        <v>4.0152815130363763E-3</v>
      </c>
      <c r="H65">
        <f t="shared" si="5"/>
        <v>9.2232999891840417E-2</v>
      </c>
    </row>
    <row r="66" spans="1:8" x14ac:dyDescent="0.2">
      <c r="A66">
        <v>0.7</v>
      </c>
      <c r="B66">
        <f t="shared" si="2"/>
        <v>1.2217304763960306E-2</v>
      </c>
      <c r="C66">
        <v>9.1137540000000001</v>
      </c>
      <c r="D66">
        <f t="shared" ref="D66:D97" si="9">0.5*1.225*C66^2</f>
        <v>50.874563583166051</v>
      </c>
      <c r="E66">
        <f t="shared" ref="E66:E97" si="10">$J$12*1.802*10^-5*(1.225*C66)^-1</f>
        <v>0.80703319848399757</v>
      </c>
      <c r="F66">
        <f t="shared" ref="F66:F97" si="11">1.225*C66/(1.802*10^-5)</f>
        <v>619553.19922308554</v>
      </c>
      <c r="G66">
        <f t="shared" si="4"/>
        <v>4.0179655759346325E-3</v>
      </c>
      <c r="H66">
        <f t="shared" si="5"/>
        <v>9.1435232561544608E-2</v>
      </c>
    </row>
    <row r="67" spans="1:8" x14ac:dyDescent="0.2">
      <c r="A67">
        <v>0.8</v>
      </c>
      <c r="B67">
        <f t="shared" ref="B67:B130" si="12">A67*PI()/180</f>
        <v>1.3962634015954637E-2</v>
      </c>
      <c r="C67">
        <v>9.0716350000000006</v>
      </c>
      <c r="D67">
        <f t="shared" si="9"/>
        <v>50.405418963600326</v>
      </c>
      <c r="E67">
        <f t="shared" si="10"/>
        <v>0.81078020013110397</v>
      </c>
      <c r="F67">
        <f t="shared" si="11"/>
        <v>616689.94866814662</v>
      </c>
      <c r="G67">
        <f t="shared" ref="G67:G130" si="13">(0.027*(7/6)*F67^(-1/7))*($J$8^(-1/7))</f>
        <v>4.0206253093106135E-3</v>
      </c>
      <c r="H67">
        <f t="shared" ref="H67:H130" si="14">G67*D67*$J$3</f>
        <v>9.0652022216910239E-2</v>
      </c>
    </row>
    <row r="68" spans="1:8" x14ac:dyDescent="0.2">
      <c r="A68">
        <v>0.9</v>
      </c>
      <c r="B68">
        <f t="shared" si="12"/>
        <v>1.5707963267948967E-2</v>
      </c>
      <c r="C68">
        <v>9.0301150000000003</v>
      </c>
      <c r="D68">
        <f t="shared" si="9"/>
        <v>49.945073359350317</v>
      </c>
      <c r="E68">
        <f t="shared" si="10"/>
        <v>0.81450812540220441</v>
      </c>
      <c r="F68">
        <f t="shared" si="11"/>
        <v>613867.41814650397</v>
      </c>
      <c r="G68">
        <f t="shared" si="13"/>
        <v>4.0232610665959347E-3</v>
      </c>
      <c r="H68">
        <f t="shared" si="14"/>
        <v>8.9882995051670925E-2</v>
      </c>
    </row>
    <row r="69" spans="1:8" x14ac:dyDescent="0.2">
      <c r="A69">
        <v>1</v>
      </c>
      <c r="B69">
        <f t="shared" si="12"/>
        <v>1.7453292519943295E-2</v>
      </c>
      <c r="C69">
        <v>8.9891799999999993</v>
      </c>
      <c r="D69">
        <f t="shared" si="9"/>
        <v>49.493281206844998</v>
      </c>
      <c r="E69">
        <f t="shared" si="10"/>
        <v>0.81821723903807997</v>
      </c>
      <c r="F69">
        <f t="shared" si="11"/>
        <v>611084.65593784687</v>
      </c>
      <c r="G69">
        <f t="shared" si="13"/>
        <v>4.0258732812863832E-3</v>
      </c>
      <c r="H69">
        <f t="shared" si="14"/>
        <v>8.9127764383933814E-2</v>
      </c>
    </row>
    <row r="70" spans="1:8" x14ac:dyDescent="0.2">
      <c r="A70">
        <v>1.1000000000000001</v>
      </c>
      <c r="B70">
        <f t="shared" si="12"/>
        <v>1.9198621771937627E-2</v>
      </c>
      <c r="C70">
        <v>8.9488160000000008</v>
      </c>
      <c r="D70">
        <f t="shared" si="9"/>
        <v>49.049801028636814</v>
      </c>
      <c r="E70">
        <f t="shared" si="10"/>
        <v>0.82190784130731109</v>
      </c>
      <c r="F70">
        <f t="shared" si="11"/>
        <v>608340.7103218647</v>
      </c>
      <c r="G70">
        <f t="shared" si="13"/>
        <v>4.0284624042625141E-3</v>
      </c>
      <c r="H70">
        <f t="shared" si="14"/>
        <v>8.8385949229096997E-2</v>
      </c>
    </row>
    <row r="71" spans="1:8" x14ac:dyDescent="0.2">
      <c r="A71">
        <v>1.2</v>
      </c>
      <c r="B71">
        <f t="shared" si="12"/>
        <v>2.0943951023931952E-2</v>
      </c>
      <c r="C71">
        <v>8.9090100000000003</v>
      </c>
      <c r="D71">
        <f t="shared" si="9"/>
        <v>48.614406247811253</v>
      </c>
      <c r="E71">
        <f t="shared" si="10"/>
        <v>0.82558017566669328</v>
      </c>
      <c r="F71">
        <f t="shared" si="11"/>
        <v>605634.69755826867</v>
      </c>
      <c r="G71">
        <f t="shared" si="13"/>
        <v>4.0310288391124573E-3</v>
      </c>
      <c r="H71">
        <f t="shared" si="14"/>
        <v>8.7657192441484441E-2</v>
      </c>
    </row>
    <row r="72" spans="1:8" x14ac:dyDescent="0.2">
      <c r="A72">
        <v>1.3</v>
      </c>
      <c r="B72">
        <f t="shared" si="12"/>
        <v>2.2689280275926284E-2</v>
      </c>
      <c r="C72">
        <v>8.8697510000000008</v>
      </c>
      <c r="D72">
        <f t="shared" si="9"/>
        <v>48.186895716225621</v>
      </c>
      <c r="E72">
        <f t="shared" si="10"/>
        <v>0.82923433147292702</v>
      </c>
      <c r="F72">
        <f t="shared" si="11"/>
        <v>602965.86986681481</v>
      </c>
      <c r="G72">
        <f t="shared" si="13"/>
        <v>4.0335728754875818E-3</v>
      </c>
      <c r="H72">
        <f t="shared" si="14"/>
        <v>8.6941178444666228E-2</v>
      </c>
    </row>
    <row r="73" spans="1:8" x14ac:dyDescent="0.2">
      <c r="A73">
        <v>1.4</v>
      </c>
      <c r="B73">
        <f t="shared" si="12"/>
        <v>2.4434609527920613E-2</v>
      </c>
      <c r="C73">
        <v>8.8310259999999996</v>
      </c>
      <c r="D73">
        <f t="shared" si="9"/>
        <v>47.767049880264047</v>
      </c>
      <c r="E73">
        <f t="shared" si="10"/>
        <v>0.83287061331450363</v>
      </c>
      <c r="F73">
        <f t="shared" si="11"/>
        <v>600333.34350721422</v>
      </c>
      <c r="G73">
        <f t="shared" si="13"/>
        <v>4.0360949469748471E-3</v>
      </c>
      <c r="H73">
        <f t="shared" si="14"/>
        <v>8.6237559891557555E-2</v>
      </c>
    </row>
    <row r="74" spans="1:8" x14ac:dyDescent="0.2">
      <c r="A74">
        <v>1.5</v>
      </c>
      <c r="B74">
        <f t="shared" si="12"/>
        <v>2.6179938779914941E-2</v>
      </c>
      <c r="C74">
        <v>8.7928230000000003</v>
      </c>
      <c r="D74">
        <f t="shared" si="9"/>
        <v>47.354663489464016</v>
      </c>
      <c r="E74">
        <f t="shared" si="10"/>
        <v>0.83648926412101399</v>
      </c>
      <c r="F74">
        <f t="shared" si="11"/>
        <v>597736.30271920096</v>
      </c>
      <c r="G74">
        <f t="shared" si="13"/>
        <v>4.0385954374835848E-3</v>
      </c>
      <c r="H74">
        <f t="shared" si="14"/>
        <v>8.5546012445714512E-2</v>
      </c>
    </row>
    <row r="75" spans="1:8" x14ac:dyDescent="0.2">
      <c r="A75">
        <v>1.6</v>
      </c>
      <c r="B75">
        <f t="shared" si="12"/>
        <v>2.7925268031909273E-2</v>
      </c>
      <c r="C75">
        <v>8.7551319999999997</v>
      </c>
      <c r="D75">
        <f t="shared" si="9"/>
        <v>46.949556006672196</v>
      </c>
      <c r="E75">
        <f t="shared" si="10"/>
        <v>0.84009036537842341</v>
      </c>
      <c r="F75">
        <f t="shared" si="11"/>
        <v>595174.06770255277</v>
      </c>
      <c r="G75">
        <f t="shared" si="13"/>
        <v>4.0410746136501034E-3</v>
      </c>
      <c r="H75">
        <f t="shared" si="14"/>
        <v>8.4866252339557316E-2</v>
      </c>
    </row>
    <row r="76" spans="1:8" x14ac:dyDescent="0.2">
      <c r="A76">
        <v>1.7</v>
      </c>
      <c r="B76">
        <f t="shared" si="12"/>
        <v>2.9670597283903602E-2</v>
      </c>
      <c r="C76">
        <v>8.7179400000000005</v>
      </c>
      <c r="D76">
        <f t="shared" si="9"/>
        <v>46.551517679205006</v>
      </c>
      <c r="E76">
        <f t="shared" si="10"/>
        <v>0.84367431306206819</v>
      </c>
      <c r="F76">
        <f t="shared" si="11"/>
        <v>592645.7547169812</v>
      </c>
      <c r="G76">
        <f t="shared" si="13"/>
        <v>4.0435329528873062E-3</v>
      </c>
      <c r="H76">
        <f t="shared" si="14"/>
        <v>8.4197945936512086E-2</v>
      </c>
    </row>
    <row r="77" spans="1:8" x14ac:dyDescent="0.2">
      <c r="A77">
        <v>1.8</v>
      </c>
      <c r="B77">
        <f t="shared" si="12"/>
        <v>3.1415926535897934E-2</v>
      </c>
      <c r="C77">
        <v>8.6812369999999994</v>
      </c>
      <c r="D77">
        <f t="shared" si="9"/>
        <v>46.160373958228512</v>
      </c>
      <c r="E77">
        <f t="shared" si="10"/>
        <v>0.8472412446309584</v>
      </c>
      <c r="F77">
        <f t="shared" si="11"/>
        <v>590150.68396226421</v>
      </c>
      <c r="G77">
        <f t="shared" si="13"/>
        <v>4.0459707486994161E-3</v>
      </c>
      <c r="H77">
        <f t="shared" si="14"/>
        <v>8.3540817849473897E-2</v>
      </c>
    </row>
    <row r="78" spans="1:8" x14ac:dyDescent="0.2">
      <c r="A78">
        <v>1.9</v>
      </c>
      <c r="B78">
        <f t="shared" si="12"/>
        <v>3.3161255787892259E-2</v>
      </c>
      <c r="C78">
        <v>8.6450139999999998</v>
      </c>
      <c r="D78">
        <f t="shared" si="9"/>
        <v>45.775963574370053</v>
      </c>
      <c r="E78">
        <f t="shared" si="10"/>
        <v>0.85079122379863437</v>
      </c>
      <c r="F78">
        <f t="shared" si="11"/>
        <v>587688.24361820205</v>
      </c>
      <c r="G78">
        <f t="shared" si="13"/>
        <v>4.0483882396425142E-3</v>
      </c>
      <c r="H78">
        <f t="shared" si="14"/>
        <v>8.2894614261732946E-2</v>
      </c>
    </row>
    <row r="79" spans="1:8" x14ac:dyDescent="0.2">
      <c r="A79">
        <v>2</v>
      </c>
      <c r="B79">
        <f t="shared" si="12"/>
        <v>3.4906585039886591E-2</v>
      </c>
      <c r="C79">
        <v>8.6092589999999998</v>
      </c>
      <c r="D79">
        <f t="shared" si="9"/>
        <v>45.398096074062117</v>
      </c>
      <c r="E79">
        <f t="shared" si="10"/>
        <v>0.85432463360857502</v>
      </c>
      <c r="F79">
        <f t="shared" si="11"/>
        <v>585257.61792452831</v>
      </c>
      <c r="G79">
        <f t="shared" si="13"/>
        <v>4.0507858765854556E-3</v>
      </c>
      <c r="H79">
        <f t="shared" si="14"/>
        <v>8.2259031554755557E-2</v>
      </c>
    </row>
    <row r="80" spans="1:8" x14ac:dyDescent="0.2">
      <c r="A80">
        <v>2.1</v>
      </c>
      <c r="B80">
        <f t="shared" si="12"/>
        <v>3.6651914291880923E-2</v>
      </c>
      <c r="C80">
        <v>8.5739640000000001</v>
      </c>
      <c r="D80">
        <f t="shared" si="9"/>
        <v>45.02662593739381</v>
      </c>
      <c r="E80">
        <f t="shared" si="10"/>
        <v>0.85784148858291531</v>
      </c>
      <c r="F80">
        <f t="shared" si="11"/>
        <v>582858.26304106554</v>
      </c>
      <c r="G80">
        <f t="shared" si="13"/>
        <v>4.0531638547182704E-3</v>
      </c>
      <c r="H80">
        <f t="shared" si="14"/>
        <v>8.1633840949132841E-2</v>
      </c>
    </row>
    <row r="81" spans="1:8" x14ac:dyDescent="0.2">
      <c r="A81">
        <v>2.2000000000000002</v>
      </c>
      <c r="B81">
        <f t="shared" si="12"/>
        <v>3.8397243543875255E-2</v>
      </c>
      <c r="C81">
        <v>8.5391180000000002</v>
      </c>
      <c r="D81">
        <f t="shared" si="9"/>
        <v>44.661378433478454</v>
      </c>
      <c r="E81">
        <f t="shared" si="10"/>
        <v>0.86134212465694082</v>
      </c>
      <c r="F81">
        <f t="shared" si="11"/>
        <v>580489.4311875694</v>
      </c>
      <c r="G81">
        <f t="shared" si="13"/>
        <v>4.0555225821369409E-3</v>
      </c>
      <c r="H81">
        <f t="shared" si="14"/>
        <v>8.101876383795821E-2</v>
      </c>
    </row>
    <row r="82" spans="1:8" x14ac:dyDescent="0.2">
      <c r="A82">
        <v>2.2999999999999998</v>
      </c>
      <c r="B82">
        <f t="shared" si="12"/>
        <v>4.0142572795869573E-2</v>
      </c>
      <c r="C82">
        <v>8.5047130000000006</v>
      </c>
      <c r="D82">
        <f t="shared" si="9"/>
        <v>44.302212717576019</v>
      </c>
      <c r="E82">
        <f t="shared" si="10"/>
        <v>0.86482660153450519</v>
      </c>
      <c r="F82">
        <f t="shared" si="11"/>
        <v>578150.57852386252</v>
      </c>
      <c r="G82">
        <f t="shared" si="13"/>
        <v>4.057862275579964E-3</v>
      </c>
      <c r="H82">
        <f t="shared" si="14"/>
        <v>8.0413577998517768E-2</v>
      </c>
    </row>
    <row r="83" spans="1:8" x14ac:dyDescent="0.2">
      <c r="A83">
        <v>2.4</v>
      </c>
      <c r="B83">
        <f t="shared" si="12"/>
        <v>4.1887902047863905E-2</v>
      </c>
      <c r="C83">
        <v>8.470739</v>
      </c>
      <c r="D83">
        <f t="shared" si="9"/>
        <v>43.948969263749113</v>
      </c>
      <c r="E83">
        <f t="shared" si="10"/>
        <v>0.86829520314772146</v>
      </c>
      <c r="F83">
        <f t="shared" si="11"/>
        <v>575841.02524972253</v>
      </c>
      <c r="G83">
        <f t="shared" si="13"/>
        <v>4.0601832980695675E-3</v>
      </c>
      <c r="H83">
        <f t="shared" si="14"/>
        <v>7.9818029112764366E-2</v>
      </c>
    </row>
    <row r="84" spans="1:8" x14ac:dyDescent="0.2">
      <c r="A84">
        <v>2.5</v>
      </c>
      <c r="B84">
        <f t="shared" si="12"/>
        <v>4.3633231299858237E-2</v>
      </c>
      <c r="C84">
        <v>8.4371880000000008</v>
      </c>
      <c r="D84">
        <f t="shared" si="9"/>
        <v>43.601511575248217</v>
      </c>
      <c r="E84">
        <f t="shared" si="10"/>
        <v>0.87174803273511592</v>
      </c>
      <c r="F84">
        <f t="shared" si="11"/>
        <v>573560.22752497229</v>
      </c>
      <c r="G84">
        <f t="shared" si="13"/>
        <v>4.062485886876582E-3</v>
      </c>
      <c r="H84">
        <f t="shared" si="14"/>
        <v>7.9231901064986163E-2</v>
      </c>
    </row>
    <row r="85" spans="1:8" x14ac:dyDescent="0.2">
      <c r="A85">
        <v>2.6</v>
      </c>
      <c r="B85">
        <f t="shared" si="12"/>
        <v>4.5378560551852569E-2</v>
      </c>
      <c r="C85">
        <v>8.4040520000000001</v>
      </c>
      <c r="D85">
        <f t="shared" si="9"/>
        <v>43.259705136456205</v>
      </c>
      <c r="E85">
        <f t="shared" si="10"/>
        <v>0.87518521313484587</v>
      </c>
      <c r="F85">
        <f t="shared" si="11"/>
        <v>571307.64150943398</v>
      </c>
      <c r="G85">
        <f t="shared" si="13"/>
        <v>4.0647702885770213E-3</v>
      </c>
      <c r="H85">
        <f t="shared" si="14"/>
        <v>7.8654980522030099E-2</v>
      </c>
    </row>
    <row r="86" spans="1:8" x14ac:dyDescent="0.2">
      <c r="A86">
        <v>2.7</v>
      </c>
      <c r="B86">
        <f t="shared" si="12"/>
        <v>4.7123889803846894E-2</v>
      </c>
      <c r="C86">
        <v>8.371321</v>
      </c>
      <c r="D86">
        <f t="shared" si="9"/>
        <v>42.923396862087614</v>
      </c>
      <c r="E86">
        <f t="shared" si="10"/>
        <v>0.87860709687471394</v>
      </c>
      <c r="F86">
        <f t="shared" si="11"/>
        <v>569082.58740288578</v>
      </c>
      <c r="G86">
        <f t="shared" si="13"/>
        <v>4.0670368978490074E-3</v>
      </c>
      <c r="H86">
        <f t="shared" si="14"/>
        <v>7.8087022232105896E-2</v>
      </c>
    </row>
    <row r="87" spans="1:8" x14ac:dyDescent="0.2">
      <c r="A87">
        <v>2.8</v>
      </c>
      <c r="B87">
        <f t="shared" si="12"/>
        <v>4.8869219055841226E-2</v>
      </c>
      <c r="C87">
        <v>8.3389889999999998</v>
      </c>
      <c r="D87">
        <f t="shared" si="9"/>
        <v>42.592476744549117</v>
      </c>
      <c r="E87">
        <f t="shared" si="10"/>
        <v>0.88201363988084491</v>
      </c>
      <c r="F87">
        <f t="shared" si="11"/>
        <v>566884.65732519422</v>
      </c>
      <c r="G87">
        <f t="shared" si="13"/>
        <v>4.0692858422638018E-3</v>
      </c>
      <c r="H87">
        <f t="shared" si="14"/>
        <v>7.7527853140266043E-2</v>
      </c>
    </row>
    <row r="88" spans="1:8" x14ac:dyDescent="0.2">
      <c r="A88">
        <v>2.9</v>
      </c>
      <c r="B88">
        <f t="shared" si="12"/>
        <v>5.0614548307835558E-2</v>
      </c>
      <c r="C88">
        <v>8.3070470000000007</v>
      </c>
      <c r="D88">
        <f t="shared" si="9"/>
        <v>42.266805789378026</v>
      </c>
      <c r="E88">
        <f t="shared" si="10"/>
        <v>0.88540513142833133</v>
      </c>
      <c r="F88">
        <f t="shared" si="11"/>
        <v>564713.23945615999</v>
      </c>
      <c r="G88">
        <f t="shared" si="13"/>
        <v>4.0715174662451954E-3</v>
      </c>
      <c r="H88">
        <f t="shared" si="14"/>
        <v>7.6977250723897508E-2</v>
      </c>
    </row>
    <row r="89" spans="1:8" x14ac:dyDescent="0.2">
      <c r="A89">
        <v>3</v>
      </c>
      <c r="B89">
        <f t="shared" si="12"/>
        <v>5.2359877559829883E-2</v>
      </c>
      <c r="C89">
        <v>8.2754890000000003</v>
      </c>
      <c r="D89">
        <f t="shared" si="9"/>
        <v>41.94627739083662</v>
      </c>
      <c r="E89">
        <f t="shared" si="10"/>
        <v>0.88878156213080906</v>
      </c>
      <c r="F89">
        <f t="shared" si="11"/>
        <v>562567.92591564939</v>
      </c>
      <c r="G89">
        <f t="shared" si="13"/>
        <v>4.0737319137124431E-3</v>
      </c>
      <c r="H89">
        <f t="shared" si="14"/>
        <v>7.643504671398467E-2</v>
      </c>
    </row>
    <row r="90" spans="1:8" x14ac:dyDescent="0.2">
      <c r="A90">
        <v>3.1</v>
      </c>
      <c r="B90">
        <f t="shared" si="12"/>
        <v>5.4105206811824215E-2</v>
      </c>
      <c r="C90">
        <v>8.2443050000000007</v>
      </c>
      <c r="D90">
        <f t="shared" si="9"/>
        <v>41.630746021477819</v>
      </c>
      <c r="E90">
        <f t="shared" si="10"/>
        <v>0.89214336937028971</v>
      </c>
      <c r="F90">
        <f t="shared" si="11"/>
        <v>560448.03690344072</v>
      </c>
      <c r="G90">
        <f t="shared" si="13"/>
        <v>4.0759296178804662E-3</v>
      </c>
      <c r="H90">
        <f t="shared" si="14"/>
        <v>7.5901006522502965E-2</v>
      </c>
    </row>
    <row r="91" spans="1:8" x14ac:dyDescent="0.2">
      <c r="A91">
        <v>3.2</v>
      </c>
      <c r="B91">
        <f t="shared" si="12"/>
        <v>5.5850536063818547E-2</v>
      </c>
      <c r="C91">
        <v>8.2134900000000002</v>
      </c>
      <c r="D91">
        <f t="shared" si="9"/>
        <v>41.320118512811256</v>
      </c>
      <c r="E91">
        <f t="shared" si="10"/>
        <v>0.89549047248080005</v>
      </c>
      <c r="F91">
        <f t="shared" si="11"/>
        <v>558353.23251942289</v>
      </c>
      <c r="G91">
        <f t="shared" si="13"/>
        <v>4.0781106689444842E-3</v>
      </c>
      <c r="H91">
        <f t="shared" si="14"/>
        <v>7.5374983687642227E-2</v>
      </c>
    </row>
    <row r="92" spans="1:8" x14ac:dyDescent="0.2">
      <c r="A92">
        <v>3.3</v>
      </c>
      <c r="B92">
        <f t="shared" si="12"/>
        <v>5.7595865315812872E-2</v>
      </c>
      <c r="C92">
        <v>8.1830370000000006</v>
      </c>
      <c r="D92">
        <f t="shared" si="9"/>
        <v>41.014282907813516</v>
      </c>
      <c r="E92">
        <f t="shared" si="10"/>
        <v>0.89882302143034742</v>
      </c>
      <c r="F92">
        <f t="shared" si="11"/>
        <v>556283.03690344072</v>
      </c>
      <c r="G92">
        <f t="shared" si="13"/>
        <v>4.080275305115056E-3</v>
      </c>
      <c r="H92">
        <f t="shared" si="14"/>
        <v>7.4856799536709415E-2</v>
      </c>
    </row>
    <row r="93" spans="1:8" x14ac:dyDescent="0.2">
      <c r="A93">
        <v>3.4</v>
      </c>
      <c r="B93">
        <f t="shared" si="12"/>
        <v>5.9341194567807204E-2</v>
      </c>
      <c r="C93">
        <v>8.1529380000000007</v>
      </c>
      <c r="D93">
        <f t="shared" si="9"/>
        <v>40.71311879450446</v>
      </c>
      <c r="E93">
        <f t="shared" si="10"/>
        <v>0.90214129444089064</v>
      </c>
      <c r="F93">
        <f t="shared" si="11"/>
        <v>554236.90621531638</v>
      </c>
      <c r="G93">
        <f t="shared" si="13"/>
        <v>4.0824238441002489E-3</v>
      </c>
      <c r="H93">
        <f t="shared" si="14"/>
        <v>7.4346260627399616E-2</v>
      </c>
    </row>
    <row r="94" spans="1:8" x14ac:dyDescent="0.2">
      <c r="A94">
        <v>3.5</v>
      </c>
      <c r="B94">
        <f t="shared" si="12"/>
        <v>6.1086523819801536E-2</v>
      </c>
      <c r="C94">
        <v>8.1231869999999997</v>
      </c>
      <c r="D94">
        <f t="shared" si="9"/>
        <v>40.416527310143515</v>
      </c>
      <c r="E94">
        <f t="shared" si="10"/>
        <v>0.90544536778684614</v>
      </c>
      <c r="F94">
        <f t="shared" si="11"/>
        <v>552214.43257491675</v>
      </c>
      <c r="G94">
        <f t="shared" si="13"/>
        <v>4.084556469090052E-3</v>
      </c>
      <c r="H94">
        <f t="shared" si="14"/>
        <v>7.3843209618141753E-2</v>
      </c>
    </row>
    <row r="95" spans="1:8" x14ac:dyDescent="0.2">
      <c r="A95">
        <v>3.6</v>
      </c>
      <c r="B95">
        <f t="shared" si="12"/>
        <v>6.2831853071795868E-2</v>
      </c>
      <c r="C95">
        <v>8.0937780000000004</v>
      </c>
      <c r="D95">
        <f t="shared" si="9"/>
        <v>40.124410916886454</v>
      </c>
      <c r="E95">
        <f t="shared" si="10"/>
        <v>0.90873533235237336</v>
      </c>
      <c r="F95">
        <f t="shared" si="11"/>
        <v>550215.20810210879</v>
      </c>
      <c r="G95">
        <f t="shared" si="13"/>
        <v>4.0866733700056224E-3</v>
      </c>
      <c r="H95">
        <f t="shared" si="14"/>
        <v>7.3347491038164625E-2</v>
      </c>
    </row>
    <row r="96" spans="1:8" x14ac:dyDescent="0.2">
      <c r="A96">
        <v>3.7</v>
      </c>
      <c r="B96">
        <f t="shared" si="12"/>
        <v>6.4577182323790186E-2</v>
      </c>
      <c r="C96">
        <v>8.0647040000000008</v>
      </c>
      <c r="D96">
        <f t="shared" si="9"/>
        <v>39.836663497164814</v>
      </c>
      <c r="E96">
        <f t="shared" si="10"/>
        <v>0.91201140684349069</v>
      </c>
      <c r="F96">
        <f t="shared" si="11"/>
        <v>548238.7569367371</v>
      </c>
      <c r="G96">
        <f t="shared" si="13"/>
        <v>4.0887748159196685E-3</v>
      </c>
      <c r="H96">
        <f t="shared" si="14"/>
        <v>7.2858934475599713E-2</v>
      </c>
    </row>
    <row r="97" spans="1:8" x14ac:dyDescent="0.2">
      <c r="A97">
        <v>3.8</v>
      </c>
      <c r="B97">
        <f t="shared" si="12"/>
        <v>6.6322511575784518E-2</v>
      </c>
      <c r="C97">
        <v>8.0359590000000001</v>
      </c>
      <c r="D97">
        <f t="shared" si="9"/>
        <v>39.553190192929613</v>
      </c>
      <c r="E97">
        <f t="shared" si="10"/>
        <v>0.91527371416607872</v>
      </c>
      <c r="F97">
        <f t="shared" si="11"/>
        <v>546284.67119866819</v>
      </c>
      <c r="G97">
        <f t="shared" si="13"/>
        <v>4.0908610110796419E-3</v>
      </c>
      <c r="H97">
        <f t="shared" si="14"/>
        <v>7.2377388253877017E-2</v>
      </c>
    </row>
    <row r="98" spans="1:8" x14ac:dyDescent="0.2">
      <c r="A98">
        <v>3.9</v>
      </c>
      <c r="B98">
        <f t="shared" si="12"/>
        <v>6.806784082777885E-2</v>
      </c>
      <c r="C98">
        <v>8.0075380000000003</v>
      </c>
      <c r="D98">
        <f t="shared" ref="D98:D129" si="15">0.5*1.225*C98^2</f>
        <v>39.273907203134456</v>
      </c>
      <c r="E98">
        <f t="shared" ref="E98:E129" si="16">$J$12*1.802*10^-5*(1.225*C98)^-1</f>
        <v>0.91852227748607973</v>
      </c>
      <c r="F98">
        <f t="shared" ref="F98:F129" si="17">1.225*C98/(1.802*10^-5)</f>
        <v>544352.61098779133</v>
      </c>
      <c r="G98">
        <f t="shared" si="13"/>
        <v>4.0929320934107762E-3</v>
      </c>
      <c r="H98">
        <f t="shared" si="14"/>
        <v>7.1902719139778928E-2</v>
      </c>
    </row>
    <row r="99" spans="1:8" x14ac:dyDescent="0.2">
      <c r="A99">
        <v>4</v>
      </c>
      <c r="B99">
        <f t="shared" si="12"/>
        <v>6.9813170079773182E-2</v>
      </c>
      <c r="C99">
        <v>7.9794340000000004</v>
      </c>
      <c r="D99">
        <f t="shared" si="15"/>
        <v>38.998712263218053</v>
      </c>
      <c r="E99">
        <f t="shared" si="16"/>
        <v>0.92175736284256837</v>
      </c>
      <c r="F99">
        <f t="shared" si="17"/>
        <v>542442.1004439512</v>
      </c>
      <c r="G99">
        <f t="shared" si="13"/>
        <v>4.0949883529739599E-3</v>
      </c>
      <c r="H99">
        <f t="shared" si="14"/>
        <v>7.1434762182920372E-2</v>
      </c>
    </row>
    <row r="100" spans="1:8" x14ac:dyDescent="0.2">
      <c r="A100">
        <v>4.0999999999999996</v>
      </c>
      <c r="B100">
        <f t="shared" si="12"/>
        <v>7.15584993317675E-2</v>
      </c>
      <c r="C100">
        <v>7.9516419999999997</v>
      </c>
      <c r="D100">
        <f t="shared" si="15"/>
        <v>38.727523928900453</v>
      </c>
      <c r="E100">
        <f t="shared" si="16"/>
        <v>0.92497902204555082</v>
      </c>
      <c r="F100">
        <f t="shared" si="17"/>
        <v>540552.79966703663</v>
      </c>
      <c r="G100">
        <f t="shared" si="13"/>
        <v>4.097029940467658E-3</v>
      </c>
      <c r="H100">
        <f t="shared" si="14"/>
        <v>7.0973387490544132E-2</v>
      </c>
    </row>
    <row r="101" spans="1:8" x14ac:dyDescent="0.2">
      <c r="A101">
        <v>4.2</v>
      </c>
      <c r="B101">
        <f t="shared" si="12"/>
        <v>7.3303828583761846E-2</v>
      </c>
      <c r="C101">
        <v>7.924156</v>
      </c>
      <c r="D101">
        <f t="shared" si="15"/>
        <v>38.460252091305804</v>
      </c>
      <c r="E101">
        <f t="shared" si="16"/>
        <v>0.92818743608989107</v>
      </c>
      <c r="F101">
        <f t="shared" si="17"/>
        <v>538684.30077691458</v>
      </c>
      <c r="G101">
        <f t="shared" si="13"/>
        <v>4.0990570859782728E-3</v>
      </c>
      <c r="H101">
        <f t="shared" si="14"/>
        <v>7.0518450118739778E-2</v>
      </c>
    </row>
    <row r="102" spans="1:8" x14ac:dyDescent="0.2">
      <c r="A102">
        <v>4.3</v>
      </c>
      <c r="B102">
        <f t="shared" si="12"/>
        <v>7.5049157835756164E-2</v>
      </c>
      <c r="C102">
        <v>7.8969719999999999</v>
      </c>
      <c r="D102">
        <f t="shared" si="15"/>
        <v>38.196827145880206</v>
      </c>
      <c r="E102">
        <f t="shared" si="16"/>
        <v>0.93138256547146514</v>
      </c>
      <c r="F102">
        <f t="shared" si="17"/>
        <v>536836.33185349614</v>
      </c>
      <c r="G102">
        <f t="shared" si="13"/>
        <v>4.1010698778625732E-3</v>
      </c>
      <c r="H102">
        <f t="shared" si="14"/>
        <v>7.0069839725367331E-2</v>
      </c>
    </row>
    <row r="103" spans="1:8" x14ac:dyDescent="0.2">
      <c r="A103">
        <v>4.4000000000000004</v>
      </c>
      <c r="B103">
        <f t="shared" si="12"/>
        <v>7.679448708775051E-2</v>
      </c>
      <c r="C103">
        <v>7.8700830000000002</v>
      </c>
      <c r="D103">
        <f t="shared" si="15"/>
        <v>37.93715143646952</v>
      </c>
      <c r="E103">
        <f t="shared" si="16"/>
        <v>0.93456473595212741</v>
      </c>
      <c r="F103">
        <f t="shared" si="17"/>
        <v>535008.41703662602</v>
      </c>
      <c r="G103">
        <f t="shared" si="13"/>
        <v>4.1030686322263499E-3</v>
      </c>
      <c r="H103">
        <f t="shared" si="14"/>
        <v>6.9627397907289446E-2</v>
      </c>
    </row>
    <row r="104" spans="1:8" x14ac:dyDescent="0.2">
      <c r="A104">
        <v>4.5</v>
      </c>
      <c r="B104">
        <f t="shared" si="12"/>
        <v>7.8539816339744828E-2</v>
      </c>
      <c r="C104">
        <v>7.8434850000000003</v>
      </c>
      <c r="D104">
        <f t="shared" si="15"/>
        <v>37.681157378950317</v>
      </c>
      <c r="E104">
        <f t="shared" si="16"/>
        <v>0.93773393342580835</v>
      </c>
      <c r="F104">
        <f t="shared" si="17"/>
        <v>533200.28440621542</v>
      </c>
      <c r="G104">
        <f t="shared" si="13"/>
        <v>4.1050534486543203E-3</v>
      </c>
      <c r="H104">
        <f t="shared" si="14"/>
        <v>6.9191017191177248E-2</v>
      </c>
    </row>
    <row r="105" spans="1:8" x14ac:dyDescent="0.2">
      <c r="A105">
        <v>4.5999999999999996</v>
      </c>
      <c r="B105">
        <f t="shared" si="12"/>
        <v>8.0285145591739146E-2</v>
      </c>
      <c r="C105">
        <v>7.8171720000000002</v>
      </c>
      <c r="D105">
        <f t="shared" si="15"/>
        <v>37.428759072520201</v>
      </c>
      <c r="E105">
        <f t="shared" si="16"/>
        <v>0.9408903937148021</v>
      </c>
      <c r="F105">
        <f t="shared" si="17"/>
        <v>531411.52608213096</v>
      </c>
      <c r="G105">
        <f t="shared" si="13"/>
        <v>4.1070245811406399E-3</v>
      </c>
      <c r="H105">
        <f t="shared" si="14"/>
        <v>6.8760558614670897E-2</v>
      </c>
    </row>
    <row r="106" spans="1:8" x14ac:dyDescent="0.2">
      <c r="A106">
        <v>4.7</v>
      </c>
      <c r="B106">
        <f t="shared" si="12"/>
        <v>8.2030474843733492E-2</v>
      </c>
      <c r="C106">
        <v>7.7911400000000004</v>
      </c>
      <c r="D106">
        <f t="shared" si="15"/>
        <v>37.179890781005007</v>
      </c>
      <c r="E106">
        <f t="shared" si="16"/>
        <v>0.94403412604783465</v>
      </c>
      <c r="F106">
        <f t="shared" si="17"/>
        <v>529641.87014428421</v>
      </c>
      <c r="G106">
        <f t="shared" si="13"/>
        <v>4.1089821395897137E-3</v>
      </c>
      <c r="H106">
        <f t="shared" si="14"/>
        <v>6.8335917329666165E-2</v>
      </c>
    </row>
    <row r="107" spans="1:8" x14ac:dyDescent="0.2">
      <c r="A107">
        <v>4.8</v>
      </c>
      <c r="B107">
        <f t="shared" si="12"/>
        <v>8.377580409572781E-2</v>
      </c>
      <c r="C107">
        <v>7.7653840000000001</v>
      </c>
      <c r="D107">
        <f t="shared" si="15"/>
        <v>36.934478058816808</v>
      </c>
      <c r="E107">
        <f t="shared" si="16"/>
        <v>0.94716527100479875</v>
      </c>
      <c r="F107">
        <f t="shared" si="17"/>
        <v>527890.97669256385</v>
      </c>
      <c r="G107">
        <f t="shared" si="13"/>
        <v>4.1109263138209874E-3</v>
      </c>
      <c r="H107">
        <f t="shared" si="14"/>
        <v>6.7916973384101242E-2</v>
      </c>
    </row>
    <row r="108" spans="1:8" x14ac:dyDescent="0.2">
      <c r="A108">
        <v>4.9000000000000004</v>
      </c>
      <c r="B108">
        <f t="shared" si="12"/>
        <v>8.5521133347722156E-2</v>
      </c>
      <c r="C108">
        <v>7.7398990000000003</v>
      </c>
      <c r="D108">
        <f t="shared" si="15"/>
        <v>36.69244737474812</v>
      </c>
      <c r="E108">
        <f t="shared" si="16"/>
        <v>0.95028398184735063</v>
      </c>
      <c r="F108">
        <f t="shared" si="17"/>
        <v>526158.50582685904</v>
      </c>
      <c r="G108">
        <f t="shared" si="13"/>
        <v>4.1128572990789519E-3</v>
      </c>
      <c r="H108">
        <f t="shared" si="14"/>
        <v>6.7503608129219447E-2</v>
      </c>
    </row>
    <row r="109" spans="1:8" x14ac:dyDescent="0.2">
      <c r="A109">
        <v>5</v>
      </c>
      <c r="B109">
        <f t="shared" si="12"/>
        <v>8.7266462599716474E-2</v>
      </c>
      <c r="C109">
        <v>7.7146819999999998</v>
      </c>
      <c r="D109">
        <f t="shared" si="15"/>
        <v>36.453744996188455</v>
      </c>
      <c r="E109">
        <f t="shared" si="16"/>
        <v>0.95339017743263144</v>
      </c>
      <c r="F109">
        <f t="shared" si="17"/>
        <v>524444.25360710325</v>
      </c>
      <c r="G109">
        <f t="shared" si="13"/>
        <v>4.1147751436296405E-3</v>
      </c>
      <c r="H109">
        <f t="shared" si="14"/>
        <v>6.7095736500581926E-2</v>
      </c>
    </row>
    <row r="110" spans="1:8" x14ac:dyDescent="0.2">
      <c r="A110">
        <v>5.0999999999999996</v>
      </c>
      <c r="B110">
        <f t="shared" si="12"/>
        <v>8.9011791851710792E-2</v>
      </c>
      <c r="C110">
        <v>7.6897260000000003</v>
      </c>
      <c r="D110">
        <f t="shared" si="15"/>
        <v>36.218280147484052</v>
      </c>
      <c r="E110">
        <f t="shared" si="16"/>
        <v>0.95648428056036428</v>
      </c>
      <c r="F110">
        <f t="shared" si="17"/>
        <v>522747.74417314102</v>
      </c>
      <c r="G110">
        <f t="shared" si="13"/>
        <v>4.1166802047906603E-3</v>
      </c>
      <c r="H110">
        <f t="shared" si="14"/>
        <v>6.6693209905511322E-2</v>
      </c>
    </row>
    <row r="111" spans="1:8" x14ac:dyDescent="0.2">
      <c r="A111">
        <v>5.2</v>
      </c>
      <c r="B111">
        <f t="shared" si="12"/>
        <v>9.0757121103705138E-2</v>
      </c>
      <c r="C111">
        <v>7.6650289999999996</v>
      </c>
      <c r="D111">
        <f t="shared" si="15"/>
        <v>35.986010112140114</v>
      </c>
      <c r="E111">
        <f t="shared" si="16"/>
        <v>0.9595661074232501</v>
      </c>
      <c r="F111">
        <f t="shared" si="17"/>
        <v>521068.84156492783</v>
      </c>
      <c r="G111">
        <f t="shared" si="13"/>
        <v>4.1185724637308714E-3</v>
      </c>
      <c r="H111">
        <f t="shared" si="14"/>
        <v>6.6295961661369057E-2</v>
      </c>
    </row>
    <row r="112" spans="1:8" x14ac:dyDescent="0.2">
      <c r="A112">
        <v>5.3</v>
      </c>
      <c r="B112">
        <f t="shared" si="12"/>
        <v>9.2502450355699456E-2</v>
      </c>
      <c r="C112">
        <v>7.6405849999999997</v>
      </c>
      <c r="D112">
        <f t="shared" si="15"/>
        <v>35.756855224612814</v>
      </c>
      <c r="E112">
        <f t="shared" si="16"/>
        <v>0.96263598151402374</v>
      </c>
      <c r="F112">
        <f t="shared" si="17"/>
        <v>519407.13790233078</v>
      </c>
      <c r="G112">
        <f t="shared" si="13"/>
        <v>4.1204522117846637E-3</v>
      </c>
      <c r="H112">
        <f t="shared" si="14"/>
        <v>6.5903861698198382E-2</v>
      </c>
    </row>
    <row r="113" spans="1:8" x14ac:dyDescent="0.2">
      <c r="A113">
        <v>5.4</v>
      </c>
      <c r="B113">
        <f t="shared" si="12"/>
        <v>9.4247779607693788E-2</v>
      </c>
      <c r="C113">
        <v>7.6163920000000003</v>
      </c>
      <c r="D113">
        <f t="shared" si="15"/>
        <v>35.530774097319203</v>
      </c>
      <c r="E113">
        <f t="shared" si="16"/>
        <v>0.96569373540861958</v>
      </c>
      <c r="F113">
        <f t="shared" si="17"/>
        <v>517762.4972253053</v>
      </c>
      <c r="G113">
        <f t="shared" si="13"/>
        <v>4.1223194374971246E-3</v>
      </c>
      <c r="H113">
        <f t="shared" si="14"/>
        <v>6.5516845222554868E-2</v>
      </c>
    </row>
    <row r="114" spans="1:8" x14ac:dyDescent="0.2">
      <c r="A114">
        <v>5.5</v>
      </c>
      <c r="B114">
        <f t="shared" si="12"/>
        <v>9.599310885968812E-2</v>
      </c>
      <c r="C114">
        <v>7.5924440000000004</v>
      </c>
      <c r="D114">
        <f t="shared" si="15"/>
        <v>35.307688609545806</v>
      </c>
      <c r="E114">
        <f t="shared" si="16"/>
        <v>0.96873971554038818</v>
      </c>
      <c r="F114">
        <f t="shared" si="17"/>
        <v>516134.51165371813</v>
      </c>
      <c r="G114">
        <f t="shared" si="13"/>
        <v>4.1241744418164892E-3</v>
      </c>
      <c r="H114">
        <f t="shared" si="14"/>
        <v>6.5134784373132124E-2</v>
      </c>
    </row>
    <row r="115" spans="1:8" x14ac:dyDescent="0.2">
      <c r="A115">
        <v>5.6</v>
      </c>
      <c r="B115">
        <f t="shared" si="12"/>
        <v>9.7738438111682452E-2</v>
      </c>
      <c r="C115">
        <v>7.5687369999999996</v>
      </c>
      <c r="D115">
        <f t="shared" si="15"/>
        <v>35.087540112291016</v>
      </c>
      <c r="E115">
        <f t="shared" si="16"/>
        <v>0.97177402792782042</v>
      </c>
      <c r="F115">
        <f t="shared" si="17"/>
        <v>514522.9092674806</v>
      </c>
      <c r="G115">
        <f t="shared" si="13"/>
        <v>4.1260173764004308E-3</v>
      </c>
      <c r="H115">
        <f t="shared" si="14"/>
        <v>6.4757584403172683E-2</v>
      </c>
    </row>
    <row r="116" spans="1:8" x14ac:dyDescent="0.2">
      <c r="A116">
        <v>5.7</v>
      </c>
      <c r="B116">
        <f t="shared" si="12"/>
        <v>9.9483767363676798E-2</v>
      </c>
      <c r="C116">
        <v>7.5452690000000002</v>
      </c>
      <c r="D116">
        <f t="shared" si="15"/>
        <v>34.870289122946119</v>
      </c>
      <c r="E116">
        <f t="shared" si="16"/>
        <v>0.97479653022527446</v>
      </c>
      <c r="F116">
        <f t="shared" si="17"/>
        <v>512927.55410654837</v>
      </c>
      <c r="G116">
        <f t="shared" si="13"/>
        <v>4.1278482408203827E-3</v>
      </c>
      <c r="H116">
        <f t="shared" si="14"/>
        <v>6.4385183233610727E-2</v>
      </c>
    </row>
    <row r="117" spans="1:8" x14ac:dyDescent="0.2">
      <c r="A117">
        <v>5.8</v>
      </c>
      <c r="B117">
        <f t="shared" si="12"/>
        <v>0.10122909661567112</v>
      </c>
      <c r="C117">
        <v>7.5220349999999998</v>
      </c>
      <c r="D117">
        <f t="shared" si="15"/>
        <v>34.655868956500314</v>
      </c>
      <c r="E117">
        <f t="shared" si="16"/>
        <v>0.97780747375096322</v>
      </c>
      <c r="F117">
        <f t="shared" si="17"/>
        <v>511348.1062708103</v>
      </c>
      <c r="G117">
        <f t="shared" si="13"/>
        <v>4.1296672719431495E-3</v>
      </c>
      <c r="H117">
        <f t="shared" si="14"/>
        <v>6.4017471991258845E-2</v>
      </c>
    </row>
    <row r="118" spans="1:8" x14ac:dyDescent="0.2">
      <c r="A118">
        <v>5.9</v>
      </c>
      <c r="B118">
        <f t="shared" si="12"/>
        <v>0.10297442586766545</v>
      </c>
      <c r="C118">
        <v>7.4990309999999996</v>
      </c>
      <c r="D118">
        <f t="shared" si="15"/>
        <v>34.444222887613613</v>
      </c>
      <c r="E118">
        <f t="shared" si="16"/>
        <v>0.98080699237225821</v>
      </c>
      <c r="F118">
        <f t="shared" si="17"/>
        <v>509784.29384017759</v>
      </c>
      <c r="G118">
        <f t="shared" si="13"/>
        <v>4.1314746332461157E-3</v>
      </c>
      <c r="H118">
        <f t="shared" si="14"/>
        <v>6.3654358678958342E-2</v>
      </c>
    </row>
    <row r="119" spans="1:8" x14ac:dyDescent="0.2">
      <c r="A119">
        <v>6</v>
      </c>
      <c r="B119">
        <f t="shared" si="12"/>
        <v>0.10471975511965977</v>
      </c>
      <c r="C119">
        <v>7.476254</v>
      </c>
      <c r="D119">
        <f t="shared" si="15"/>
        <v>34.235303996916052</v>
      </c>
      <c r="E119">
        <f t="shared" si="16"/>
        <v>0.98379509856357572</v>
      </c>
      <c r="F119">
        <f t="shared" si="17"/>
        <v>508235.91287458385</v>
      </c>
      <c r="G119">
        <f t="shared" si="13"/>
        <v>4.133270413427796E-3</v>
      </c>
      <c r="H119">
        <f t="shared" si="14"/>
        <v>6.3295767950890675E-2</v>
      </c>
    </row>
    <row r="120" spans="1:8" x14ac:dyDescent="0.2">
      <c r="A120">
        <v>6.1</v>
      </c>
      <c r="B120">
        <f t="shared" si="12"/>
        <v>0.10646508437165408</v>
      </c>
      <c r="C120">
        <v>7.4537000000000004</v>
      </c>
      <c r="D120">
        <f t="shared" si="15"/>
        <v>34.029056760125009</v>
      </c>
      <c r="E120">
        <f t="shared" si="16"/>
        <v>0.98677194424464731</v>
      </c>
      <c r="F120">
        <f t="shared" si="17"/>
        <v>506702.69145394006</v>
      </c>
      <c r="G120">
        <f t="shared" si="13"/>
        <v>4.1350547835361231E-3</v>
      </c>
      <c r="H120">
        <f t="shared" si="14"/>
        <v>6.2941609529316225E-2</v>
      </c>
    </row>
    <row r="121" spans="1:8" x14ac:dyDescent="0.2">
      <c r="A121">
        <v>6.2</v>
      </c>
      <c r="B121">
        <f t="shared" si="12"/>
        <v>0.10821041362364843</v>
      </c>
      <c r="C121">
        <v>7.4313659999999997</v>
      </c>
      <c r="D121">
        <f t="shared" si="15"/>
        <v>33.825435383398045</v>
      </c>
      <c r="E121">
        <f t="shared" si="16"/>
        <v>0.98973755845376576</v>
      </c>
      <c r="F121">
        <f t="shared" si="17"/>
        <v>505184.42563817976</v>
      </c>
      <c r="G121">
        <f t="shared" si="13"/>
        <v>4.1368278392792468E-3</v>
      </c>
      <c r="H121">
        <f t="shared" si="14"/>
        <v>6.2591809678945787E-2</v>
      </c>
    </row>
    <row r="122" spans="1:8" x14ac:dyDescent="0.2">
      <c r="A122">
        <v>6.3</v>
      </c>
      <c r="B122">
        <f t="shared" si="12"/>
        <v>0.10995574287564275</v>
      </c>
      <c r="C122">
        <v>7.409249</v>
      </c>
      <c r="D122">
        <f t="shared" si="15"/>
        <v>33.624394580700617</v>
      </c>
      <c r="E122">
        <f t="shared" si="16"/>
        <v>0.9926919773942442</v>
      </c>
      <c r="F122">
        <f t="shared" si="17"/>
        <v>503680.91148723644</v>
      </c>
      <c r="G122">
        <f t="shared" si="13"/>
        <v>4.1385896794532548E-3</v>
      </c>
      <c r="H122">
        <f t="shared" si="14"/>
        <v>6.2246295390425505E-2</v>
      </c>
    </row>
    <row r="123" spans="1:8" x14ac:dyDescent="0.2">
      <c r="A123">
        <v>6.4</v>
      </c>
      <c r="B123">
        <f t="shared" si="12"/>
        <v>0.11170107212763709</v>
      </c>
      <c r="C123">
        <v>7.3873439999999997</v>
      </c>
      <c r="D123">
        <f t="shared" si="15"/>
        <v>33.425871466780798</v>
      </c>
      <c r="E123">
        <f t="shared" si="16"/>
        <v>0.99563551403810724</v>
      </c>
      <c r="F123">
        <f t="shared" si="17"/>
        <v>502191.80910099891</v>
      </c>
      <c r="G123">
        <f t="shared" si="13"/>
        <v>4.1403405660720037E-3</v>
      </c>
      <c r="H123">
        <f t="shared" si="14"/>
        <v>6.1904963244238678E-2</v>
      </c>
    </row>
    <row r="124" spans="1:8" x14ac:dyDescent="0.2">
      <c r="A124">
        <v>6.5</v>
      </c>
      <c r="B124">
        <f t="shared" si="12"/>
        <v>0.11344640137963143</v>
      </c>
      <c r="C124">
        <v>7.3656499999999996</v>
      </c>
      <c r="D124">
        <f t="shared" si="15"/>
        <v>33.22983995253125</v>
      </c>
      <c r="E124">
        <f t="shared" si="16"/>
        <v>0.99856795270157128</v>
      </c>
      <c r="F124">
        <f t="shared" si="17"/>
        <v>500717.050499445</v>
      </c>
      <c r="G124">
        <f t="shared" si="13"/>
        <v>4.1420804450443644E-3</v>
      </c>
      <c r="H124">
        <f t="shared" si="14"/>
        <v>6.1567772932362007E-2</v>
      </c>
    </row>
    <row r="125" spans="1:8" x14ac:dyDescent="0.2">
      <c r="A125">
        <v>6.6</v>
      </c>
      <c r="B125">
        <f t="shared" si="12"/>
        <v>0.11519173063162574</v>
      </c>
      <c r="C125">
        <v>7.344163</v>
      </c>
      <c r="D125">
        <f t="shared" si="15"/>
        <v>33.036247229473517</v>
      </c>
      <c r="E125">
        <f t="shared" si="16"/>
        <v>1.0014894877491591</v>
      </c>
      <c r="F125">
        <f t="shared" si="17"/>
        <v>499256.36376248614</v>
      </c>
      <c r="G125">
        <f t="shared" si="13"/>
        <v>4.1438095050107685E-3</v>
      </c>
      <c r="H125">
        <f t="shared" si="14"/>
        <v>6.1234638071788028E-2</v>
      </c>
    </row>
    <row r="126" spans="1:8" x14ac:dyDescent="0.2">
      <c r="A126">
        <v>6.7</v>
      </c>
      <c r="B126">
        <f t="shared" si="12"/>
        <v>0.11693705988362009</v>
      </c>
      <c r="C126">
        <v>7.3228790000000004</v>
      </c>
      <c r="D126">
        <f t="shared" si="15"/>
        <v>32.845041069792622</v>
      </c>
      <c r="E126">
        <f t="shared" si="16"/>
        <v>1.0044003240824171</v>
      </c>
      <c r="F126">
        <f t="shared" si="17"/>
        <v>497809.47697003337</v>
      </c>
      <c r="G126">
        <f t="shared" si="13"/>
        <v>4.1455279387565902E-3</v>
      </c>
      <c r="H126">
        <f t="shared" si="14"/>
        <v>6.09054731166861E-2</v>
      </c>
    </row>
    <row r="127" spans="1:8" x14ac:dyDescent="0.2">
      <c r="A127">
        <v>6.8</v>
      </c>
      <c r="B127">
        <f t="shared" si="12"/>
        <v>0.11868238913561441</v>
      </c>
      <c r="C127">
        <v>7.3017960000000004</v>
      </c>
      <c r="D127">
        <f t="shared" si="15"/>
        <v>32.656187705689803</v>
      </c>
      <c r="E127">
        <f t="shared" si="16"/>
        <v>1.0073004012733755</v>
      </c>
      <c r="F127">
        <f t="shared" si="17"/>
        <v>496376.25416204217</v>
      </c>
      <c r="G127">
        <f t="shared" si="13"/>
        <v>4.1472357809200847E-3</v>
      </c>
      <c r="H127">
        <f t="shared" si="14"/>
        <v>6.0580224160618666E-2</v>
      </c>
    </row>
    <row r="128" spans="1:8" x14ac:dyDescent="0.2">
      <c r="A128">
        <v>6.9</v>
      </c>
      <c r="B128">
        <f t="shared" si="12"/>
        <v>0.12042771838760874</v>
      </c>
      <c r="C128">
        <v>7.2809100000000004</v>
      </c>
      <c r="D128">
        <f t="shared" si="15"/>
        <v>32.469635887211254</v>
      </c>
      <c r="E128">
        <f t="shared" si="16"/>
        <v>1.0101899406552652</v>
      </c>
      <c r="F128">
        <f t="shared" si="17"/>
        <v>494956.42341842398</v>
      </c>
      <c r="G128">
        <f t="shared" si="13"/>
        <v>4.1489332309391494E-3</v>
      </c>
      <c r="H128">
        <f t="shared" si="14"/>
        <v>6.0258807064247785E-2</v>
      </c>
    </row>
    <row r="129" spans="1:8" x14ac:dyDescent="0.2">
      <c r="A129">
        <v>7</v>
      </c>
      <c r="B129">
        <f t="shared" si="12"/>
        <v>0.12217304763960307</v>
      </c>
      <c r="C129">
        <v>7.2602200000000003</v>
      </c>
      <c r="D129">
        <f t="shared" si="15"/>
        <v>32.285361599645</v>
      </c>
      <c r="E129">
        <f t="shared" si="16"/>
        <v>1.0130687556046962</v>
      </c>
      <c r="F129">
        <f t="shared" si="17"/>
        <v>493549.91675915656</v>
      </c>
      <c r="G129">
        <f t="shared" si="13"/>
        <v>4.1506202473538074E-3</v>
      </c>
      <c r="H129">
        <f t="shared" si="14"/>
        <v>5.9941184487104643E-2</v>
      </c>
    </row>
    <row r="130" spans="1:8" x14ac:dyDescent="0.2">
      <c r="A130">
        <v>7.1</v>
      </c>
      <c r="B130">
        <f t="shared" si="12"/>
        <v>0.12391837689159739</v>
      </c>
      <c r="C130">
        <v>7.2397210000000003</v>
      </c>
      <c r="D130">
        <f t="shared" ref="D130:D161" si="18">0.5*1.225*C130^2</f>
        <v>32.103305596677615</v>
      </c>
      <c r="E130">
        <f t="shared" ref="E130:E139" si="19">$J$12*1.802*10^-5*(1.225*C130)^-1</f>
        <v>1.0159372220029372</v>
      </c>
      <c r="F130">
        <f t="shared" ref="F130:F139" si="20">1.225*C130/(1.802*10^-5)</f>
        <v>492156.39428412879</v>
      </c>
      <c r="G130">
        <f t="shared" si="13"/>
        <v>4.152297117370387E-3</v>
      </c>
      <c r="H130">
        <f t="shared" si="14"/>
        <v>5.962725824804628E-2</v>
      </c>
    </row>
    <row r="131" spans="1:8" x14ac:dyDescent="0.2">
      <c r="A131">
        <v>7.2</v>
      </c>
      <c r="B131">
        <f t="shared" ref="B131:B139" si="21">A131*PI()/180</f>
        <v>0.12566370614359174</v>
      </c>
      <c r="C131">
        <v>7.2194120000000002</v>
      </c>
      <c r="D131">
        <f t="shared" si="18"/>
        <v>31.923444645768203</v>
      </c>
      <c r="E131">
        <f t="shared" si="19"/>
        <v>1.0187951651486751</v>
      </c>
      <c r="F131">
        <f t="shared" si="20"/>
        <v>490775.78801331855</v>
      </c>
      <c r="G131">
        <f t="shared" ref="G131:G139" si="22">(0.027*(7/6)*F131^(-1/7))*($J$8^(-1/7))</f>
        <v>4.1539638045553157E-3</v>
      </c>
      <c r="H131">
        <f t="shared" ref="H131:H139" si="23">G131*D131*$J$3</f>
        <v>5.931699212887627E-2</v>
      </c>
    </row>
    <row r="132" spans="1:8" x14ac:dyDescent="0.2">
      <c r="A132">
        <v>7.3</v>
      </c>
      <c r="B132">
        <f t="shared" si="21"/>
        <v>0.12740903539558604</v>
      </c>
      <c r="C132">
        <v>7.1992890000000003</v>
      </c>
      <c r="D132">
        <f t="shared" si="18"/>
        <v>31.745729289631619</v>
      </c>
      <c r="E132">
        <f t="shared" si="19"/>
        <v>1.0216428373435664</v>
      </c>
      <c r="F132">
        <f t="shared" si="20"/>
        <v>489407.82602663711</v>
      </c>
      <c r="G132">
        <f t="shared" si="22"/>
        <v>4.1556205207852288E-3</v>
      </c>
      <c r="H132">
        <f t="shared" si="23"/>
        <v>5.9010304572086419E-2</v>
      </c>
    </row>
    <row r="133" spans="1:8" x14ac:dyDescent="0.2">
      <c r="A133">
        <v>7.4</v>
      </c>
      <c r="B133">
        <f t="shared" si="21"/>
        <v>0.12915436464758037</v>
      </c>
      <c r="C133">
        <v>7.1793500000000003</v>
      </c>
      <c r="D133">
        <f t="shared" si="18"/>
        <v>31.570128183781254</v>
      </c>
      <c r="E133">
        <f t="shared" si="19"/>
        <v>1.0244802162892637</v>
      </c>
      <c r="F133">
        <f t="shared" si="20"/>
        <v>488052.37236404006</v>
      </c>
      <c r="G133">
        <f t="shared" si="22"/>
        <v>4.1572673165699353E-3</v>
      </c>
      <c r="H133">
        <f t="shared" si="23"/>
        <v>5.8707145151345792E-2</v>
      </c>
    </row>
    <row r="134" spans="1:8" x14ac:dyDescent="0.2">
      <c r="A134">
        <v>7.5</v>
      </c>
      <c r="B134">
        <f t="shared" si="21"/>
        <v>0.1308996938995747</v>
      </c>
      <c r="C134">
        <v>7.1595909999999998</v>
      </c>
      <c r="D134">
        <f t="shared" si="18"/>
        <v>31.396592763459612</v>
      </c>
      <c r="E134">
        <f t="shared" si="19"/>
        <v>1.0273075711749913</v>
      </c>
      <c r="F134">
        <f t="shared" si="20"/>
        <v>486709.15510543843</v>
      </c>
      <c r="G134">
        <f t="shared" si="22"/>
        <v>4.1589044103616593E-3</v>
      </c>
      <c r="H134">
        <f t="shared" si="23"/>
        <v>5.8407433598942862E-2</v>
      </c>
    </row>
    <row r="135" spans="1:8" x14ac:dyDescent="0.2">
      <c r="A135">
        <v>7.6</v>
      </c>
      <c r="B135">
        <f t="shared" si="21"/>
        <v>0.13264502315156904</v>
      </c>
      <c r="C135">
        <v>7.1400119999999996</v>
      </c>
      <c r="D135">
        <f t="shared" si="18"/>
        <v>31.225109958088197</v>
      </c>
      <c r="E135">
        <f t="shared" si="19"/>
        <v>1.0301246049469284</v>
      </c>
      <c r="F135">
        <f t="shared" si="20"/>
        <v>485378.17425083241</v>
      </c>
      <c r="G135">
        <f t="shared" si="22"/>
        <v>4.1605316916940045E-3</v>
      </c>
      <c r="H135">
        <f t="shared" si="23"/>
        <v>5.8111150844437062E-2</v>
      </c>
    </row>
    <row r="136" spans="1:8" x14ac:dyDescent="0.2">
      <c r="A136">
        <v>7.7</v>
      </c>
      <c r="B136">
        <f t="shared" si="21"/>
        <v>0.1343903524035634</v>
      </c>
      <c r="C136">
        <v>7.120609</v>
      </c>
      <c r="D136">
        <f t="shared" si="18"/>
        <v>31.055631925164615</v>
      </c>
      <c r="E136">
        <f t="shared" si="19"/>
        <v>1.0329315990832142</v>
      </c>
      <c r="F136">
        <f t="shared" si="20"/>
        <v>484059.15788013325</v>
      </c>
      <c r="G136">
        <f t="shared" si="22"/>
        <v>4.1621493840043478E-3</v>
      </c>
      <c r="H136">
        <f t="shared" si="23"/>
        <v>5.781821766059423E-2</v>
      </c>
    </row>
    <row r="137" spans="1:8" x14ac:dyDescent="0.2">
      <c r="A137">
        <v>7.8</v>
      </c>
      <c r="B137">
        <f t="shared" si="21"/>
        <v>0.1361356816555577</v>
      </c>
      <c r="C137">
        <v>7.1013789999999997</v>
      </c>
      <c r="D137">
        <f t="shared" si="18"/>
        <v>30.888120017255112</v>
      </c>
      <c r="E137">
        <f t="shared" si="19"/>
        <v>1.0357287001322317</v>
      </c>
      <c r="F137">
        <f t="shared" si="20"/>
        <v>482751.90205327416</v>
      </c>
      <c r="G137">
        <f t="shared" si="22"/>
        <v>4.1637576310117295E-3</v>
      </c>
      <c r="H137">
        <f t="shared" si="23"/>
        <v>5.7528570585757374E-2</v>
      </c>
    </row>
    <row r="138" spans="1:8" x14ac:dyDescent="0.2">
      <c r="A138">
        <v>7.9</v>
      </c>
      <c r="B138">
        <f t="shared" si="21"/>
        <v>0.13788101090755203</v>
      </c>
      <c r="C138">
        <v>7.0823200000000002</v>
      </c>
      <c r="D138">
        <f t="shared" si="18"/>
        <v>30.722544656720004</v>
      </c>
      <c r="E138">
        <f t="shared" si="19"/>
        <v>1.038515915803907</v>
      </c>
      <c r="F138">
        <f t="shared" si="20"/>
        <v>481456.27081021096</v>
      </c>
      <c r="G138">
        <f t="shared" si="22"/>
        <v>4.1653564954116182E-3</v>
      </c>
      <c r="H138">
        <f t="shared" si="23"/>
        <v>5.7242161738914617E-2</v>
      </c>
    </row>
    <row r="139" spans="1:8" x14ac:dyDescent="0.2">
      <c r="A139">
        <v>8</v>
      </c>
      <c r="B139">
        <f t="shared" si="21"/>
        <v>0.13962634015954636</v>
      </c>
      <c r="C139">
        <v>7.0634300000000003</v>
      </c>
      <c r="D139">
        <f t="shared" si="18"/>
        <v>30.558876561001256</v>
      </c>
      <c r="E139">
        <f t="shared" si="19"/>
        <v>1.0412932584900434</v>
      </c>
      <c r="F139">
        <f t="shared" si="20"/>
        <v>480172.12819089903</v>
      </c>
      <c r="G139">
        <f t="shared" si="22"/>
        <v>4.1669460418587261E-3</v>
      </c>
      <c r="H139">
        <f t="shared" si="23"/>
        <v>5.6958943663529257E-2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45"/>
  <sheetViews>
    <sheetView workbookViewId="0">
      <selection activeCell="C13" sqref="C13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21</v>
      </c>
    </row>
    <row r="4" spans="1:13" x14ac:dyDescent="0.2">
      <c r="A4" t="s">
        <v>22</v>
      </c>
      <c r="B4" t="s">
        <v>23</v>
      </c>
    </row>
    <row r="5" spans="1:13" x14ac:dyDescent="0.2">
      <c r="A5" t="s">
        <v>24</v>
      </c>
      <c r="B5" t="s">
        <v>25</v>
      </c>
    </row>
    <row r="6" spans="1:13" x14ac:dyDescent="0.2">
      <c r="A6" t="s">
        <v>6</v>
      </c>
      <c r="B6">
        <v>12.6</v>
      </c>
      <c r="C6" t="s">
        <v>7</v>
      </c>
    </row>
    <row r="7" spans="1:13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</row>
    <row r="8" spans="1:13" x14ac:dyDescent="0.2">
      <c r="A8">
        <v>-5.8</v>
      </c>
      <c r="B8">
        <v>0</v>
      </c>
      <c r="C8">
        <v>0.37968400000000002</v>
      </c>
      <c r="D8">
        <v>3.1319999999999998E-3</v>
      </c>
      <c r="E8">
        <v>1.5228999999999999E-2</v>
      </c>
      <c r="F8">
        <v>1.8362E-2</v>
      </c>
      <c r="G8">
        <v>0</v>
      </c>
      <c r="H8">
        <v>0</v>
      </c>
      <c r="I8">
        <v>-9.4989000000000004E-2</v>
      </c>
      <c r="J8">
        <v>0</v>
      </c>
      <c r="K8">
        <v>0</v>
      </c>
      <c r="L8">
        <v>14.638</v>
      </c>
      <c r="M8">
        <v>0.2258</v>
      </c>
    </row>
    <row r="9" spans="1:13" x14ac:dyDescent="0.2">
      <c r="A9">
        <v>-5.7</v>
      </c>
      <c r="B9">
        <v>0</v>
      </c>
      <c r="C9">
        <v>0.388986</v>
      </c>
      <c r="D9">
        <v>3.2850000000000002E-3</v>
      </c>
      <c r="E9">
        <v>1.5257E-2</v>
      </c>
      <c r="F9">
        <v>1.8541999999999999E-2</v>
      </c>
      <c r="G9">
        <v>0</v>
      </c>
      <c r="H9">
        <v>0</v>
      </c>
      <c r="I9">
        <v>-9.4279000000000002E-2</v>
      </c>
      <c r="J9">
        <v>0</v>
      </c>
      <c r="K9">
        <v>0</v>
      </c>
      <c r="L9">
        <v>14.4619</v>
      </c>
      <c r="M9">
        <v>0.22270000000000001</v>
      </c>
    </row>
    <row r="10" spans="1:13" x14ac:dyDescent="0.2">
      <c r="A10">
        <v>-5.6</v>
      </c>
      <c r="B10">
        <v>0</v>
      </c>
      <c r="C10">
        <v>0.39828799999999998</v>
      </c>
      <c r="D10">
        <v>3.441E-3</v>
      </c>
      <c r="E10">
        <v>1.5285E-2</v>
      </c>
      <c r="F10">
        <v>1.8727000000000001E-2</v>
      </c>
      <c r="G10">
        <v>0</v>
      </c>
      <c r="H10">
        <v>0</v>
      </c>
      <c r="I10">
        <v>-9.3566999999999997E-2</v>
      </c>
      <c r="J10">
        <v>0</v>
      </c>
      <c r="K10">
        <v>0</v>
      </c>
      <c r="L10">
        <v>14.292</v>
      </c>
      <c r="M10">
        <v>0.2198</v>
      </c>
    </row>
    <row r="11" spans="1:13" x14ac:dyDescent="0.2">
      <c r="A11">
        <v>-5.5</v>
      </c>
      <c r="B11">
        <v>0</v>
      </c>
      <c r="C11">
        <v>0.40758800000000001</v>
      </c>
      <c r="D11">
        <v>3.6020000000000002E-3</v>
      </c>
      <c r="E11">
        <v>1.5313999999999999E-2</v>
      </c>
      <c r="F11">
        <v>1.8915999999999999E-2</v>
      </c>
      <c r="G11">
        <v>0</v>
      </c>
      <c r="H11">
        <v>0</v>
      </c>
      <c r="I11">
        <v>-9.2854999999999993E-2</v>
      </c>
      <c r="J11">
        <v>0</v>
      </c>
      <c r="K11">
        <v>0</v>
      </c>
      <c r="L11">
        <v>14.128</v>
      </c>
      <c r="M11">
        <v>0.217</v>
      </c>
    </row>
    <row r="12" spans="1:13" x14ac:dyDescent="0.2">
      <c r="A12">
        <v>-5.4</v>
      </c>
      <c r="B12">
        <v>0</v>
      </c>
      <c r="C12">
        <v>0.41688599999999998</v>
      </c>
      <c r="D12">
        <v>3.7650000000000001E-3</v>
      </c>
      <c r="E12">
        <v>1.5348000000000001E-2</v>
      </c>
      <c r="F12">
        <v>1.9113999999999999E-2</v>
      </c>
      <c r="G12">
        <v>0</v>
      </c>
      <c r="H12">
        <v>0</v>
      </c>
      <c r="I12">
        <v>-9.2142000000000002E-2</v>
      </c>
      <c r="J12">
        <v>0</v>
      </c>
      <c r="K12">
        <v>0</v>
      </c>
      <c r="L12">
        <v>13.9696</v>
      </c>
      <c r="M12">
        <v>0.21429999999999999</v>
      </c>
    </row>
    <row r="13" spans="1:13" x14ac:dyDescent="0.2">
      <c r="A13">
        <v>-5.3</v>
      </c>
      <c r="B13">
        <v>0</v>
      </c>
      <c r="C13">
        <v>0.42618299999999998</v>
      </c>
      <c r="D13">
        <v>3.9329999999999999E-3</v>
      </c>
      <c r="E13">
        <v>1.5382E-2</v>
      </c>
      <c r="F13">
        <v>1.9314999999999999E-2</v>
      </c>
      <c r="G13">
        <v>0</v>
      </c>
      <c r="H13">
        <v>0</v>
      </c>
      <c r="I13">
        <v>-9.1427999999999995E-2</v>
      </c>
      <c r="J13">
        <v>0</v>
      </c>
      <c r="K13">
        <v>0</v>
      </c>
      <c r="L13">
        <v>13.8164</v>
      </c>
      <c r="M13">
        <v>0.2117</v>
      </c>
    </row>
    <row r="14" spans="1:13" x14ac:dyDescent="0.2">
      <c r="A14">
        <v>-5.2</v>
      </c>
      <c r="B14">
        <v>0</v>
      </c>
      <c r="C14">
        <v>0.435479</v>
      </c>
      <c r="D14">
        <v>4.104E-3</v>
      </c>
      <c r="E14">
        <v>1.541E-2</v>
      </c>
      <c r="F14">
        <v>1.9514E-2</v>
      </c>
      <c r="G14">
        <v>0</v>
      </c>
      <c r="H14">
        <v>0</v>
      </c>
      <c r="I14">
        <v>-9.0713000000000002E-2</v>
      </c>
      <c r="J14">
        <v>0</v>
      </c>
      <c r="K14">
        <v>0</v>
      </c>
      <c r="L14">
        <v>13.668100000000001</v>
      </c>
      <c r="M14">
        <v>0.20930000000000001</v>
      </c>
    </row>
    <row r="15" spans="1:13" x14ac:dyDescent="0.2">
      <c r="A15">
        <v>-5.0999999999999996</v>
      </c>
      <c r="B15">
        <v>0</v>
      </c>
      <c r="C15">
        <v>0.44477299999999997</v>
      </c>
      <c r="D15">
        <v>4.2789999999999998E-3</v>
      </c>
      <c r="E15">
        <v>1.5441E-2</v>
      </c>
      <c r="F15">
        <v>1.9720000000000001E-2</v>
      </c>
      <c r="G15">
        <v>0</v>
      </c>
      <c r="H15">
        <v>0</v>
      </c>
      <c r="I15">
        <v>-8.9996000000000007E-2</v>
      </c>
      <c r="J15">
        <v>0</v>
      </c>
      <c r="K15">
        <v>0</v>
      </c>
      <c r="L15">
        <v>13.5246</v>
      </c>
      <c r="M15">
        <v>0.2069</v>
      </c>
    </row>
    <row r="16" spans="1:13" x14ac:dyDescent="0.2">
      <c r="A16">
        <v>-5</v>
      </c>
      <c r="B16">
        <v>0</v>
      </c>
      <c r="C16">
        <v>0.454065</v>
      </c>
      <c r="D16">
        <v>4.457E-3</v>
      </c>
      <c r="E16">
        <v>1.5474E-2</v>
      </c>
      <c r="F16">
        <v>1.9931000000000001E-2</v>
      </c>
      <c r="G16">
        <v>0</v>
      </c>
      <c r="H16">
        <v>0</v>
      </c>
      <c r="I16">
        <v>-8.9278999999999997E-2</v>
      </c>
      <c r="J16">
        <v>0</v>
      </c>
      <c r="K16">
        <v>0</v>
      </c>
      <c r="L16">
        <v>13.3855</v>
      </c>
      <c r="M16">
        <v>0.20469999999999999</v>
      </c>
    </row>
    <row r="17" spans="1:13" x14ac:dyDescent="0.2">
      <c r="A17">
        <v>-4.9000000000000004</v>
      </c>
      <c r="B17">
        <v>0</v>
      </c>
      <c r="C17">
        <v>0.46335500000000002</v>
      </c>
      <c r="D17">
        <v>4.6389999999999999E-3</v>
      </c>
      <c r="E17">
        <v>1.5504E-2</v>
      </c>
      <c r="F17">
        <v>2.0143000000000001E-2</v>
      </c>
      <c r="G17">
        <v>0</v>
      </c>
      <c r="H17">
        <v>0</v>
      </c>
      <c r="I17">
        <v>-8.8561000000000001E-2</v>
      </c>
      <c r="J17">
        <v>0</v>
      </c>
      <c r="K17">
        <v>0</v>
      </c>
      <c r="L17">
        <v>13.2506</v>
      </c>
      <c r="M17">
        <v>0.20250000000000001</v>
      </c>
    </row>
    <row r="18" spans="1:13" x14ac:dyDescent="0.2">
      <c r="A18">
        <v>-4.8</v>
      </c>
      <c r="B18">
        <v>0</v>
      </c>
      <c r="C18">
        <v>0.47264400000000001</v>
      </c>
      <c r="D18">
        <v>4.8250000000000003E-3</v>
      </c>
      <c r="E18">
        <v>1.5533E-2</v>
      </c>
      <c r="F18">
        <v>2.0358000000000001E-2</v>
      </c>
      <c r="G18">
        <v>0</v>
      </c>
      <c r="H18">
        <v>0</v>
      </c>
      <c r="I18">
        <v>-8.7842000000000003E-2</v>
      </c>
      <c r="J18">
        <v>0</v>
      </c>
      <c r="K18">
        <v>0</v>
      </c>
      <c r="L18">
        <v>13.1197</v>
      </c>
      <c r="M18">
        <v>0.20050000000000001</v>
      </c>
    </row>
    <row r="19" spans="1:13" x14ac:dyDescent="0.2">
      <c r="A19">
        <v>-4.7</v>
      </c>
      <c r="B19">
        <v>0</v>
      </c>
      <c r="C19">
        <v>0.481931</v>
      </c>
      <c r="D19">
        <v>5.0140000000000002E-3</v>
      </c>
      <c r="E19">
        <v>1.5566E-2</v>
      </c>
      <c r="F19">
        <v>2.0580000000000001E-2</v>
      </c>
      <c r="G19">
        <v>0</v>
      </c>
      <c r="H19">
        <v>0</v>
      </c>
      <c r="I19">
        <v>-8.7122000000000005E-2</v>
      </c>
      <c r="J19">
        <v>0</v>
      </c>
      <c r="K19">
        <v>0</v>
      </c>
      <c r="L19">
        <v>12.992699999999999</v>
      </c>
      <c r="M19">
        <v>0.19850000000000001</v>
      </c>
    </row>
    <row r="20" spans="1:13" x14ac:dyDescent="0.2">
      <c r="A20">
        <v>-4.5999999999999996</v>
      </c>
      <c r="B20">
        <v>0</v>
      </c>
      <c r="C20">
        <v>0.49121599999999999</v>
      </c>
      <c r="D20">
        <v>5.2069999999999998E-3</v>
      </c>
      <c r="E20">
        <v>1.5602E-2</v>
      </c>
      <c r="F20">
        <v>2.0809999999999999E-2</v>
      </c>
      <c r="G20">
        <v>0</v>
      </c>
      <c r="H20">
        <v>0</v>
      </c>
      <c r="I20">
        <v>-8.6402000000000007E-2</v>
      </c>
      <c r="J20">
        <v>0</v>
      </c>
      <c r="K20">
        <v>0</v>
      </c>
      <c r="L20">
        <v>12.869300000000001</v>
      </c>
      <c r="M20">
        <v>0.1966</v>
      </c>
    </row>
    <row r="21" spans="1:13" x14ac:dyDescent="0.2">
      <c r="A21">
        <v>-4.5</v>
      </c>
      <c r="B21">
        <v>0</v>
      </c>
      <c r="C21">
        <v>0.50049999999999994</v>
      </c>
      <c r="D21">
        <v>5.4039999999999999E-3</v>
      </c>
      <c r="E21">
        <v>1.5637000000000002E-2</v>
      </c>
      <c r="F21">
        <v>2.1041000000000001E-2</v>
      </c>
      <c r="G21">
        <v>0</v>
      </c>
      <c r="H21">
        <v>0</v>
      </c>
      <c r="I21">
        <v>-8.5680000000000006E-2</v>
      </c>
      <c r="J21">
        <v>0</v>
      </c>
      <c r="K21">
        <v>0</v>
      </c>
      <c r="L21">
        <v>12.7494</v>
      </c>
      <c r="M21">
        <v>0.19470000000000001</v>
      </c>
    </row>
    <row r="22" spans="1:13" x14ac:dyDescent="0.2">
      <c r="A22">
        <v>-4.4000000000000004</v>
      </c>
      <c r="B22">
        <v>0</v>
      </c>
      <c r="C22">
        <v>0.50978100000000004</v>
      </c>
      <c r="D22">
        <v>5.6039999999999996E-3</v>
      </c>
      <c r="E22">
        <v>1.5665999999999999E-2</v>
      </c>
      <c r="F22">
        <v>2.1270000000000001E-2</v>
      </c>
      <c r="G22">
        <v>0</v>
      </c>
      <c r="H22">
        <v>0</v>
      </c>
      <c r="I22">
        <v>-8.4957000000000005E-2</v>
      </c>
      <c r="J22">
        <v>0</v>
      </c>
      <c r="K22">
        <v>0</v>
      </c>
      <c r="L22">
        <v>12.6328</v>
      </c>
      <c r="M22">
        <v>0.19289999999999999</v>
      </c>
    </row>
    <row r="23" spans="1:13" x14ac:dyDescent="0.2">
      <c r="A23">
        <v>-4.3</v>
      </c>
      <c r="B23">
        <v>0</v>
      </c>
      <c r="C23">
        <v>0.51906099999999999</v>
      </c>
      <c r="D23">
        <v>5.8079999999999998E-3</v>
      </c>
      <c r="E23">
        <v>1.5695000000000001E-2</v>
      </c>
      <c r="F23">
        <v>2.1503000000000001E-2</v>
      </c>
      <c r="G23">
        <v>0</v>
      </c>
      <c r="H23">
        <v>0</v>
      </c>
      <c r="I23">
        <v>-8.4233000000000002E-2</v>
      </c>
      <c r="J23">
        <v>0</v>
      </c>
      <c r="K23">
        <v>0</v>
      </c>
      <c r="L23">
        <v>12.519399999999999</v>
      </c>
      <c r="M23">
        <v>0.19120000000000001</v>
      </c>
    </row>
    <row r="24" spans="1:13" x14ac:dyDescent="0.2">
      <c r="A24">
        <v>-4.2</v>
      </c>
      <c r="B24">
        <v>0</v>
      </c>
      <c r="C24">
        <v>0.52833799999999997</v>
      </c>
      <c r="D24">
        <v>6.0150000000000004E-3</v>
      </c>
      <c r="E24">
        <v>1.5727000000000001E-2</v>
      </c>
      <c r="F24">
        <v>2.1742000000000001E-2</v>
      </c>
      <c r="G24">
        <v>0</v>
      </c>
      <c r="H24">
        <v>0</v>
      </c>
      <c r="I24">
        <v>-8.3509E-2</v>
      </c>
      <c r="J24">
        <v>0</v>
      </c>
      <c r="K24">
        <v>0</v>
      </c>
      <c r="L24">
        <v>12.409000000000001</v>
      </c>
      <c r="M24">
        <v>0.18959999999999999</v>
      </c>
    </row>
    <row r="25" spans="1:13" x14ac:dyDescent="0.2">
      <c r="A25">
        <v>-4.0999999999999996</v>
      </c>
      <c r="B25">
        <v>0</v>
      </c>
      <c r="C25">
        <v>0.53761300000000001</v>
      </c>
      <c r="D25">
        <v>6.2259999999999998E-3</v>
      </c>
      <c r="E25">
        <v>1.5758000000000001E-2</v>
      </c>
      <c r="F25">
        <v>2.1984E-2</v>
      </c>
      <c r="G25">
        <v>0</v>
      </c>
      <c r="H25">
        <v>0</v>
      </c>
      <c r="I25">
        <v>-8.2782999999999995E-2</v>
      </c>
      <c r="J25">
        <v>0</v>
      </c>
      <c r="K25">
        <v>0</v>
      </c>
      <c r="L25">
        <v>12.301500000000001</v>
      </c>
      <c r="M25">
        <v>0.188</v>
      </c>
    </row>
    <row r="26" spans="1:13" x14ac:dyDescent="0.2">
      <c r="A26">
        <v>-4</v>
      </c>
      <c r="B26">
        <v>0</v>
      </c>
      <c r="C26">
        <v>0.54688599999999998</v>
      </c>
      <c r="D26">
        <v>6.4409999999999997E-3</v>
      </c>
      <c r="E26">
        <v>1.5786000000000001E-2</v>
      </c>
      <c r="F26">
        <v>2.2227E-2</v>
      </c>
      <c r="G26">
        <v>0</v>
      </c>
      <c r="H26">
        <v>0</v>
      </c>
      <c r="I26">
        <v>-8.2057000000000005E-2</v>
      </c>
      <c r="J26">
        <v>0</v>
      </c>
      <c r="K26">
        <v>0</v>
      </c>
      <c r="L26">
        <v>12.1967</v>
      </c>
      <c r="M26">
        <v>0.18640000000000001</v>
      </c>
    </row>
    <row r="27" spans="1:13" x14ac:dyDescent="0.2">
      <c r="A27">
        <v>-3.9</v>
      </c>
      <c r="B27">
        <v>0</v>
      </c>
      <c r="C27">
        <v>0.55615700000000001</v>
      </c>
      <c r="D27">
        <v>6.659E-3</v>
      </c>
      <c r="E27">
        <v>1.5814000000000002E-2</v>
      </c>
      <c r="F27">
        <v>2.2473E-2</v>
      </c>
      <c r="G27">
        <v>0</v>
      </c>
      <c r="H27">
        <v>0</v>
      </c>
      <c r="I27">
        <v>-8.1328999999999999E-2</v>
      </c>
      <c r="J27">
        <v>0</v>
      </c>
      <c r="K27">
        <v>0</v>
      </c>
      <c r="L27">
        <v>12.0946</v>
      </c>
      <c r="M27">
        <v>0.18490000000000001</v>
      </c>
    </row>
    <row r="28" spans="1:13" x14ac:dyDescent="0.2">
      <c r="A28">
        <v>-3.8</v>
      </c>
      <c r="B28">
        <v>0</v>
      </c>
      <c r="C28">
        <v>0.56542599999999998</v>
      </c>
      <c r="D28">
        <v>6.881E-3</v>
      </c>
      <c r="E28">
        <v>1.5844E-2</v>
      </c>
      <c r="F28">
        <v>2.2724999999999999E-2</v>
      </c>
      <c r="G28">
        <v>0</v>
      </c>
      <c r="H28">
        <v>0</v>
      </c>
      <c r="I28">
        <v>-8.0601000000000006E-2</v>
      </c>
      <c r="J28">
        <v>0</v>
      </c>
      <c r="K28">
        <v>0</v>
      </c>
      <c r="L28">
        <v>11.995100000000001</v>
      </c>
      <c r="M28">
        <v>0.1835</v>
      </c>
    </row>
    <row r="29" spans="1:13" x14ac:dyDescent="0.2">
      <c r="A29">
        <v>-3.7</v>
      </c>
      <c r="B29">
        <v>0</v>
      </c>
      <c r="C29">
        <v>0.57469300000000001</v>
      </c>
      <c r="D29">
        <v>7.1069999999999996E-3</v>
      </c>
      <c r="E29">
        <v>1.5869999999999999E-2</v>
      </c>
      <c r="F29">
        <v>2.2977000000000001E-2</v>
      </c>
      <c r="G29">
        <v>0</v>
      </c>
      <c r="H29">
        <v>0</v>
      </c>
      <c r="I29">
        <v>-7.9871999999999999E-2</v>
      </c>
      <c r="J29">
        <v>0</v>
      </c>
      <c r="K29">
        <v>0</v>
      </c>
      <c r="L29">
        <v>11.898</v>
      </c>
      <c r="M29">
        <v>0.18210000000000001</v>
      </c>
    </row>
    <row r="30" spans="1:13" x14ac:dyDescent="0.2">
      <c r="A30">
        <v>-3.6</v>
      </c>
      <c r="B30">
        <v>0</v>
      </c>
      <c r="C30">
        <v>0.58395699999999995</v>
      </c>
      <c r="D30">
        <v>7.3359999999999996E-3</v>
      </c>
      <c r="E30">
        <v>1.5897000000000001E-2</v>
      </c>
      <c r="F30">
        <v>2.3233E-2</v>
      </c>
      <c r="G30">
        <v>0</v>
      </c>
      <c r="H30">
        <v>0</v>
      </c>
      <c r="I30">
        <v>-7.9142000000000004E-2</v>
      </c>
      <c r="J30">
        <v>0</v>
      </c>
      <c r="K30">
        <v>0</v>
      </c>
      <c r="L30">
        <v>11.8033</v>
      </c>
      <c r="M30">
        <v>0.18079999999999999</v>
      </c>
    </row>
    <row r="31" spans="1:13" x14ac:dyDescent="0.2">
      <c r="A31">
        <v>-3.5</v>
      </c>
      <c r="B31">
        <v>0</v>
      </c>
      <c r="C31">
        <v>0.59321900000000005</v>
      </c>
      <c r="D31">
        <v>7.5690000000000002E-3</v>
      </c>
      <c r="E31">
        <v>1.5925999999999999E-2</v>
      </c>
      <c r="F31">
        <v>2.3494000000000001E-2</v>
      </c>
      <c r="G31">
        <v>0</v>
      </c>
      <c r="H31">
        <v>0</v>
      </c>
      <c r="I31">
        <v>-7.8410999999999995E-2</v>
      </c>
      <c r="J31">
        <v>0</v>
      </c>
      <c r="K31">
        <v>0</v>
      </c>
      <c r="L31">
        <v>11.710699999999999</v>
      </c>
      <c r="M31">
        <v>0.17949999999999999</v>
      </c>
    </row>
    <row r="32" spans="1:13" x14ac:dyDescent="0.2">
      <c r="A32">
        <v>-3.4</v>
      </c>
      <c r="B32">
        <v>0</v>
      </c>
      <c r="C32">
        <v>0.60247799999999996</v>
      </c>
      <c r="D32">
        <v>7.8050000000000003E-3</v>
      </c>
      <c r="E32">
        <v>1.5953999999999999E-2</v>
      </c>
      <c r="F32">
        <v>2.3758999999999999E-2</v>
      </c>
      <c r="G32">
        <v>0</v>
      </c>
      <c r="H32">
        <v>0</v>
      </c>
      <c r="I32">
        <v>-7.7679999999999999E-2</v>
      </c>
      <c r="J32">
        <v>0</v>
      </c>
      <c r="K32">
        <v>0</v>
      </c>
      <c r="L32">
        <v>11.6204</v>
      </c>
      <c r="M32">
        <v>0.1782</v>
      </c>
    </row>
    <row r="33" spans="1:13" x14ac:dyDescent="0.2">
      <c r="A33">
        <v>-3.3</v>
      </c>
      <c r="B33">
        <v>0</v>
      </c>
      <c r="C33">
        <v>0.61173500000000003</v>
      </c>
      <c r="D33">
        <v>8.0450000000000001E-3</v>
      </c>
      <c r="E33">
        <v>1.5982E-2</v>
      </c>
      <c r="F33">
        <v>2.4027E-2</v>
      </c>
      <c r="G33">
        <v>0</v>
      </c>
      <c r="H33">
        <v>0</v>
      </c>
      <c r="I33">
        <v>-7.6947000000000002E-2</v>
      </c>
      <c r="J33">
        <v>0</v>
      </c>
      <c r="K33">
        <v>0</v>
      </c>
      <c r="L33">
        <v>11.5322</v>
      </c>
      <c r="M33">
        <v>0.17699999999999999</v>
      </c>
    </row>
    <row r="34" spans="1:13" x14ac:dyDescent="0.2">
      <c r="A34">
        <v>-3.2</v>
      </c>
      <c r="B34">
        <v>0</v>
      </c>
      <c r="C34">
        <v>0.62099000000000004</v>
      </c>
      <c r="D34">
        <v>8.2880000000000002E-3</v>
      </c>
      <c r="E34">
        <v>1.6008999999999999E-2</v>
      </c>
      <c r="F34">
        <v>2.4296999999999999E-2</v>
      </c>
      <c r="G34">
        <v>0</v>
      </c>
      <c r="H34">
        <v>0</v>
      </c>
      <c r="I34">
        <v>-7.6214000000000004E-2</v>
      </c>
      <c r="J34">
        <v>0</v>
      </c>
      <c r="K34">
        <v>0</v>
      </c>
      <c r="L34">
        <v>11.4459</v>
      </c>
      <c r="M34">
        <v>0.17580000000000001</v>
      </c>
    </row>
    <row r="35" spans="1:13" x14ac:dyDescent="0.2">
      <c r="A35">
        <v>-3.1</v>
      </c>
      <c r="B35">
        <v>0</v>
      </c>
      <c r="C35">
        <v>0.63024100000000005</v>
      </c>
      <c r="D35">
        <v>8.5349999999999992E-3</v>
      </c>
      <c r="E35">
        <v>1.6034E-2</v>
      </c>
      <c r="F35">
        <v>2.4570000000000002E-2</v>
      </c>
      <c r="G35">
        <v>0</v>
      </c>
      <c r="H35">
        <v>0</v>
      </c>
      <c r="I35">
        <v>-7.5480000000000005E-2</v>
      </c>
      <c r="J35">
        <v>0</v>
      </c>
      <c r="K35">
        <v>0</v>
      </c>
      <c r="L35">
        <v>11.361599999999999</v>
      </c>
      <c r="M35">
        <v>0.17460000000000001</v>
      </c>
    </row>
    <row r="36" spans="1:13" x14ac:dyDescent="0.2">
      <c r="A36">
        <v>-3</v>
      </c>
      <c r="B36">
        <v>0</v>
      </c>
      <c r="C36">
        <v>0.63949100000000003</v>
      </c>
      <c r="D36">
        <v>8.7860000000000004E-3</v>
      </c>
      <c r="E36">
        <v>1.6056999999999998E-2</v>
      </c>
      <c r="F36">
        <v>2.4843E-2</v>
      </c>
      <c r="G36">
        <v>0</v>
      </c>
      <c r="H36">
        <v>0</v>
      </c>
      <c r="I36">
        <v>-7.4745000000000006E-2</v>
      </c>
      <c r="J36">
        <v>0</v>
      </c>
      <c r="K36">
        <v>0</v>
      </c>
      <c r="L36">
        <v>11.2791</v>
      </c>
      <c r="M36">
        <v>0.17349999999999999</v>
      </c>
    </row>
    <row r="37" spans="1:13" x14ac:dyDescent="0.2">
      <c r="A37">
        <v>-2.9</v>
      </c>
      <c r="B37">
        <v>0</v>
      </c>
      <c r="C37">
        <v>0.64873800000000004</v>
      </c>
      <c r="D37">
        <v>9.0399999999999994E-3</v>
      </c>
      <c r="E37">
        <v>1.6079E-2</v>
      </c>
      <c r="F37">
        <v>2.5118999999999999E-2</v>
      </c>
      <c r="G37">
        <v>0</v>
      </c>
      <c r="H37">
        <v>0</v>
      </c>
      <c r="I37">
        <v>-7.4009000000000005E-2</v>
      </c>
      <c r="J37">
        <v>0</v>
      </c>
      <c r="K37">
        <v>0</v>
      </c>
      <c r="L37">
        <v>11.198399999999999</v>
      </c>
      <c r="M37">
        <v>0.1724</v>
      </c>
    </row>
    <row r="38" spans="1:13" x14ac:dyDescent="0.2">
      <c r="A38">
        <v>-2.8</v>
      </c>
      <c r="B38">
        <v>0</v>
      </c>
      <c r="C38">
        <v>0.65798199999999996</v>
      </c>
      <c r="D38">
        <v>9.2980000000000007E-3</v>
      </c>
      <c r="E38">
        <v>1.6098999999999999E-2</v>
      </c>
      <c r="F38">
        <v>2.5396999999999999E-2</v>
      </c>
      <c r="G38">
        <v>0</v>
      </c>
      <c r="H38">
        <v>0</v>
      </c>
      <c r="I38">
        <v>-7.3272000000000004E-2</v>
      </c>
      <c r="J38">
        <v>0</v>
      </c>
      <c r="K38">
        <v>0</v>
      </c>
      <c r="L38">
        <v>11.1195</v>
      </c>
      <c r="M38">
        <v>0.17130000000000001</v>
      </c>
    </row>
    <row r="39" spans="1:13" x14ac:dyDescent="0.2">
      <c r="A39">
        <v>-2.7</v>
      </c>
      <c r="B39">
        <v>0</v>
      </c>
      <c r="C39">
        <v>0.66722300000000001</v>
      </c>
      <c r="D39">
        <v>9.5600000000000008E-3</v>
      </c>
      <c r="E39">
        <v>1.6115000000000001E-2</v>
      </c>
      <c r="F39">
        <v>2.5673999999999999E-2</v>
      </c>
      <c r="G39">
        <v>0</v>
      </c>
      <c r="H39">
        <v>0</v>
      </c>
      <c r="I39">
        <v>-7.2535000000000002E-2</v>
      </c>
      <c r="J39">
        <v>0</v>
      </c>
      <c r="K39">
        <v>0</v>
      </c>
      <c r="L39">
        <v>11.042199999999999</v>
      </c>
      <c r="M39">
        <v>0.17030000000000001</v>
      </c>
    </row>
    <row r="40" spans="1:13" x14ac:dyDescent="0.2">
      <c r="A40">
        <v>-2.6</v>
      </c>
      <c r="B40">
        <v>0</v>
      </c>
      <c r="C40">
        <v>0.67646099999999998</v>
      </c>
      <c r="D40">
        <v>9.8250000000000004E-3</v>
      </c>
      <c r="E40">
        <v>1.6126999999999999E-2</v>
      </c>
      <c r="F40">
        <v>2.5950999999999998E-2</v>
      </c>
      <c r="G40">
        <v>0</v>
      </c>
      <c r="H40">
        <v>0</v>
      </c>
      <c r="I40">
        <v>-7.1795999999999999E-2</v>
      </c>
      <c r="J40">
        <v>0</v>
      </c>
      <c r="K40">
        <v>0</v>
      </c>
      <c r="L40">
        <v>10.9666</v>
      </c>
      <c r="M40">
        <v>0.16930000000000001</v>
      </c>
    </row>
    <row r="41" spans="1:13" x14ac:dyDescent="0.2">
      <c r="A41">
        <v>-2.5</v>
      </c>
      <c r="B41">
        <v>0</v>
      </c>
      <c r="C41">
        <v>0.685697</v>
      </c>
      <c r="D41">
        <v>1.0093E-2</v>
      </c>
      <c r="E41">
        <v>1.6133000000000002E-2</v>
      </c>
      <c r="F41">
        <v>2.6225999999999999E-2</v>
      </c>
      <c r="G41">
        <v>0</v>
      </c>
      <c r="H41">
        <v>0</v>
      </c>
      <c r="I41">
        <v>-7.1056999999999995E-2</v>
      </c>
      <c r="J41">
        <v>0</v>
      </c>
      <c r="K41">
        <v>0</v>
      </c>
      <c r="L41">
        <v>10.8925</v>
      </c>
      <c r="M41">
        <v>0.16830000000000001</v>
      </c>
    </row>
    <row r="42" spans="1:13" x14ac:dyDescent="0.2">
      <c r="A42">
        <v>-2.4</v>
      </c>
      <c r="B42">
        <v>0</v>
      </c>
      <c r="C42">
        <v>0.69493000000000005</v>
      </c>
      <c r="D42">
        <v>1.0364999999999999E-2</v>
      </c>
      <c r="E42">
        <v>1.6119000000000001E-2</v>
      </c>
      <c r="F42">
        <v>2.6484000000000001E-2</v>
      </c>
      <c r="G42">
        <v>0</v>
      </c>
      <c r="H42">
        <v>0</v>
      </c>
      <c r="I42">
        <v>-7.0316000000000004E-2</v>
      </c>
      <c r="J42">
        <v>0</v>
      </c>
      <c r="K42">
        <v>0</v>
      </c>
      <c r="L42">
        <v>10.819900000000001</v>
      </c>
      <c r="M42">
        <v>0.16739999999999999</v>
      </c>
    </row>
    <row r="43" spans="1:13" x14ac:dyDescent="0.2">
      <c r="A43">
        <v>-2.2999999999999998</v>
      </c>
      <c r="B43">
        <v>0</v>
      </c>
      <c r="C43">
        <v>0.70416000000000001</v>
      </c>
      <c r="D43">
        <v>1.0640999999999999E-2</v>
      </c>
      <c r="E43">
        <v>1.6077999999999999E-2</v>
      </c>
      <c r="F43">
        <v>2.6717999999999999E-2</v>
      </c>
      <c r="G43">
        <v>0</v>
      </c>
      <c r="H43">
        <v>0</v>
      </c>
      <c r="I43">
        <v>-6.9573999999999997E-2</v>
      </c>
      <c r="J43">
        <v>0</v>
      </c>
      <c r="K43">
        <v>0</v>
      </c>
      <c r="L43">
        <v>10.748699999999999</v>
      </c>
      <c r="M43">
        <v>0.16650000000000001</v>
      </c>
    </row>
    <row r="44" spans="1:13" x14ac:dyDescent="0.2">
      <c r="A44">
        <v>-2.2000000000000002</v>
      </c>
      <c r="B44">
        <v>0</v>
      </c>
      <c r="C44">
        <v>0.71338699999999999</v>
      </c>
      <c r="D44">
        <v>1.0919999999999999E-2</v>
      </c>
      <c r="E44">
        <v>1.6027E-2</v>
      </c>
      <c r="F44">
        <v>2.6946000000000001E-2</v>
      </c>
      <c r="G44">
        <v>0</v>
      </c>
      <c r="H44">
        <v>0</v>
      </c>
      <c r="I44">
        <v>-6.8830000000000002E-2</v>
      </c>
      <c r="J44">
        <v>0</v>
      </c>
      <c r="K44">
        <v>0</v>
      </c>
      <c r="L44">
        <v>10.679</v>
      </c>
      <c r="M44">
        <v>0.1656</v>
      </c>
    </row>
    <row r="45" spans="1:13" x14ac:dyDescent="0.2">
      <c r="A45">
        <v>-2.1</v>
      </c>
      <c r="B45">
        <v>0</v>
      </c>
      <c r="C45">
        <v>0.72260999999999997</v>
      </c>
      <c r="D45">
        <v>1.1202E-2</v>
      </c>
      <c r="E45">
        <v>1.6015999999999999E-2</v>
      </c>
      <c r="F45">
        <v>2.7219E-2</v>
      </c>
      <c r="G45">
        <v>0</v>
      </c>
      <c r="H45">
        <v>0</v>
      </c>
      <c r="I45">
        <v>-6.8086999999999995E-2</v>
      </c>
      <c r="J45">
        <v>0</v>
      </c>
      <c r="K45">
        <v>0</v>
      </c>
      <c r="L45">
        <v>10.6106</v>
      </c>
      <c r="M45">
        <v>0.16470000000000001</v>
      </c>
    </row>
    <row r="46" spans="1:13" x14ac:dyDescent="0.2">
      <c r="A46">
        <v>-2</v>
      </c>
      <c r="B46">
        <v>0</v>
      </c>
      <c r="C46">
        <v>0.73183100000000001</v>
      </c>
      <c r="D46">
        <v>1.1488999999999999E-2</v>
      </c>
      <c r="E46">
        <v>1.6059E-2</v>
      </c>
      <c r="F46">
        <v>2.7548E-2</v>
      </c>
      <c r="G46">
        <v>0</v>
      </c>
      <c r="H46">
        <v>0</v>
      </c>
      <c r="I46">
        <v>-6.7345000000000002E-2</v>
      </c>
      <c r="J46">
        <v>0</v>
      </c>
      <c r="K46">
        <v>0</v>
      </c>
      <c r="L46">
        <v>10.5435</v>
      </c>
      <c r="M46">
        <v>0.1638</v>
      </c>
    </row>
    <row r="47" spans="1:13" x14ac:dyDescent="0.2">
      <c r="A47">
        <v>-1.9</v>
      </c>
      <c r="B47">
        <v>0</v>
      </c>
      <c r="C47">
        <v>0.74104899999999996</v>
      </c>
      <c r="D47">
        <v>1.1778E-2</v>
      </c>
      <c r="E47">
        <v>1.6122999999999998E-2</v>
      </c>
      <c r="F47">
        <v>2.7900999999999999E-2</v>
      </c>
      <c r="G47">
        <v>0</v>
      </c>
      <c r="H47">
        <v>0</v>
      </c>
      <c r="I47">
        <v>-6.6603999999999997E-2</v>
      </c>
      <c r="J47">
        <v>0</v>
      </c>
      <c r="K47">
        <v>0</v>
      </c>
      <c r="L47">
        <v>10.4778</v>
      </c>
      <c r="M47">
        <v>0.16300000000000001</v>
      </c>
    </row>
    <row r="48" spans="1:13" x14ac:dyDescent="0.2">
      <c r="A48">
        <v>-1.8</v>
      </c>
      <c r="B48">
        <v>0</v>
      </c>
      <c r="C48">
        <v>0.75026400000000004</v>
      </c>
      <c r="D48">
        <v>1.2071999999999999E-2</v>
      </c>
      <c r="E48">
        <v>1.6198000000000001E-2</v>
      </c>
      <c r="F48">
        <v>2.8268999999999999E-2</v>
      </c>
      <c r="G48">
        <v>0</v>
      </c>
      <c r="H48">
        <v>0</v>
      </c>
      <c r="I48">
        <v>-6.5862000000000004E-2</v>
      </c>
      <c r="J48">
        <v>0</v>
      </c>
      <c r="K48">
        <v>0</v>
      </c>
      <c r="L48">
        <v>10.4132</v>
      </c>
      <c r="M48">
        <v>0.16220000000000001</v>
      </c>
    </row>
    <row r="49" spans="1:13" x14ac:dyDescent="0.2">
      <c r="A49">
        <v>-1.7</v>
      </c>
      <c r="B49">
        <v>0</v>
      </c>
      <c r="C49">
        <v>0.75947500000000001</v>
      </c>
      <c r="D49">
        <v>1.2368000000000001E-2</v>
      </c>
      <c r="E49">
        <v>1.6277E-2</v>
      </c>
      <c r="F49">
        <v>2.8645E-2</v>
      </c>
      <c r="G49">
        <v>0</v>
      </c>
      <c r="H49">
        <v>0</v>
      </c>
      <c r="I49">
        <v>-6.5118999999999996E-2</v>
      </c>
      <c r="J49">
        <v>0</v>
      </c>
      <c r="K49">
        <v>0</v>
      </c>
      <c r="L49">
        <v>10.3499</v>
      </c>
      <c r="M49">
        <v>0.16139999999999999</v>
      </c>
    </row>
    <row r="50" spans="1:13" x14ac:dyDescent="0.2">
      <c r="A50">
        <v>-1.6</v>
      </c>
      <c r="B50">
        <v>0</v>
      </c>
      <c r="C50">
        <v>0.76868300000000001</v>
      </c>
      <c r="D50">
        <v>1.2669E-2</v>
      </c>
      <c r="E50">
        <v>1.6369000000000002E-2</v>
      </c>
      <c r="F50">
        <v>2.9037E-2</v>
      </c>
      <c r="G50">
        <v>0</v>
      </c>
      <c r="H50">
        <v>0</v>
      </c>
      <c r="I50">
        <v>-6.4376000000000003E-2</v>
      </c>
      <c r="J50">
        <v>0</v>
      </c>
      <c r="K50">
        <v>0</v>
      </c>
      <c r="L50">
        <v>10.287699999999999</v>
      </c>
      <c r="M50">
        <v>0.16059999999999999</v>
      </c>
    </row>
    <row r="51" spans="1:13" x14ac:dyDescent="0.2">
      <c r="A51">
        <v>-1.5</v>
      </c>
      <c r="B51">
        <v>0</v>
      </c>
      <c r="C51">
        <v>0.77788800000000002</v>
      </c>
      <c r="D51">
        <v>1.2973E-2</v>
      </c>
      <c r="E51">
        <v>1.6455999999999998E-2</v>
      </c>
      <c r="F51">
        <v>2.9429E-2</v>
      </c>
      <c r="G51">
        <v>0</v>
      </c>
      <c r="H51">
        <v>0</v>
      </c>
      <c r="I51">
        <v>-6.3631999999999994E-2</v>
      </c>
      <c r="J51">
        <v>0</v>
      </c>
      <c r="K51">
        <v>0</v>
      </c>
      <c r="L51">
        <v>10.226699999999999</v>
      </c>
      <c r="M51">
        <v>0.15989999999999999</v>
      </c>
    </row>
    <row r="52" spans="1:13" x14ac:dyDescent="0.2">
      <c r="A52">
        <v>-1.4</v>
      </c>
      <c r="B52">
        <v>0</v>
      </c>
      <c r="C52">
        <v>0.78708900000000004</v>
      </c>
      <c r="D52">
        <v>1.328E-2</v>
      </c>
      <c r="E52">
        <v>1.6549999999999999E-2</v>
      </c>
      <c r="F52">
        <v>2.9829999999999999E-2</v>
      </c>
      <c r="G52">
        <v>0</v>
      </c>
      <c r="H52">
        <v>0</v>
      </c>
      <c r="I52">
        <v>-6.2887999999999999E-2</v>
      </c>
      <c r="J52">
        <v>0</v>
      </c>
      <c r="K52">
        <v>0</v>
      </c>
      <c r="L52">
        <v>10.166700000000001</v>
      </c>
      <c r="M52">
        <v>0.15909999999999999</v>
      </c>
    </row>
    <row r="53" spans="1:13" x14ac:dyDescent="0.2">
      <c r="A53">
        <v>-1.3</v>
      </c>
      <c r="B53">
        <v>0</v>
      </c>
      <c r="C53">
        <v>0.796288</v>
      </c>
      <c r="D53">
        <v>1.3591000000000001E-2</v>
      </c>
      <c r="E53">
        <v>1.6642000000000001E-2</v>
      </c>
      <c r="F53">
        <v>3.0232999999999999E-2</v>
      </c>
      <c r="G53">
        <v>0</v>
      </c>
      <c r="H53">
        <v>0</v>
      </c>
      <c r="I53">
        <v>-6.2142999999999997E-2</v>
      </c>
      <c r="J53">
        <v>0</v>
      </c>
      <c r="K53">
        <v>0</v>
      </c>
      <c r="L53">
        <v>10.107799999999999</v>
      </c>
      <c r="M53">
        <v>0.15840000000000001</v>
      </c>
    </row>
    <row r="54" spans="1:13" x14ac:dyDescent="0.2">
      <c r="A54">
        <v>-1.2</v>
      </c>
      <c r="B54">
        <v>0</v>
      </c>
      <c r="C54">
        <v>0.80548200000000003</v>
      </c>
      <c r="D54">
        <v>1.3905000000000001E-2</v>
      </c>
      <c r="E54">
        <v>1.6739E-2</v>
      </c>
      <c r="F54">
        <v>3.0644000000000001E-2</v>
      </c>
      <c r="G54">
        <v>0</v>
      </c>
      <c r="H54">
        <v>0</v>
      </c>
      <c r="I54">
        <v>-6.1398000000000001E-2</v>
      </c>
      <c r="J54">
        <v>0</v>
      </c>
      <c r="K54">
        <v>0</v>
      </c>
      <c r="L54">
        <v>10.050000000000001</v>
      </c>
      <c r="M54">
        <v>0.15770000000000001</v>
      </c>
    </row>
    <row r="55" spans="1:13" x14ac:dyDescent="0.2">
      <c r="A55">
        <v>-1.1000000000000001</v>
      </c>
      <c r="B55">
        <v>0</v>
      </c>
      <c r="C55">
        <v>0.81467299999999998</v>
      </c>
      <c r="D55">
        <v>1.4223E-2</v>
      </c>
      <c r="E55">
        <v>1.6834999999999999E-2</v>
      </c>
      <c r="F55">
        <v>3.1057999999999999E-2</v>
      </c>
      <c r="G55">
        <v>0</v>
      </c>
      <c r="H55">
        <v>0</v>
      </c>
      <c r="I55">
        <v>-6.0650999999999997E-2</v>
      </c>
      <c r="J55">
        <v>0</v>
      </c>
      <c r="K55">
        <v>0</v>
      </c>
      <c r="L55">
        <v>9.9931000000000001</v>
      </c>
      <c r="M55">
        <v>0.157</v>
      </c>
    </row>
    <row r="56" spans="1:13" x14ac:dyDescent="0.2">
      <c r="A56">
        <v>-1</v>
      </c>
      <c r="B56">
        <v>0</v>
      </c>
      <c r="C56">
        <v>0.82386099999999995</v>
      </c>
      <c r="D56">
        <v>1.4544E-2</v>
      </c>
      <c r="E56">
        <v>1.6931999999999999E-2</v>
      </c>
      <c r="F56">
        <v>3.1475999999999997E-2</v>
      </c>
      <c r="G56">
        <v>0</v>
      </c>
      <c r="H56">
        <v>0</v>
      </c>
      <c r="I56">
        <v>-5.9905E-2</v>
      </c>
      <c r="J56">
        <v>0</v>
      </c>
      <c r="K56">
        <v>0</v>
      </c>
      <c r="L56">
        <v>9.9372000000000007</v>
      </c>
      <c r="M56">
        <v>0.15629999999999999</v>
      </c>
    </row>
    <row r="57" spans="1:13" x14ac:dyDescent="0.2">
      <c r="A57">
        <v>-0.9</v>
      </c>
      <c r="B57">
        <v>0</v>
      </c>
      <c r="C57">
        <v>0.83304500000000004</v>
      </c>
      <c r="D57">
        <v>1.4867999999999999E-2</v>
      </c>
      <c r="E57">
        <v>1.703E-2</v>
      </c>
      <c r="F57">
        <v>3.1898999999999997E-2</v>
      </c>
      <c r="G57">
        <v>0</v>
      </c>
      <c r="H57">
        <v>0</v>
      </c>
      <c r="I57">
        <v>-5.9157000000000001E-2</v>
      </c>
      <c r="J57">
        <v>0</v>
      </c>
      <c r="K57">
        <v>0</v>
      </c>
      <c r="L57">
        <v>9.8823000000000008</v>
      </c>
      <c r="M57">
        <v>0.15570000000000001</v>
      </c>
    </row>
    <row r="58" spans="1:13" x14ac:dyDescent="0.2">
      <c r="A58">
        <v>-0.8</v>
      </c>
      <c r="B58">
        <v>0</v>
      </c>
      <c r="C58">
        <v>0.84222600000000003</v>
      </c>
      <c r="D58">
        <v>1.5197E-2</v>
      </c>
      <c r="E58">
        <v>1.7128000000000001E-2</v>
      </c>
      <c r="F58">
        <v>3.2325E-2</v>
      </c>
      <c r="G58">
        <v>0</v>
      </c>
      <c r="H58">
        <v>0</v>
      </c>
      <c r="I58">
        <v>-5.8409999999999997E-2</v>
      </c>
      <c r="J58">
        <v>0</v>
      </c>
      <c r="K58">
        <v>0</v>
      </c>
      <c r="L58">
        <v>9.8283000000000005</v>
      </c>
      <c r="M58">
        <v>0.155</v>
      </c>
    </row>
    <row r="59" spans="1:13" x14ac:dyDescent="0.2">
      <c r="A59">
        <v>-0.7</v>
      </c>
      <c r="B59">
        <v>0</v>
      </c>
      <c r="C59">
        <v>0.85140199999999999</v>
      </c>
      <c r="D59">
        <v>1.5528E-2</v>
      </c>
      <c r="E59">
        <v>1.7226000000000002E-2</v>
      </c>
      <c r="F59">
        <v>3.2753999999999998E-2</v>
      </c>
      <c r="G59">
        <v>0</v>
      </c>
      <c r="H59">
        <v>0</v>
      </c>
      <c r="I59">
        <v>-5.7660999999999997E-2</v>
      </c>
      <c r="J59">
        <v>0</v>
      </c>
      <c r="K59">
        <v>0</v>
      </c>
      <c r="L59">
        <v>9.7751999999999999</v>
      </c>
      <c r="M59">
        <v>0.15440000000000001</v>
      </c>
    </row>
    <row r="60" spans="1:13" x14ac:dyDescent="0.2">
      <c r="A60">
        <v>-0.6</v>
      </c>
      <c r="B60">
        <v>0</v>
      </c>
      <c r="C60">
        <v>0.86057499999999998</v>
      </c>
      <c r="D60">
        <v>1.5862999999999999E-2</v>
      </c>
      <c r="E60">
        <v>1.7325E-2</v>
      </c>
      <c r="F60">
        <v>3.3188000000000002E-2</v>
      </c>
      <c r="G60">
        <v>0</v>
      </c>
      <c r="H60">
        <v>0</v>
      </c>
      <c r="I60">
        <v>-5.6911999999999997E-2</v>
      </c>
      <c r="J60">
        <v>0</v>
      </c>
      <c r="K60">
        <v>0</v>
      </c>
      <c r="L60">
        <v>9.7228999999999992</v>
      </c>
      <c r="M60">
        <v>0.15379999999999999</v>
      </c>
    </row>
    <row r="61" spans="1:13" x14ac:dyDescent="0.2">
      <c r="A61">
        <v>-0.5</v>
      </c>
      <c r="B61">
        <v>0</v>
      </c>
      <c r="C61">
        <v>0.86974499999999999</v>
      </c>
      <c r="D61">
        <v>1.6202000000000001E-2</v>
      </c>
      <c r="E61">
        <v>1.7426000000000001E-2</v>
      </c>
      <c r="F61">
        <v>3.3627999999999998E-2</v>
      </c>
      <c r="G61">
        <v>0</v>
      </c>
      <c r="H61">
        <v>0</v>
      </c>
      <c r="I61">
        <v>-5.6161999999999997E-2</v>
      </c>
      <c r="J61">
        <v>0</v>
      </c>
      <c r="K61">
        <v>0</v>
      </c>
      <c r="L61">
        <v>9.6715999999999998</v>
      </c>
      <c r="M61">
        <v>0.1532</v>
      </c>
    </row>
    <row r="62" spans="1:13" x14ac:dyDescent="0.2">
      <c r="A62">
        <v>-0.4</v>
      </c>
      <c r="B62">
        <v>0</v>
      </c>
      <c r="C62">
        <v>0.87890999999999997</v>
      </c>
      <c r="D62">
        <v>1.6544E-2</v>
      </c>
      <c r="E62">
        <v>1.7524000000000001E-2</v>
      </c>
      <c r="F62">
        <v>3.4068000000000001E-2</v>
      </c>
      <c r="G62">
        <v>0</v>
      </c>
      <c r="H62">
        <v>0</v>
      </c>
      <c r="I62">
        <v>-5.5412000000000003E-2</v>
      </c>
      <c r="J62">
        <v>0</v>
      </c>
      <c r="K62">
        <v>0</v>
      </c>
      <c r="L62">
        <v>9.6210000000000004</v>
      </c>
      <c r="M62">
        <v>0.15260000000000001</v>
      </c>
    </row>
    <row r="63" spans="1:13" x14ac:dyDescent="0.2">
      <c r="A63">
        <v>-0.3</v>
      </c>
      <c r="B63">
        <v>0</v>
      </c>
      <c r="C63">
        <v>0.88807199999999997</v>
      </c>
      <c r="D63">
        <v>1.6889000000000001E-2</v>
      </c>
      <c r="E63">
        <v>1.7611000000000002E-2</v>
      </c>
      <c r="F63">
        <v>3.4500000000000003E-2</v>
      </c>
      <c r="G63">
        <v>0</v>
      </c>
      <c r="H63">
        <v>0</v>
      </c>
      <c r="I63">
        <v>-5.4661000000000001E-2</v>
      </c>
      <c r="J63">
        <v>0</v>
      </c>
      <c r="K63">
        <v>0</v>
      </c>
      <c r="L63">
        <v>9.5711999999999993</v>
      </c>
      <c r="M63">
        <v>0.152</v>
      </c>
    </row>
    <row r="64" spans="1:13" x14ac:dyDescent="0.2">
      <c r="A64">
        <v>-0.2</v>
      </c>
      <c r="B64">
        <v>0</v>
      </c>
      <c r="C64">
        <v>0.89722999999999997</v>
      </c>
      <c r="D64">
        <v>1.7238E-2</v>
      </c>
      <c r="E64">
        <v>1.7694999999999999E-2</v>
      </c>
      <c r="F64">
        <v>3.4932999999999999E-2</v>
      </c>
      <c r="G64">
        <v>0</v>
      </c>
      <c r="H64">
        <v>0</v>
      </c>
      <c r="I64">
        <v>-5.3908999999999999E-2</v>
      </c>
      <c r="J64">
        <v>0</v>
      </c>
      <c r="K64">
        <v>0</v>
      </c>
      <c r="L64">
        <v>9.5222999999999995</v>
      </c>
      <c r="M64">
        <v>0.1515</v>
      </c>
    </row>
    <row r="65" spans="1:13" x14ac:dyDescent="0.2">
      <c r="A65">
        <v>0</v>
      </c>
      <c r="B65">
        <v>0</v>
      </c>
      <c r="C65">
        <v>0.91553300000000004</v>
      </c>
      <c r="D65">
        <v>1.7944999999999999E-2</v>
      </c>
      <c r="E65">
        <v>1.7863E-2</v>
      </c>
      <c r="F65">
        <v>3.5809000000000001E-2</v>
      </c>
      <c r="G65">
        <v>0</v>
      </c>
      <c r="H65">
        <v>0</v>
      </c>
      <c r="I65">
        <v>-5.2403999999999999E-2</v>
      </c>
      <c r="J65">
        <v>0</v>
      </c>
      <c r="K65">
        <v>0</v>
      </c>
      <c r="L65">
        <v>9.4266000000000005</v>
      </c>
      <c r="M65">
        <v>0.15040000000000001</v>
      </c>
    </row>
    <row r="66" spans="1:13" x14ac:dyDescent="0.2">
      <c r="A66">
        <v>0.1</v>
      </c>
      <c r="B66">
        <v>0</v>
      </c>
      <c r="C66">
        <v>0.92467900000000003</v>
      </c>
      <c r="D66">
        <v>1.8304000000000001E-2</v>
      </c>
      <c r="E66">
        <v>1.7956E-2</v>
      </c>
      <c r="F66">
        <v>3.6260000000000001E-2</v>
      </c>
      <c r="G66">
        <v>0</v>
      </c>
      <c r="H66">
        <v>0</v>
      </c>
      <c r="I66">
        <v>-5.1651000000000002E-2</v>
      </c>
      <c r="J66">
        <v>0</v>
      </c>
      <c r="K66">
        <v>0</v>
      </c>
      <c r="L66">
        <v>9.3798999999999992</v>
      </c>
      <c r="M66">
        <v>0.14979999999999999</v>
      </c>
    </row>
    <row r="67" spans="1:13" x14ac:dyDescent="0.2">
      <c r="A67">
        <v>0.2</v>
      </c>
      <c r="B67">
        <v>0</v>
      </c>
      <c r="C67">
        <v>0.93382100000000001</v>
      </c>
      <c r="D67">
        <v>1.8667E-2</v>
      </c>
      <c r="E67">
        <v>1.8048999999999999E-2</v>
      </c>
      <c r="F67">
        <v>3.6715999999999999E-2</v>
      </c>
      <c r="G67">
        <v>0</v>
      </c>
      <c r="H67">
        <v>0</v>
      </c>
      <c r="I67">
        <v>-5.0896999999999998E-2</v>
      </c>
      <c r="J67">
        <v>0</v>
      </c>
      <c r="K67">
        <v>0</v>
      </c>
      <c r="L67">
        <v>9.3338000000000001</v>
      </c>
      <c r="M67">
        <v>0.14929999999999999</v>
      </c>
    </row>
    <row r="68" spans="1:13" x14ac:dyDescent="0.2">
      <c r="A68">
        <v>0.3</v>
      </c>
      <c r="B68">
        <v>0</v>
      </c>
      <c r="C68">
        <v>0.94295799999999996</v>
      </c>
      <c r="D68">
        <v>1.9032E-2</v>
      </c>
      <c r="E68">
        <v>1.8141000000000001E-2</v>
      </c>
      <c r="F68">
        <v>3.7172999999999998E-2</v>
      </c>
      <c r="G68">
        <v>0</v>
      </c>
      <c r="H68">
        <v>0</v>
      </c>
      <c r="I68">
        <v>-5.0143E-2</v>
      </c>
      <c r="J68">
        <v>0</v>
      </c>
      <c r="K68">
        <v>0</v>
      </c>
      <c r="L68">
        <v>9.2885000000000009</v>
      </c>
      <c r="M68">
        <v>0.14879999999999999</v>
      </c>
    </row>
    <row r="69" spans="1:13" x14ac:dyDescent="0.2">
      <c r="A69">
        <v>0.4</v>
      </c>
      <c r="B69">
        <v>0</v>
      </c>
      <c r="C69">
        <v>0.95209200000000005</v>
      </c>
      <c r="D69">
        <v>1.9401999999999999E-2</v>
      </c>
      <c r="E69">
        <v>1.8231000000000001E-2</v>
      </c>
      <c r="F69">
        <v>3.7633E-2</v>
      </c>
      <c r="G69">
        <v>0</v>
      </c>
      <c r="H69">
        <v>0</v>
      </c>
      <c r="I69">
        <v>-4.9388000000000001E-2</v>
      </c>
      <c r="J69">
        <v>0</v>
      </c>
      <c r="K69">
        <v>0</v>
      </c>
      <c r="L69">
        <v>9.2438000000000002</v>
      </c>
      <c r="M69">
        <v>0.14829999999999999</v>
      </c>
    </row>
    <row r="70" spans="1:13" x14ac:dyDescent="0.2">
      <c r="A70">
        <v>0.5</v>
      </c>
      <c r="B70">
        <v>0</v>
      </c>
      <c r="C70">
        <v>0.96122099999999999</v>
      </c>
      <c r="D70">
        <v>1.9774E-2</v>
      </c>
      <c r="E70">
        <v>1.8325000000000001E-2</v>
      </c>
      <c r="F70">
        <v>3.8099000000000001E-2</v>
      </c>
      <c r="G70">
        <v>0</v>
      </c>
      <c r="H70">
        <v>0</v>
      </c>
      <c r="I70">
        <v>-4.8633000000000003E-2</v>
      </c>
      <c r="J70">
        <v>0</v>
      </c>
      <c r="K70">
        <v>0</v>
      </c>
      <c r="L70">
        <v>9.1997999999999998</v>
      </c>
      <c r="M70">
        <v>0.14779999999999999</v>
      </c>
    </row>
    <row r="71" spans="1:13" x14ac:dyDescent="0.2">
      <c r="A71">
        <v>0.6</v>
      </c>
      <c r="B71">
        <v>0</v>
      </c>
      <c r="C71">
        <v>0.97034600000000004</v>
      </c>
      <c r="D71">
        <v>2.0150000000000001E-2</v>
      </c>
      <c r="E71">
        <v>1.8419999999999999E-2</v>
      </c>
      <c r="F71">
        <v>3.857E-2</v>
      </c>
      <c r="G71">
        <v>0</v>
      </c>
      <c r="H71">
        <v>0</v>
      </c>
      <c r="I71">
        <v>-4.7877000000000003E-2</v>
      </c>
      <c r="J71">
        <v>0</v>
      </c>
      <c r="K71">
        <v>0</v>
      </c>
      <c r="L71">
        <v>9.1564999999999994</v>
      </c>
      <c r="M71">
        <v>0.14729999999999999</v>
      </c>
    </row>
    <row r="72" spans="1:13" x14ac:dyDescent="0.2">
      <c r="A72">
        <v>0.7</v>
      </c>
      <c r="B72">
        <v>0</v>
      </c>
      <c r="C72">
        <v>0.97946599999999995</v>
      </c>
      <c r="D72">
        <v>2.0528999999999999E-2</v>
      </c>
      <c r="E72">
        <v>1.8509999999999999E-2</v>
      </c>
      <c r="F72">
        <v>3.9038999999999997E-2</v>
      </c>
      <c r="G72">
        <v>0</v>
      </c>
      <c r="H72">
        <v>0</v>
      </c>
      <c r="I72">
        <v>-4.7121000000000003E-2</v>
      </c>
      <c r="J72">
        <v>0</v>
      </c>
      <c r="K72">
        <v>0</v>
      </c>
      <c r="L72">
        <v>9.1137999999999995</v>
      </c>
      <c r="M72">
        <v>0.1469</v>
      </c>
    </row>
    <row r="73" spans="1:13" x14ac:dyDescent="0.2">
      <c r="A73">
        <v>0.8</v>
      </c>
      <c r="B73">
        <v>0</v>
      </c>
      <c r="C73">
        <v>0.98858299999999999</v>
      </c>
      <c r="D73">
        <v>2.0910999999999999E-2</v>
      </c>
      <c r="E73">
        <v>1.8592000000000001E-2</v>
      </c>
      <c r="F73">
        <v>3.9503999999999997E-2</v>
      </c>
      <c r="G73">
        <v>0</v>
      </c>
      <c r="H73">
        <v>0</v>
      </c>
      <c r="I73">
        <v>-4.6364000000000002E-2</v>
      </c>
      <c r="J73">
        <v>0</v>
      </c>
      <c r="K73">
        <v>0</v>
      </c>
      <c r="L73">
        <v>9.0716000000000001</v>
      </c>
      <c r="M73">
        <v>0.1464</v>
      </c>
    </row>
    <row r="74" spans="1:13" x14ac:dyDescent="0.2">
      <c r="A74">
        <v>0.9</v>
      </c>
      <c r="B74">
        <v>0</v>
      </c>
      <c r="C74">
        <v>0.997695</v>
      </c>
      <c r="D74">
        <v>2.1297E-2</v>
      </c>
      <c r="E74">
        <v>1.8674E-2</v>
      </c>
      <c r="F74">
        <v>3.9971E-2</v>
      </c>
      <c r="G74">
        <v>0</v>
      </c>
      <c r="H74">
        <v>0</v>
      </c>
      <c r="I74">
        <v>-4.5606000000000001E-2</v>
      </c>
      <c r="J74">
        <v>0</v>
      </c>
      <c r="K74">
        <v>0</v>
      </c>
      <c r="L74">
        <v>9.0300999999999991</v>
      </c>
      <c r="M74">
        <v>0.14599999999999999</v>
      </c>
    </row>
    <row r="75" spans="1:13" x14ac:dyDescent="0.2">
      <c r="A75">
        <v>1</v>
      </c>
      <c r="B75">
        <v>0</v>
      </c>
      <c r="C75">
        <v>1.006802</v>
      </c>
      <c r="D75">
        <v>2.1686E-2</v>
      </c>
      <c r="E75">
        <v>1.8755000000000001E-2</v>
      </c>
      <c r="F75">
        <v>4.0440999999999998E-2</v>
      </c>
      <c r="G75">
        <v>0</v>
      </c>
      <c r="H75">
        <v>0</v>
      </c>
      <c r="I75">
        <v>-4.4847999999999999E-2</v>
      </c>
      <c r="J75">
        <v>0</v>
      </c>
      <c r="K75">
        <v>0</v>
      </c>
      <c r="L75">
        <v>8.9892000000000003</v>
      </c>
      <c r="M75">
        <v>0.14549999999999999</v>
      </c>
    </row>
    <row r="76" spans="1:13" x14ac:dyDescent="0.2">
      <c r="A76">
        <v>1.1000000000000001</v>
      </c>
      <c r="B76">
        <v>0</v>
      </c>
      <c r="C76">
        <v>1.0159050000000001</v>
      </c>
      <c r="D76">
        <v>2.2079000000000001E-2</v>
      </c>
      <c r="E76">
        <v>1.8834E-2</v>
      </c>
      <c r="F76">
        <v>4.0912999999999998E-2</v>
      </c>
      <c r="G76">
        <v>0</v>
      </c>
      <c r="H76">
        <v>0</v>
      </c>
      <c r="I76">
        <v>-4.4089999999999997E-2</v>
      </c>
      <c r="J76">
        <v>0</v>
      </c>
      <c r="K76">
        <v>0</v>
      </c>
      <c r="L76">
        <v>8.9488000000000003</v>
      </c>
      <c r="M76">
        <v>0.14510000000000001</v>
      </c>
    </row>
    <row r="77" spans="1:13" x14ac:dyDescent="0.2">
      <c r="A77">
        <v>1.2</v>
      </c>
      <c r="B77">
        <v>0</v>
      </c>
      <c r="C77">
        <v>1.0250030000000001</v>
      </c>
      <c r="D77">
        <v>2.2474999999999998E-2</v>
      </c>
      <c r="E77">
        <v>1.8917E-2</v>
      </c>
      <c r="F77">
        <v>4.1391999999999998E-2</v>
      </c>
      <c r="G77">
        <v>0</v>
      </c>
      <c r="H77">
        <v>0</v>
      </c>
      <c r="I77">
        <v>-4.3331000000000001E-2</v>
      </c>
      <c r="J77">
        <v>0</v>
      </c>
      <c r="K77">
        <v>0</v>
      </c>
      <c r="L77">
        <v>8.9090000000000007</v>
      </c>
      <c r="M77">
        <v>0.14460000000000001</v>
      </c>
    </row>
    <row r="78" spans="1:13" x14ac:dyDescent="0.2">
      <c r="A78">
        <v>1.3</v>
      </c>
      <c r="B78">
        <v>0</v>
      </c>
      <c r="C78">
        <v>1.034097</v>
      </c>
      <c r="D78">
        <v>2.2873999999999999E-2</v>
      </c>
      <c r="E78">
        <v>1.9005000000000001E-2</v>
      </c>
      <c r="F78">
        <v>4.1879E-2</v>
      </c>
      <c r="G78">
        <v>0</v>
      </c>
      <c r="H78">
        <v>0</v>
      </c>
      <c r="I78">
        <v>-4.2571999999999999E-2</v>
      </c>
      <c r="J78">
        <v>0</v>
      </c>
      <c r="K78">
        <v>0</v>
      </c>
      <c r="L78">
        <v>8.8697999999999997</v>
      </c>
      <c r="M78">
        <v>0.14419999999999999</v>
      </c>
    </row>
    <row r="79" spans="1:13" x14ac:dyDescent="0.2">
      <c r="A79">
        <v>1.4</v>
      </c>
      <c r="B79">
        <v>0</v>
      </c>
      <c r="C79">
        <v>1.0431859999999999</v>
      </c>
      <c r="D79">
        <v>2.3276000000000002E-2</v>
      </c>
      <c r="E79">
        <v>1.9095999999999998E-2</v>
      </c>
      <c r="F79">
        <v>4.2372E-2</v>
      </c>
      <c r="G79">
        <v>0</v>
      </c>
      <c r="H79">
        <v>0</v>
      </c>
      <c r="I79">
        <v>-4.1813000000000003E-2</v>
      </c>
      <c r="J79">
        <v>0</v>
      </c>
      <c r="K79">
        <v>0</v>
      </c>
      <c r="L79">
        <v>8.8309999999999995</v>
      </c>
      <c r="M79">
        <v>0.14380000000000001</v>
      </c>
    </row>
    <row r="80" spans="1:13" x14ac:dyDescent="0.2">
      <c r="A80">
        <v>1.5</v>
      </c>
      <c r="B80">
        <v>0</v>
      </c>
      <c r="C80">
        <v>1.052271</v>
      </c>
      <c r="D80">
        <v>2.3682000000000002E-2</v>
      </c>
      <c r="E80">
        <v>1.9186000000000002E-2</v>
      </c>
      <c r="F80">
        <v>4.2868000000000003E-2</v>
      </c>
      <c r="G80">
        <v>0</v>
      </c>
      <c r="H80">
        <v>0</v>
      </c>
      <c r="I80">
        <v>-4.1052999999999999E-2</v>
      </c>
      <c r="J80">
        <v>0</v>
      </c>
      <c r="K80">
        <v>0</v>
      </c>
      <c r="L80">
        <v>8.7927999999999997</v>
      </c>
      <c r="M80">
        <v>0.1434</v>
      </c>
    </row>
    <row r="81" spans="1:13" x14ac:dyDescent="0.2">
      <c r="A81">
        <v>1.6</v>
      </c>
      <c r="B81">
        <v>0</v>
      </c>
      <c r="C81">
        <v>1.06135</v>
      </c>
      <c r="D81">
        <v>2.4091000000000001E-2</v>
      </c>
      <c r="E81">
        <v>1.9272999999999998E-2</v>
      </c>
      <c r="F81">
        <v>4.3364E-2</v>
      </c>
      <c r="G81">
        <v>0</v>
      </c>
      <c r="H81">
        <v>0</v>
      </c>
      <c r="I81">
        <v>-4.0293000000000002E-2</v>
      </c>
      <c r="J81">
        <v>0</v>
      </c>
      <c r="K81">
        <v>0</v>
      </c>
      <c r="L81">
        <v>8.7551000000000005</v>
      </c>
      <c r="M81">
        <v>0.14299999999999999</v>
      </c>
    </row>
    <row r="82" spans="1:13" x14ac:dyDescent="0.2">
      <c r="A82">
        <v>1.7</v>
      </c>
      <c r="B82">
        <v>0</v>
      </c>
      <c r="C82">
        <v>1.070425</v>
      </c>
      <c r="D82">
        <v>2.4503E-2</v>
      </c>
      <c r="E82">
        <v>1.9356999999999999E-2</v>
      </c>
      <c r="F82">
        <v>4.3860000000000003E-2</v>
      </c>
      <c r="G82">
        <v>0</v>
      </c>
      <c r="H82">
        <v>0</v>
      </c>
      <c r="I82">
        <v>-3.9531999999999998E-2</v>
      </c>
      <c r="J82">
        <v>0</v>
      </c>
      <c r="K82">
        <v>0</v>
      </c>
      <c r="L82">
        <v>8.7179000000000002</v>
      </c>
      <c r="M82">
        <v>0.1426</v>
      </c>
    </row>
    <row r="83" spans="1:13" x14ac:dyDescent="0.2">
      <c r="A83">
        <v>1.8</v>
      </c>
      <c r="B83">
        <v>0</v>
      </c>
      <c r="C83">
        <v>1.079496</v>
      </c>
      <c r="D83">
        <v>2.4917999999999999E-2</v>
      </c>
      <c r="E83">
        <v>1.9441E-2</v>
      </c>
      <c r="F83">
        <v>4.4359999999999997E-2</v>
      </c>
      <c r="G83">
        <v>0</v>
      </c>
      <c r="H83">
        <v>0</v>
      </c>
      <c r="I83">
        <v>-3.8771E-2</v>
      </c>
      <c r="J83">
        <v>0</v>
      </c>
      <c r="K83">
        <v>0</v>
      </c>
      <c r="L83">
        <v>8.6812000000000005</v>
      </c>
      <c r="M83">
        <v>0.14219999999999999</v>
      </c>
    </row>
    <row r="84" spans="1:13" x14ac:dyDescent="0.2">
      <c r="A84">
        <v>1.9</v>
      </c>
      <c r="B84">
        <v>0</v>
      </c>
      <c r="C84">
        <v>1.0885609999999999</v>
      </c>
      <c r="D84">
        <v>2.5336999999999998E-2</v>
      </c>
      <c r="E84">
        <v>1.9522999999999999E-2</v>
      </c>
      <c r="F84">
        <v>4.4859999999999997E-2</v>
      </c>
      <c r="G84">
        <v>0</v>
      </c>
      <c r="H84">
        <v>0</v>
      </c>
      <c r="I84">
        <v>-3.8010000000000002E-2</v>
      </c>
      <c r="J84">
        <v>0</v>
      </c>
      <c r="K84">
        <v>0</v>
      </c>
      <c r="L84">
        <v>8.6449999999999996</v>
      </c>
      <c r="M84">
        <v>0.14180000000000001</v>
      </c>
    </row>
    <row r="85" spans="1:13" x14ac:dyDescent="0.2">
      <c r="A85">
        <v>2</v>
      </c>
      <c r="B85">
        <v>0</v>
      </c>
      <c r="C85">
        <v>1.097621</v>
      </c>
      <c r="D85">
        <v>2.5759000000000001E-2</v>
      </c>
      <c r="E85">
        <v>1.9605000000000001E-2</v>
      </c>
      <c r="F85">
        <v>4.5363000000000001E-2</v>
      </c>
      <c r="G85">
        <v>0</v>
      </c>
      <c r="H85">
        <v>0</v>
      </c>
      <c r="I85">
        <v>-3.7248000000000003E-2</v>
      </c>
      <c r="J85">
        <v>0</v>
      </c>
      <c r="K85">
        <v>0</v>
      </c>
      <c r="L85">
        <v>8.6092999999999993</v>
      </c>
      <c r="M85">
        <v>0.14149999999999999</v>
      </c>
    </row>
    <row r="86" spans="1:13" x14ac:dyDescent="0.2">
      <c r="A86">
        <v>2.1</v>
      </c>
      <c r="B86">
        <v>0</v>
      </c>
      <c r="C86">
        <v>1.1066769999999999</v>
      </c>
      <c r="D86">
        <v>2.6183999999999999E-2</v>
      </c>
      <c r="E86">
        <v>1.9685000000000001E-2</v>
      </c>
      <c r="F86">
        <v>4.5869E-2</v>
      </c>
      <c r="G86">
        <v>0</v>
      </c>
      <c r="H86">
        <v>0</v>
      </c>
      <c r="I86">
        <v>-3.6485999999999998E-2</v>
      </c>
      <c r="J86">
        <v>0</v>
      </c>
      <c r="K86">
        <v>0</v>
      </c>
      <c r="L86">
        <v>8.5739999999999998</v>
      </c>
      <c r="M86">
        <v>0.1411</v>
      </c>
    </row>
    <row r="87" spans="1:13" x14ac:dyDescent="0.2">
      <c r="A87">
        <v>2.2000000000000002</v>
      </c>
      <c r="B87">
        <v>0</v>
      </c>
      <c r="C87">
        <v>1.1157269999999999</v>
      </c>
      <c r="D87">
        <v>2.6612E-2</v>
      </c>
      <c r="E87">
        <v>1.9768999999999998E-2</v>
      </c>
      <c r="F87">
        <v>4.6380999999999999E-2</v>
      </c>
      <c r="G87">
        <v>0</v>
      </c>
      <c r="H87">
        <v>0</v>
      </c>
      <c r="I87">
        <v>-3.5722999999999998E-2</v>
      </c>
      <c r="J87">
        <v>0</v>
      </c>
      <c r="K87">
        <v>0</v>
      </c>
      <c r="L87">
        <v>8.5390999999999995</v>
      </c>
      <c r="M87">
        <v>0.14080000000000001</v>
      </c>
    </row>
    <row r="88" spans="1:13" x14ac:dyDescent="0.2">
      <c r="A88">
        <v>2.2999999999999998</v>
      </c>
      <c r="B88">
        <v>0</v>
      </c>
      <c r="C88">
        <v>1.124773</v>
      </c>
      <c r="D88">
        <v>2.7043999999999999E-2</v>
      </c>
      <c r="E88">
        <v>1.9852999999999999E-2</v>
      </c>
      <c r="F88">
        <v>4.6897000000000001E-2</v>
      </c>
      <c r="G88">
        <v>0</v>
      </c>
      <c r="H88">
        <v>0</v>
      </c>
      <c r="I88">
        <v>-3.4959999999999998E-2</v>
      </c>
      <c r="J88">
        <v>0</v>
      </c>
      <c r="K88">
        <v>0</v>
      </c>
      <c r="L88">
        <v>8.5046999999999997</v>
      </c>
      <c r="M88">
        <v>0.1404</v>
      </c>
    </row>
    <row r="89" spans="1:13" x14ac:dyDescent="0.2">
      <c r="A89">
        <v>2.4</v>
      </c>
      <c r="B89">
        <v>0</v>
      </c>
      <c r="C89">
        <v>1.133813</v>
      </c>
      <c r="D89">
        <v>2.7477999999999999E-2</v>
      </c>
      <c r="E89">
        <v>1.9935000000000001E-2</v>
      </c>
      <c r="F89">
        <v>4.7412999999999997E-2</v>
      </c>
      <c r="G89">
        <v>0</v>
      </c>
      <c r="H89">
        <v>0</v>
      </c>
      <c r="I89">
        <v>-3.4196999999999998E-2</v>
      </c>
      <c r="J89">
        <v>0</v>
      </c>
      <c r="K89">
        <v>0</v>
      </c>
      <c r="L89">
        <v>8.4707000000000008</v>
      </c>
      <c r="M89">
        <v>0.14000000000000001</v>
      </c>
    </row>
    <row r="90" spans="1:13" x14ac:dyDescent="0.2">
      <c r="A90">
        <v>2.5</v>
      </c>
      <c r="B90">
        <v>0</v>
      </c>
      <c r="C90">
        <v>1.142849</v>
      </c>
      <c r="D90">
        <v>2.7916E-2</v>
      </c>
      <c r="E90">
        <v>2.0015999999999999E-2</v>
      </c>
      <c r="F90">
        <v>4.7932000000000002E-2</v>
      </c>
      <c r="G90">
        <v>0</v>
      </c>
      <c r="H90">
        <v>0</v>
      </c>
      <c r="I90">
        <v>-3.3433999999999998E-2</v>
      </c>
      <c r="J90">
        <v>0</v>
      </c>
      <c r="K90">
        <v>0</v>
      </c>
      <c r="L90">
        <v>8.4372000000000007</v>
      </c>
      <c r="M90">
        <v>0.13969999999999999</v>
      </c>
    </row>
    <row r="91" spans="1:13" x14ac:dyDescent="0.2">
      <c r="A91">
        <v>2.6</v>
      </c>
      <c r="B91">
        <v>0</v>
      </c>
      <c r="C91">
        <v>1.1518790000000001</v>
      </c>
      <c r="D91">
        <v>2.8357E-2</v>
      </c>
      <c r="E91">
        <v>2.0094000000000001E-2</v>
      </c>
      <c r="F91">
        <v>4.8452000000000002E-2</v>
      </c>
      <c r="G91">
        <v>0</v>
      </c>
      <c r="H91">
        <v>0</v>
      </c>
      <c r="I91">
        <v>-3.2669999999999998E-2</v>
      </c>
      <c r="J91">
        <v>0</v>
      </c>
      <c r="K91">
        <v>0</v>
      </c>
      <c r="L91">
        <v>8.4040999999999997</v>
      </c>
      <c r="M91">
        <v>0.1394</v>
      </c>
    </row>
    <row r="92" spans="1:13" x14ac:dyDescent="0.2">
      <c r="A92">
        <v>2.7</v>
      </c>
      <c r="B92">
        <v>0</v>
      </c>
      <c r="C92">
        <v>1.160903</v>
      </c>
      <c r="D92">
        <v>2.8801E-2</v>
      </c>
      <c r="E92">
        <v>2.0171999999999999E-2</v>
      </c>
      <c r="F92">
        <v>4.8973999999999997E-2</v>
      </c>
      <c r="G92">
        <v>0</v>
      </c>
      <c r="H92">
        <v>0</v>
      </c>
      <c r="I92">
        <v>-3.1905999999999997E-2</v>
      </c>
      <c r="J92">
        <v>0</v>
      </c>
      <c r="K92">
        <v>0</v>
      </c>
      <c r="L92">
        <v>8.3712999999999997</v>
      </c>
      <c r="M92">
        <v>0.13900000000000001</v>
      </c>
    </row>
    <row r="93" spans="1:13" x14ac:dyDescent="0.2">
      <c r="A93">
        <v>2.8</v>
      </c>
      <c r="B93">
        <v>0</v>
      </c>
      <c r="C93">
        <v>1.169923</v>
      </c>
      <c r="D93">
        <v>2.9249000000000001E-2</v>
      </c>
      <c r="E93">
        <v>2.0247999999999999E-2</v>
      </c>
      <c r="F93">
        <v>4.9496999999999999E-2</v>
      </c>
      <c r="G93">
        <v>0</v>
      </c>
      <c r="H93">
        <v>0</v>
      </c>
      <c r="I93">
        <v>-3.1140999999999999E-2</v>
      </c>
      <c r="J93">
        <v>0</v>
      </c>
      <c r="K93">
        <v>0</v>
      </c>
      <c r="L93">
        <v>8.3390000000000004</v>
      </c>
      <c r="M93">
        <v>0.13869999999999999</v>
      </c>
    </row>
    <row r="94" spans="1:13" x14ac:dyDescent="0.2">
      <c r="A94">
        <v>2.9</v>
      </c>
      <c r="B94">
        <v>0</v>
      </c>
      <c r="C94">
        <v>1.1789369999999999</v>
      </c>
      <c r="D94">
        <v>2.9699E-2</v>
      </c>
      <c r="E94">
        <v>2.0320999999999999E-2</v>
      </c>
      <c r="F94">
        <v>5.0020000000000002E-2</v>
      </c>
      <c r="G94">
        <v>0</v>
      </c>
      <c r="H94">
        <v>0</v>
      </c>
      <c r="I94">
        <v>-3.0376E-2</v>
      </c>
      <c r="J94">
        <v>0</v>
      </c>
      <c r="K94">
        <v>0</v>
      </c>
      <c r="L94">
        <v>8.3070000000000004</v>
      </c>
      <c r="M94">
        <v>0.1384</v>
      </c>
    </row>
    <row r="95" spans="1:13" x14ac:dyDescent="0.2">
      <c r="A95">
        <v>3</v>
      </c>
      <c r="B95">
        <v>0</v>
      </c>
      <c r="C95">
        <v>1.1879459999999999</v>
      </c>
      <c r="D95">
        <v>3.0152999999999999E-2</v>
      </c>
      <c r="E95">
        <v>2.0395E-2</v>
      </c>
      <c r="F95">
        <v>5.0548000000000003E-2</v>
      </c>
      <c r="G95">
        <v>0</v>
      </c>
      <c r="H95">
        <v>0</v>
      </c>
      <c r="I95">
        <v>-2.9610999999999998E-2</v>
      </c>
      <c r="J95">
        <v>0</v>
      </c>
      <c r="K95">
        <v>0</v>
      </c>
      <c r="L95">
        <v>8.2754999999999992</v>
      </c>
      <c r="M95">
        <v>0.1381</v>
      </c>
    </row>
    <row r="96" spans="1:13" x14ac:dyDescent="0.2">
      <c r="A96">
        <v>3.1</v>
      </c>
      <c r="B96">
        <v>0</v>
      </c>
      <c r="C96">
        <v>1.19695</v>
      </c>
      <c r="D96">
        <v>3.0609999999999998E-2</v>
      </c>
      <c r="E96">
        <v>2.0473999999999999E-2</v>
      </c>
      <c r="F96">
        <v>5.1083999999999997E-2</v>
      </c>
      <c r="G96">
        <v>0</v>
      </c>
      <c r="H96">
        <v>0</v>
      </c>
      <c r="I96">
        <v>-2.8846E-2</v>
      </c>
      <c r="J96">
        <v>0</v>
      </c>
      <c r="K96">
        <v>0</v>
      </c>
      <c r="L96">
        <v>8.2443000000000008</v>
      </c>
      <c r="M96">
        <v>0.13780000000000001</v>
      </c>
    </row>
    <row r="97" spans="1:13" x14ac:dyDescent="0.2">
      <c r="A97">
        <v>3.2</v>
      </c>
      <c r="B97">
        <v>0</v>
      </c>
      <c r="C97">
        <v>1.205948</v>
      </c>
      <c r="D97">
        <v>3.107E-2</v>
      </c>
      <c r="E97">
        <v>2.0556999999999999E-2</v>
      </c>
      <c r="F97">
        <v>5.1626999999999999E-2</v>
      </c>
      <c r="G97">
        <v>0</v>
      </c>
      <c r="H97">
        <v>0</v>
      </c>
      <c r="I97">
        <v>-2.8080999999999998E-2</v>
      </c>
      <c r="J97">
        <v>0</v>
      </c>
      <c r="K97">
        <v>0</v>
      </c>
      <c r="L97">
        <v>8.2134999999999998</v>
      </c>
      <c r="M97">
        <v>0.13750000000000001</v>
      </c>
    </row>
    <row r="98" spans="1:13" x14ac:dyDescent="0.2">
      <c r="A98">
        <v>3.3</v>
      </c>
      <c r="B98">
        <v>0</v>
      </c>
      <c r="C98">
        <v>1.214941</v>
      </c>
      <c r="D98">
        <v>3.1532999999999999E-2</v>
      </c>
      <c r="E98">
        <v>2.0632999999999999E-2</v>
      </c>
      <c r="F98">
        <v>5.2165999999999997E-2</v>
      </c>
      <c r="G98">
        <v>0</v>
      </c>
      <c r="H98">
        <v>0</v>
      </c>
      <c r="I98">
        <v>-2.7314999999999999E-2</v>
      </c>
      <c r="J98">
        <v>0</v>
      </c>
      <c r="K98">
        <v>0</v>
      </c>
      <c r="L98">
        <v>8.1829999999999998</v>
      </c>
      <c r="M98">
        <v>0.13719999999999999</v>
      </c>
    </row>
    <row r="99" spans="1:13" x14ac:dyDescent="0.2">
      <c r="A99">
        <v>3.4</v>
      </c>
      <c r="B99">
        <v>0</v>
      </c>
      <c r="C99">
        <v>1.2239279999999999</v>
      </c>
      <c r="D99">
        <v>3.1999E-2</v>
      </c>
      <c r="E99">
        <v>2.0705999999999999E-2</v>
      </c>
      <c r="F99">
        <v>5.2704000000000001E-2</v>
      </c>
      <c r="G99">
        <v>0</v>
      </c>
      <c r="H99">
        <v>0</v>
      </c>
      <c r="I99">
        <v>-2.6549E-2</v>
      </c>
      <c r="J99">
        <v>0</v>
      </c>
      <c r="K99">
        <v>0</v>
      </c>
      <c r="L99">
        <v>8.1529000000000007</v>
      </c>
      <c r="M99">
        <v>0.13689999999999999</v>
      </c>
    </row>
    <row r="100" spans="1:13" x14ac:dyDescent="0.2">
      <c r="A100">
        <v>3.5</v>
      </c>
      <c r="B100">
        <v>0</v>
      </c>
      <c r="C100">
        <v>1.23291</v>
      </c>
      <c r="D100">
        <v>3.2467999999999997E-2</v>
      </c>
      <c r="E100">
        <v>2.0775999999999999E-2</v>
      </c>
      <c r="F100">
        <v>5.3244E-2</v>
      </c>
      <c r="G100">
        <v>0</v>
      </c>
      <c r="H100">
        <v>0</v>
      </c>
      <c r="I100">
        <v>-2.5781999999999999E-2</v>
      </c>
      <c r="J100">
        <v>0</v>
      </c>
      <c r="K100">
        <v>0</v>
      </c>
      <c r="L100">
        <v>8.1232000000000006</v>
      </c>
      <c r="M100">
        <v>0.1366</v>
      </c>
    </row>
    <row r="101" spans="1:13" x14ac:dyDescent="0.2">
      <c r="A101">
        <v>3.6</v>
      </c>
      <c r="B101">
        <v>0</v>
      </c>
      <c r="C101">
        <v>1.241886</v>
      </c>
      <c r="D101">
        <v>3.2939999999999997E-2</v>
      </c>
      <c r="E101">
        <v>2.0853E-2</v>
      </c>
      <c r="F101">
        <v>5.3793000000000001E-2</v>
      </c>
      <c r="G101">
        <v>0</v>
      </c>
      <c r="H101">
        <v>0</v>
      </c>
      <c r="I101">
        <v>-2.5016E-2</v>
      </c>
      <c r="J101">
        <v>0</v>
      </c>
      <c r="K101">
        <v>0</v>
      </c>
      <c r="L101">
        <v>8.0937999999999999</v>
      </c>
      <c r="M101">
        <v>0.1363</v>
      </c>
    </row>
    <row r="102" spans="1:13" x14ac:dyDescent="0.2">
      <c r="A102">
        <v>3.7</v>
      </c>
      <c r="B102">
        <v>0</v>
      </c>
      <c r="C102">
        <v>1.250856</v>
      </c>
      <c r="D102">
        <v>3.3415E-2</v>
      </c>
      <c r="E102">
        <v>2.0927000000000001E-2</v>
      </c>
      <c r="F102">
        <v>5.4342000000000001E-2</v>
      </c>
      <c r="G102">
        <v>0</v>
      </c>
      <c r="H102">
        <v>0</v>
      </c>
      <c r="I102">
        <v>-2.4249E-2</v>
      </c>
      <c r="J102">
        <v>0</v>
      </c>
      <c r="K102">
        <v>0</v>
      </c>
      <c r="L102">
        <v>8.0647000000000002</v>
      </c>
      <c r="M102">
        <v>0.13600000000000001</v>
      </c>
    </row>
    <row r="103" spans="1:13" x14ac:dyDescent="0.2">
      <c r="A103">
        <v>3.8</v>
      </c>
      <c r="B103">
        <v>0</v>
      </c>
      <c r="C103">
        <v>1.2598210000000001</v>
      </c>
      <c r="D103">
        <v>3.3894000000000001E-2</v>
      </c>
      <c r="E103">
        <v>2.0996999999999998E-2</v>
      </c>
      <c r="F103">
        <v>5.4891000000000002E-2</v>
      </c>
      <c r="G103">
        <v>0</v>
      </c>
      <c r="H103">
        <v>0</v>
      </c>
      <c r="I103">
        <v>-2.3481999999999999E-2</v>
      </c>
      <c r="J103">
        <v>0</v>
      </c>
      <c r="K103">
        <v>0</v>
      </c>
      <c r="L103">
        <v>8.0359999999999996</v>
      </c>
      <c r="M103">
        <v>0.13569999999999999</v>
      </c>
    </row>
    <row r="104" spans="1:13" x14ac:dyDescent="0.2">
      <c r="A104">
        <v>3.9</v>
      </c>
      <c r="B104">
        <v>0</v>
      </c>
      <c r="C104">
        <v>1.2687790000000001</v>
      </c>
      <c r="D104">
        <v>3.4375000000000003E-2</v>
      </c>
      <c r="E104">
        <v>2.1059000000000001E-2</v>
      </c>
      <c r="F104">
        <v>5.5433999999999997E-2</v>
      </c>
      <c r="G104">
        <v>0</v>
      </c>
      <c r="H104">
        <v>0</v>
      </c>
      <c r="I104">
        <v>-2.2714999999999999E-2</v>
      </c>
      <c r="J104">
        <v>0</v>
      </c>
      <c r="K104">
        <v>0</v>
      </c>
      <c r="L104">
        <v>8.0075000000000003</v>
      </c>
      <c r="M104">
        <v>0.13539999999999999</v>
      </c>
    </row>
    <row r="105" spans="1:13" x14ac:dyDescent="0.2">
      <c r="A105">
        <v>4</v>
      </c>
      <c r="B105">
        <v>0</v>
      </c>
      <c r="C105">
        <v>1.277733</v>
      </c>
      <c r="D105">
        <v>3.4859000000000001E-2</v>
      </c>
      <c r="E105">
        <v>2.1117E-2</v>
      </c>
      <c r="F105">
        <v>5.5976999999999999E-2</v>
      </c>
      <c r="G105">
        <v>0</v>
      </c>
      <c r="H105">
        <v>0</v>
      </c>
      <c r="I105">
        <v>-2.1947999999999999E-2</v>
      </c>
      <c r="J105">
        <v>0</v>
      </c>
      <c r="K105">
        <v>0</v>
      </c>
      <c r="L105">
        <v>7.9794</v>
      </c>
      <c r="M105">
        <v>0.13519999999999999</v>
      </c>
    </row>
    <row r="106" spans="1:13" x14ac:dyDescent="0.2">
      <c r="A106">
        <v>4.0999999999999996</v>
      </c>
      <c r="B106">
        <v>0</v>
      </c>
      <c r="C106">
        <v>1.28668</v>
      </c>
      <c r="D106">
        <v>3.5347000000000003E-2</v>
      </c>
      <c r="E106">
        <v>2.1173999999999998E-2</v>
      </c>
      <c r="F106">
        <v>5.6521000000000002E-2</v>
      </c>
      <c r="G106">
        <v>0</v>
      </c>
      <c r="H106">
        <v>0</v>
      </c>
      <c r="I106">
        <v>-2.1180000000000001E-2</v>
      </c>
      <c r="J106">
        <v>0</v>
      </c>
      <c r="K106">
        <v>0</v>
      </c>
      <c r="L106">
        <v>7.9516</v>
      </c>
      <c r="M106">
        <v>0.13489999999999999</v>
      </c>
    </row>
    <row r="107" spans="1:13" x14ac:dyDescent="0.2">
      <c r="A107">
        <v>4.2</v>
      </c>
      <c r="B107">
        <v>0</v>
      </c>
      <c r="C107">
        <v>1.2956209999999999</v>
      </c>
      <c r="D107">
        <v>3.5837000000000001E-2</v>
      </c>
      <c r="E107">
        <v>2.1229999999999999E-2</v>
      </c>
      <c r="F107">
        <v>5.7067E-2</v>
      </c>
      <c r="G107">
        <v>0</v>
      </c>
      <c r="H107">
        <v>0</v>
      </c>
      <c r="I107">
        <v>-2.0412E-2</v>
      </c>
      <c r="J107">
        <v>0</v>
      </c>
      <c r="K107">
        <v>0</v>
      </c>
      <c r="L107">
        <v>7.9241999999999999</v>
      </c>
      <c r="M107">
        <v>0.1346</v>
      </c>
    </row>
    <row r="108" spans="1:13" x14ac:dyDescent="0.2">
      <c r="A108">
        <v>4.3</v>
      </c>
      <c r="B108">
        <v>0</v>
      </c>
      <c r="C108">
        <v>1.304557</v>
      </c>
      <c r="D108">
        <v>3.6330000000000001E-2</v>
      </c>
      <c r="E108">
        <v>2.1287E-2</v>
      </c>
      <c r="F108">
        <v>5.7617000000000002E-2</v>
      </c>
      <c r="G108">
        <v>0</v>
      </c>
      <c r="H108">
        <v>0</v>
      </c>
      <c r="I108">
        <v>-1.9643999999999998E-2</v>
      </c>
      <c r="J108">
        <v>0</v>
      </c>
      <c r="K108">
        <v>0</v>
      </c>
      <c r="L108">
        <v>7.8970000000000002</v>
      </c>
      <c r="M108">
        <v>0.13439999999999999</v>
      </c>
    </row>
    <row r="109" spans="1:13" x14ac:dyDescent="0.2">
      <c r="A109">
        <v>4.4000000000000004</v>
      </c>
      <c r="B109">
        <v>0</v>
      </c>
      <c r="C109">
        <v>1.3134859999999999</v>
      </c>
      <c r="D109">
        <v>3.6826999999999999E-2</v>
      </c>
      <c r="E109">
        <v>2.1343000000000001E-2</v>
      </c>
      <c r="F109">
        <v>5.8169999999999999E-2</v>
      </c>
      <c r="G109">
        <v>0</v>
      </c>
      <c r="H109">
        <v>0</v>
      </c>
      <c r="I109">
        <v>-1.8876E-2</v>
      </c>
      <c r="J109">
        <v>0</v>
      </c>
      <c r="K109">
        <v>0</v>
      </c>
      <c r="L109">
        <v>7.8700999999999999</v>
      </c>
      <c r="M109">
        <v>0.1341</v>
      </c>
    </row>
    <row r="110" spans="1:13" x14ac:dyDescent="0.2">
      <c r="A110">
        <v>4.5</v>
      </c>
      <c r="B110">
        <v>0</v>
      </c>
      <c r="C110">
        <v>1.3224100000000001</v>
      </c>
      <c r="D110">
        <v>3.7325999999999998E-2</v>
      </c>
      <c r="E110">
        <v>2.1391E-2</v>
      </c>
      <c r="F110">
        <v>5.8716999999999998E-2</v>
      </c>
      <c r="G110">
        <v>0</v>
      </c>
      <c r="H110">
        <v>0</v>
      </c>
      <c r="I110">
        <v>-1.8107000000000002E-2</v>
      </c>
      <c r="J110">
        <v>0</v>
      </c>
      <c r="K110">
        <v>0</v>
      </c>
      <c r="L110">
        <v>7.8434999999999997</v>
      </c>
      <c r="M110">
        <v>0.13389999999999999</v>
      </c>
    </row>
    <row r="111" spans="1:13" x14ac:dyDescent="0.2">
      <c r="A111">
        <v>4.5999999999999996</v>
      </c>
      <c r="B111">
        <v>0</v>
      </c>
      <c r="C111">
        <v>1.3313269999999999</v>
      </c>
      <c r="D111">
        <v>3.7828000000000001E-2</v>
      </c>
      <c r="E111">
        <v>2.1440000000000001E-2</v>
      </c>
      <c r="F111">
        <v>5.9268000000000001E-2</v>
      </c>
      <c r="G111">
        <v>0</v>
      </c>
      <c r="H111">
        <v>0</v>
      </c>
      <c r="I111">
        <v>-1.7339E-2</v>
      </c>
      <c r="J111">
        <v>0</v>
      </c>
      <c r="K111">
        <v>0</v>
      </c>
      <c r="L111">
        <v>7.8171999999999997</v>
      </c>
      <c r="M111">
        <v>0.1336</v>
      </c>
    </row>
    <row r="112" spans="1:13" x14ac:dyDescent="0.2">
      <c r="A112">
        <v>4.7</v>
      </c>
      <c r="B112">
        <v>0</v>
      </c>
      <c r="C112">
        <v>1.340239</v>
      </c>
      <c r="D112">
        <v>3.8332999999999999E-2</v>
      </c>
      <c r="E112">
        <v>2.1486999999999999E-2</v>
      </c>
      <c r="F112">
        <v>5.9819999999999998E-2</v>
      </c>
      <c r="G112">
        <v>0</v>
      </c>
      <c r="H112">
        <v>0</v>
      </c>
      <c r="I112">
        <v>-1.6570000000000001E-2</v>
      </c>
      <c r="J112">
        <v>0</v>
      </c>
      <c r="K112">
        <v>0</v>
      </c>
      <c r="L112">
        <v>7.7911000000000001</v>
      </c>
      <c r="M112">
        <v>0.13339999999999999</v>
      </c>
    </row>
    <row r="113" spans="1:13" x14ac:dyDescent="0.2">
      <c r="A113">
        <v>4.8</v>
      </c>
      <c r="B113">
        <v>0</v>
      </c>
      <c r="C113">
        <v>1.3491439999999999</v>
      </c>
      <c r="D113">
        <v>3.8842000000000002E-2</v>
      </c>
      <c r="E113">
        <v>2.1538999999999999E-2</v>
      </c>
      <c r="F113">
        <v>6.0380999999999997E-2</v>
      </c>
      <c r="G113">
        <v>0</v>
      </c>
      <c r="H113">
        <v>0</v>
      </c>
      <c r="I113">
        <v>-1.5800999999999999E-2</v>
      </c>
      <c r="J113">
        <v>0</v>
      </c>
      <c r="K113">
        <v>0</v>
      </c>
      <c r="L113">
        <v>7.7653999999999996</v>
      </c>
      <c r="M113">
        <v>0.1331</v>
      </c>
    </row>
    <row r="114" spans="1:13" x14ac:dyDescent="0.2">
      <c r="A114">
        <v>4.9000000000000004</v>
      </c>
      <c r="B114">
        <v>0</v>
      </c>
      <c r="C114">
        <v>1.3580429999999999</v>
      </c>
      <c r="D114">
        <v>3.9352999999999999E-2</v>
      </c>
      <c r="E114">
        <v>2.1600000000000001E-2</v>
      </c>
      <c r="F114">
        <v>6.0953E-2</v>
      </c>
      <c r="G114">
        <v>0</v>
      </c>
      <c r="H114">
        <v>0</v>
      </c>
      <c r="I114">
        <v>-1.5032999999999999E-2</v>
      </c>
      <c r="J114">
        <v>0</v>
      </c>
      <c r="K114">
        <v>0</v>
      </c>
      <c r="L114">
        <v>7.7398999999999996</v>
      </c>
      <c r="M114">
        <v>0.13289999999999999</v>
      </c>
    </row>
    <row r="115" spans="1:13" x14ac:dyDescent="0.2">
      <c r="A115">
        <v>5</v>
      </c>
      <c r="B115">
        <v>0</v>
      </c>
      <c r="C115">
        <v>1.3669359999999999</v>
      </c>
      <c r="D115">
        <v>3.9865999999999999E-2</v>
      </c>
      <c r="E115">
        <v>2.1659999999999999E-2</v>
      </c>
      <c r="F115">
        <v>6.1526999999999998E-2</v>
      </c>
      <c r="G115">
        <v>0</v>
      </c>
      <c r="H115">
        <v>0</v>
      </c>
      <c r="I115">
        <v>-1.4264000000000001E-2</v>
      </c>
      <c r="J115">
        <v>0</v>
      </c>
      <c r="K115">
        <v>0</v>
      </c>
      <c r="L115">
        <v>7.7146999999999997</v>
      </c>
      <c r="M115">
        <v>0.13270000000000001</v>
      </c>
    </row>
    <row r="116" spans="1:13" x14ac:dyDescent="0.2">
      <c r="A116">
        <v>5.0999999999999996</v>
      </c>
      <c r="B116">
        <v>0</v>
      </c>
      <c r="C116">
        <v>1.3758220000000001</v>
      </c>
      <c r="D116">
        <v>4.0383000000000002E-2</v>
      </c>
      <c r="E116">
        <v>2.1728999999999998E-2</v>
      </c>
      <c r="F116">
        <v>6.2112000000000001E-2</v>
      </c>
      <c r="G116">
        <v>0</v>
      </c>
      <c r="H116">
        <v>0</v>
      </c>
      <c r="I116">
        <v>-1.3495999999999999E-2</v>
      </c>
      <c r="J116">
        <v>0</v>
      </c>
      <c r="K116">
        <v>0</v>
      </c>
      <c r="L116">
        <v>7.6897000000000002</v>
      </c>
      <c r="M116">
        <v>0.13239999999999999</v>
      </c>
    </row>
    <row r="117" spans="1:13" x14ac:dyDescent="0.2">
      <c r="A117">
        <v>5.2</v>
      </c>
      <c r="B117">
        <v>0</v>
      </c>
      <c r="C117">
        <v>1.384703</v>
      </c>
      <c r="D117">
        <v>4.0903000000000002E-2</v>
      </c>
      <c r="E117">
        <v>2.1798999999999999E-2</v>
      </c>
      <c r="F117">
        <v>6.2701999999999994E-2</v>
      </c>
      <c r="G117">
        <v>0</v>
      </c>
      <c r="H117">
        <v>0</v>
      </c>
      <c r="I117">
        <v>-1.2727E-2</v>
      </c>
      <c r="J117">
        <v>0</v>
      </c>
      <c r="K117">
        <v>0</v>
      </c>
      <c r="L117">
        <v>7.665</v>
      </c>
      <c r="M117">
        <v>0.13220000000000001</v>
      </c>
    </row>
    <row r="118" spans="1:13" x14ac:dyDescent="0.2">
      <c r="A118">
        <v>5.3</v>
      </c>
      <c r="B118">
        <v>0</v>
      </c>
      <c r="C118">
        <v>1.3935770000000001</v>
      </c>
      <c r="D118">
        <v>4.1424999999999997E-2</v>
      </c>
      <c r="E118">
        <v>2.1871999999999999E-2</v>
      </c>
      <c r="F118">
        <v>6.3297999999999993E-2</v>
      </c>
      <c r="G118">
        <v>0</v>
      </c>
      <c r="H118">
        <v>0</v>
      </c>
      <c r="I118">
        <v>-1.1958999999999999E-2</v>
      </c>
      <c r="J118">
        <v>0</v>
      </c>
      <c r="K118">
        <v>0</v>
      </c>
      <c r="L118">
        <v>7.6406000000000001</v>
      </c>
      <c r="M118">
        <v>0.13200000000000001</v>
      </c>
    </row>
    <row r="119" spans="1:13" x14ac:dyDescent="0.2">
      <c r="A119">
        <v>5.4</v>
      </c>
      <c r="B119">
        <v>0</v>
      </c>
      <c r="C119">
        <v>1.402444</v>
      </c>
      <c r="D119">
        <v>4.1951000000000002E-2</v>
      </c>
      <c r="E119">
        <v>2.1944000000000002E-2</v>
      </c>
      <c r="F119">
        <v>6.3894999999999993E-2</v>
      </c>
      <c r="G119">
        <v>0</v>
      </c>
      <c r="H119">
        <v>0</v>
      </c>
      <c r="I119">
        <v>-1.119E-2</v>
      </c>
      <c r="J119">
        <v>0</v>
      </c>
      <c r="K119">
        <v>0</v>
      </c>
      <c r="L119">
        <v>7.6163999999999996</v>
      </c>
      <c r="M119">
        <v>0.1318</v>
      </c>
    </row>
    <row r="120" spans="1:13" x14ac:dyDescent="0.2">
      <c r="A120">
        <v>5.5</v>
      </c>
      <c r="B120">
        <v>0</v>
      </c>
      <c r="C120">
        <v>1.411305</v>
      </c>
      <c r="D120">
        <v>4.2479000000000003E-2</v>
      </c>
      <c r="E120">
        <v>2.2002000000000001E-2</v>
      </c>
      <c r="F120">
        <v>6.4480999999999997E-2</v>
      </c>
      <c r="G120">
        <v>0</v>
      </c>
      <c r="H120">
        <v>0</v>
      </c>
      <c r="I120">
        <v>-1.0421E-2</v>
      </c>
      <c r="J120">
        <v>0</v>
      </c>
      <c r="K120">
        <v>0</v>
      </c>
      <c r="L120">
        <v>7.5923999999999996</v>
      </c>
      <c r="M120">
        <v>0.13150000000000001</v>
      </c>
    </row>
    <row r="121" spans="1:13" x14ac:dyDescent="0.2">
      <c r="A121">
        <v>5.6</v>
      </c>
      <c r="B121">
        <v>0</v>
      </c>
      <c r="C121">
        <v>1.4201600000000001</v>
      </c>
      <c r="D121">
        <v>4.301E-2</v>
      </c>
      <c r="E121">
        <v>2.2051999999999999E-2</v>
      </c>
      <c r="F121">
        <v>6.5061999999999995E-2</v>
      </c>
      <c r="G121">
        <v>0</v>
      </c>
      <c r="H121">
        <v>0</v>
      </c>
      <c r="I121">
        <v>-9.6520000000000009E-3</v>
      </c>
      <c r="J121">
        <v>0</v>
      </c>
      <c r="K121">
        <v>0</v>
      </c>
      <c r="L121">
        <v>7.5686999999999998</v>
      </c>
      <c r="M121">
        <v>0.1313</v>
      </c>
    </row>
    <row r="122" spans="1:13" x14ac:dyDescent="0.2">
      <c r="A122">
        <v>5.7</v>
      </c>
      <c r="B122">
        <v>0</v>
      </c>
      <c r="C122">
        <v>1.4290080000000001</v>
      </c>
      <c r="D122">
        <v>4.3543999999999999E-2</v>
      </c>
      <c r="E122">
        <v>2.2100000000000002E-2</v>
      </c>
      <c r="F122">
        <v>6.5643999999999994E-2</v>
      </c>
      <c r="G122">
        <v>0</v>
      </c>
      <c r="H122">
        <v>0</v>
      </c>
      <c r="I122">
        <v>-8.8830000000000003E-3</v>
      </c>
      <c r="J122">
        <v>0</v>
      </c>
      <c r="K122">
        <v>0</v>
      </c>
      <c r="L122">
        <v>7.5453000000000001</v>
      </c>
      <c r="M122">
        <v>0.13109999999999999</v>
      </c>
    </row>
    <row r="123" spans="1:13" x14ac:dyDescent="0.2">
      <c r="A123">
        <v>5.8</v>
      </c>
      <c r="B123">
        <v>0</v>
      </c>
      <c r="C123">
        <v>1.4378500000000001</v>
      </c>
      <c r="D123">
        <v>4.4081000000000002E-2</v>
      </c>
      <c r="E123">
        <v>2.2141999999999998E-2</v>
      </c>
      <c r="F123">
        <v>6.6223000000000004E-2</v>
      </c>
      <c r="G123">
        <v>0</v>
      </c>
      <c r="H123">
        <v>0</v>
      </c>
      <c r="I123">
        <v>-8.1139999999999997E-3</v>
      </c>
      <c r="J123">
        <v>0</v>
      </c>
      <c r="K123">
        <v>0</v>
      </c>
      <c r="L123">
        <v>7.5220000000000002</v>
      </c>
      <c r="M123">
        <v>0.13089999999999999</v>
      </c>
    </row>
    <row r="124" spans="1:13" x14ac:dyDescent="0.2">
      <c r="A124">
        <v>5.9</v>
      </c>
      <c r="B124">
        <v>0</v>
      </c>
      <c r="C124">
        <v>1.446685</v>
      </c>
      <c r="D124">
        <v>4.462E-2</v>
      </c>
      <c r="E124">
        <v>2.2182E-2</v>
      </c>
      <c r="F124">
        <v>6.6802E-2</v>
      </c>
      <c r="G124">
        <v>0</v>
      </c>
      <c r="H124">
        <v>0</v>
      </c>
      <c r="I124">
        <v>-7.345E-3</v>
      </c>
      <c r="J124">
        <v>0</v>
      </c>
      <c r="K124">
        <v>0</v>
      </c>
      <c r="L124">
        <v>7.4989999999999997</v>
      </c>
      <c r="M124">
        <v>0.13070000000000001</v>
      </c>
    </row>
    <row r="125" spans="1:13" x14ac:dyDescent="0.2">
      <c r="A125">
        <v>6</v>
      </c>
      <c r="B125">
        <v>0</v>
      </c>
      <c r="C125">
        <v>1.4555130000000001</v>
      </c>
      <c r="D125">
        <v>4.5162000000000001E-2</v>
      </c>
      <c r="E125">
        <v>2.2216E-2</v>
      </c>
      <c r="F125">
        <v>6.7378999999999994E-2</v>
      </c>
      <c r="G125">
        <v>0</v>
      </c>
      <c r="H125">
        <v>0</v>
      </c>
      <c r="I125">
        <v>-6.5750000000000001E-3</v>
      </c>
      <c r="J125">
        <v>0</v>
      </c>
      <c r="K125">
        <v>0</v>
      </c>
      <c r="L125">
        <v>7.4763000000000002</v>
      </c>
      <c r="M125">
        <v>0.1305</v>
      </c>
    </row>
    <row r="126" spans="1:13" x14ac:dyDescent="0.2">
      <c r="A126">
        <v>6.1</v>
      </c>
      <c r="B126">
        <v>0</v>
      </c>
      <c r="C126">
        <v>1.4643349999999999</v>
      </c>
      <c r="D126">
        <v>4.5706999999999998E-2</v>
      </c>
      <c r="E126">
        <v>2.2249999999999999E-2</v>
      </c>
      <c r="F126">
        <v>6.7958000000000005E-2</v>
      </c>
      <c r="G126">
        <v>0</v>
      </c>
      <c r="H126">
        <v>0</v>
      </c>
      <c r="I126">
        <v>-5.8060000000000004E-3</v>
      </c>
      <c r="J126">
        <v>0</v>
      </c>
      <c r="K126">
        <v>0</v>
      </c>
      <c r="L126">
        <v>7.4537000000000004</v>
      </c>
      <c r="M126">
        <v>0.1303</v>
      </c>
    </row>
    <row r="127" spans="1:13" x14ac:dyDescent="0.2">
      <c r="A127">
        <v>6.2</v>
      </c>
      <c r="B127">
        <v>0</v>
      </c>
      <c r="C127">
        <v>1.47315</v>
      </c>
      <c r="D127">
        <v>4.6254999999999998E-2</v>
      </c>
      <c r="E127">
        <v>2.2283000000000001E-2</v>
      </c>
      <c r="F127">
        <v>6.8538000000000002E-2</v>
      </c>
      <c r="G127">
        <v>0</v>
      </c>
      <c r="H127">
        <v>0</v>
      </c>
      <c r="I127">
        <v>-5.0369999999999998E-3</v>
      </c>
      <c r="J127">
        <v>0</v>
      </c>
      <c r="K127">
        <v>0</v>
      </c>
      <c r="L127">
        <v>7.4314</v>
      </c>
      <c r="M127">
        <v>0.13009999999999999</v>
      </c>
    </row>
    <row r="128" spans="1:13" x14ac:dyDescent="0.2">
      <c r="A128">
        <v>6.3</v>
      </c>
      <c r="B128">
        <v>0</v>
      </c>
      <c r="C128">
        <v>1.4819580000000001</v>
      </c>
      <c r="D128">
        <v>4.6804999999999999E-2</v>
      </c>
      <c r="E128">
        <v>2.2339999999999999E-2</v>
      </c>
      <c r="F128">
        <v>6.9144999999999998E-2</v>
      </c>
      <c r="G128">
        <v>0</v>
      </c>
      <c r="H128">
        <v>0</v>
      </c>
      <c r="I128">
        <v>-4.2680000000000001E-3</v>
      </c>
      <c r="J128">
        <v>0</v>
      </c>
      <c r="K128">
        <v>0</v>
      </c>
      <c r="L128">
        <v>7.4092000000000002</v>
      </c>
      <c r="M128">
        <v>0.12989999999999999</v>
      </c>
    </row>
    <row r="129" spans="1:13" x14ac:dyDescent="0.2">
      <c r="A129">
        <v>6.4</v>
      </c>
      <c r="B129">
        <v>0</v>
      </c>
      <c r="C129">
        <v>1.4907589999999999</v>
      </c>
      <c r="D129">
        <v>4.7358999999999998E-2</v>
      </c>
      <c r="E129">
        <v>2.2370999999999999E-2</v>
      </c>
      <c r="F129">
        <v>6.973E-2</v>
      </c>
      <c r="G129">
        <v>0</v>
      </c>
      <c r="H129">
        <v>0</v>
      </c>
      <c r="I129">
        <v>-3.4989999999999999E-3</v>
      </c>
      <c r="J129">
        <v>0</v>
      </c>
      <c r="K129">
        <v>0</v>
      </c>
      <c r="L129">
        <v>7.3872999999999998</v>
      </c>
      <c r="M129">
        <v>0.12970000000000001</v>
      </c>
    </row>
    <row r="130" spans="1:13" x14ac:dyDescent="0.2">
      <c r="A130">
        <v>6.5</v>
      </c>
      <c r="B130">
        <v>0</v>
      </c>
      <c r="C130">
        <v>1.4995540000000001</v>
      </c>
      <c r="D130">
        <v>4.7913999999999998E-2</v>
      </c>
      <c r="E130">
        <v>2.2386E-2</v>
      </c>
      <c r="F130">
        <v>7.0300000000000001E-2</v>
      </c>
      <c r="G130">
        <v>0</v>
      </c>
      <c r="H130">
        <v>0</v>
      </c>
      <c r="I130">
        <v>-2.7290000000000001E-3</v>
      </c>
      <c r="J130">
        <v>0</v>
      </c>
      <c r="K130">
        <v>0</v>
      </c>
      <c r="L130">
        <v>7.3657000000000004</v>
      </c>
      <c r="M130">
        <v>0.1295</v>
      </c>
    </row>
    <row r="131" spans="1:13" x14ac:dyDescent="0.2">
      <c r="A131">
        <v>6.6</v>
      </c>
      <c r="B131">
        <v>0</v>
      </c>
      <c r="C131">
        <v>1.5083409999999999</v>
      </c>
      <c r="D131">
        <v>4.8473000000000002E-2</v>
      </c>
      <c r="E131">
        <v>2.2405999999999999E-2</v>
      </c>
      <c r="F131">
        <v>7.0878999999999998E-2</v>
      </c>
      <c r="G131">
        <v>0</v>
      </c>
      <c r="H131">
        <v>0</v>
      </c>
      <c r="I131">
        <v>-1.9599999999999999E-3</v>
      </c>
      <c r="J131">
        <v>0</v>
      </c>
      <c r="K131">
        <v>0</v>
      </c>
      <c r="L131">
        <v>7.3441999999999998</v>
      </c>
      <c r="M131">
        <v>0.1293</v>
      </c>
    </row>
    <row r="132" spans="1:13" x14ac:dyDescent="0.2">
      <c r="A132">
        <v>6.7</v>
      </c>
      <c r="B132">
        <v>0</v>
      </c>
      <c r="C132">
        <v>1.5171220000000001</v>
      </c>
      <c r="D132">
        <v>4.9034000000000001E-2</v>
      </c>
      <c r="E132">
        <v>2.2438E-2</v>
      </c>
      <c r="F132">
        <v>7.1472999999999995E-2</v>
      </c>
      <c r="G132">
        <v>0</v>
      </c>
      <c r="H132">
        <v>0</v>
      </c>
      <c r="I132">
        <v>-1.191E-3</v>
      </c>
      <c r="J132">
        <v>0</v>
      </c>
      <c r="K132">
        <v>0</v>
      </c>
      <c r="L132">
        <v>7.3228999999999997</v>
      </c>
      <c r="M132">
        <v>0.12909999999999999</v>
      </c>
    </row>
    <row r="133" spans="1:13" x14ac:dyDescent="0.2">
      <c r="A133">
        <v>6.8</v>
      </c>
      <c r="B133">
        <v>0</v>
      </c>
      <c r="C133">
        <v>1.525895</v>
      </c>
      <c r="D133">
        <v>4.9598000000000003E-2</v>
      </c>
      <c r="E133">
        <v>2.2492000000000002E-2</v>
      </c>
      <c r="F133">
        <v>7.2090000000000001E-2</v>
      </c>
      <c r="G133">
        <v>0</v>
      </c>
      <c r="H133">
        <v>0</v>
      </c>
      <c r="I133">
        <v>-4.2299999999999998E-4</v>
      </c>
      <c r="J133">
        <v>0</v>
      </c>
      <c r="K133">
        <v>0</v>
      </c>
      <c r="L133">
        <v>7.3018000000000001</v>
      </c>
      <c r="M133">
        <v>0.12889999999999999</v>
      </c>
    </row>
    <row r="134" spans="1:13" x14ac:dyDescent="0.2">
      <c r="A134">
        <v>6.9</v>
      </c>
      <c r="B134">
        <v>0</v>
      </c>
      <c r="C134">
        <v>1.534662</v>
      </c>
      <c r="D134">
        <v>5.0165000000000001E-2</v>
      </c>
      <c r="E134">
        <v>2.256E-2</v>
      </c>
      <c r="F134">
        <v>7.2724999999999998E-2</v>
      </c>
      <c r="G134">
        <v>0</v>
      </c>
      <c r="H134">
        <v>0</v>
      </c>
      <c r="I134">
        <v>3.4499999999999998E-4</v>
      </c>
      <c r="J134">
        <v>0</v>
      </c>
      <c r="K134">
        <v>0</v>
      </c>
      <c r="L134">
        <v>7.2808999999999999</v>
      </c>
      <c r="M134">
        <v>0.1288</v>
      </c>
    </row>
    <row r="135" spans="1:13" x14ac:dyDescent="0.2">
      <c r="A135">
        <v>7</v>
      </c>
      <c r="B135">
        <v>0</v>
      </c>
      <c r="C135">
        <v>1.5434220000000001</v>
      </c>
      <c r="D135">
        <v>5.0734000000000001E-2</v>
      </c>
      <c r="E135">
        <v>2.2655000000000002E-2</v>
      </c>
      <c r="F135">
        <v>7.3387999999999995E-2</v>
      </c>
      <c r="G135">
        <v>0</v>
      </c>
      <c r="H135">
        <v>0</v>
      </c>
      <c r="I135">
        <v>1.1119999999999999E-3</v>
      </c>
      <c r="J135">
        <v>0</v>
      </c>
      <c r="K135">
        <v>0</v>
      </c>
      <c r="L135">
        <v>7.2602000000000002</v>
      </c>
      <c r="M135">
        <v>0.12859999999999999</v>
      </c>
    </row>
    <row r="136" spans="1:13" x14ac:dyDescent="0.2">
      <c r="A136">
        <v>7.1</v>
      </c>
      <c r="B136">
        <v>0</v>
      </c>
      <c r="C136">
        <v>1.5521739999999999</v>
      </c>
      <c r="D136">
        <v>5.1305999999999997E-2</v>
      </c>
      <c r="E136">
        <v>2.2773999999999999E-2</v>
      </c>
      <c r="F136">
        <v>7.4079999999999993E-2</v>
      </c>
      <c r="G136">
        <v>0</v>
      </c>
      <c r="H136">
        <v>0</v>
      </c>
      <c r="I136">
        <v>1.879E-3</v>
      </c>
      <c r="J136">
        <v>0</v>
      </c>
      <c r="K136">
        <v>0</v>
      </c>
      <c r="L136">
        <v>7.2397</v>
      </c>
      <c r="M136">
        <v>0.12839999999999999</v>
      </c>
    </row>
    <row r="137" spans="1:13" x14ac:dyDescent="0.2">
      <c r="A137">
        <v>7.2</v>
      </c>
      <c r="B137">
        <v>0</v>
      </c>
      <c r="C137">
        <v>1.5609200000000001</v>
      </c>
      <c r="D137">
        <v>5.1880000000000003E-2</v>
      </c>
      <c r="E137">
        <v>2.2915999999999999E-2</v>
      </c>
      <c r="F137">
        <v>7.4796000000000001E-2</v>
      </c>
      <c r="G137">
        <v>0</v>
      </c>
      <c r="H137">
        <v>0</v>
      </c>
      <c r="I137">
        <v>2.6450000000000002E-3</v>
      </c>
      <c r="J137">
        <v>0</v>
      </c>
      <c r="K137">
        <v>0</v>
      </c>
      <c r="L137">
        <v>7.2194000000000003</v>
      </c>
      <c r="M137">
        <v>0.12820000000000001</v>
      </c>
    </row>
    <row r="138" spans="1:13" x14ac:dyDescent="0.2">
      <c r="A138">
        <v>7.3</v>
      </c>
      <c r="B138">
        <v>0</v>
      </c>
      <c r="C138">
        <v>1.569658</v>
      </c>
      <c r="D138">
        <v>5.2456999999999997E-2</v>
      </c>
      <c r="E138">
        <v>2.3089999999999999E-2</v>
      </c>
      <c r="F138">
        <v>7.5547000000000003E-2</v>
      </c>
      <c r="G138">
        <v>0</v>
      </c>
      <c r="H138">
        <v>0</v>
      </c>
      <c r="I138">
        <v>3.4099999999999998E-3</v>
      </c>
      <c r="J138">
        <v>0</v>
      </c>
      <c r="K138">
        <v>0</v>
      </c>
      <c r="L138">
        <v>7.1993</v>
      </c>
      <c r="M138">
        <v>0.12809999999999999</v>
      </c>
    </row>
    <row r="139" spans="1:13" x14ac:dyDescent="0.2">
      <c r="A139">
        <v>7.4</v>
      </c>
      <c r="B139">
        <v>0</v>
      </c>
      <c r="C139">
        <v>1.578389</v>
      </c>
      <c r="D139">
        <v>5.3037000000000001E-2</v>
      </c>
      <c r="E139">
        <v>2.3278E-2</v>
      </c>
      <c r="F139">
        <v>7.6314000000000007E-2</v>
      </c>
      <c r="G139">
        <v>0</v>
      </c>
      <c r="H139">
        <v>0</v>
      </c>
      <c r="I139">
        <v>4.1749999999999999E-3</v>
      </c>
      <c r="J139">
        <v>0</v>
      </c>
      <c r="K139">
        <v>0</v>
      </c>
      <c r="L139">
        <v>7.1792999999999996</v>
      </c>
      <c r="M139">
        <v>0.12790000000000001</v>
      </c>
    </row>
    <row r="140" spans="1:13" x14ac:dyDescent="0.2">
      <c r="A140">
        <v>7.5</v>
      </c>
      <c r="B140">
        <v>0</v>
      </c>
      <c r="C140">
        <v>1.5871120000000001</v>
      </c>
      <c r="D140">
        <v>5.3619E-2</v>
      </c>
      <c r="E140">
        <v>2.3503E-2</v>
      </c>
      <c r="F140">
        <v>7.7121999999999996E-2</v>
      </c>
      <c r="G140">
        <v>0</v>
      </c>
      <c r="H140">
        <v>0</v>
      </c>
      <c r="I140">
        <v>4.9389999999999998E-3</v>
      </c>
      <c r="J140">
        <v>0</v>
      </c>
      <c r="K140">
        <v>0</v>
      </c>
      <c r="L140">
        <v>7.1596000000000002</v>
      </c>
      <c r="M140">
        <v>0.12770000000000001</v>
      </c>
    </row>
    <row r="141" spans="1:13" x14ac:dyDescent="0.2">
      <c r="A141">
        <v>7.6</v>
      </c>
      <c r="B141">
        <v>0</v>
      </c>
      <c r="C141">
        <v>1.5958289999999999</v>
      </c>
      <c r="D141">
        <v>5.4203000000000001E-2</v>
      </c>
      <c r="E141">
        <v>2.3753E-2</v>
      </c>
      <c r="F141">
        <v>7.7955999999999998E-2</v>
      </c>
      <c r="G141">
        <v>0</v>
      </c>
      <c r="H141">
        <v>0</v>
      </c>
      <c r="I141">
        <v>5.7029999999999997E-3</v>
      </c>
      <c r="J141">
        <v>0</v>
      </c>
      <c r="K141">
        <v>0</v>
      </c>
      <c r="L141">
        <v>7.14</v>
      </c>
      <c r="M141">
        <v>0.1275</v>
      </c>
    </row>
    <row r="142" spans="1:13" x14ac:dyDescent="0.2">
      <c r="A142">
        <v>7.7</v>
      </c>
      <c r="B142">
        <v>0</v>
      </c>
      <c r="C142">
        <v>1.604538</v>
      </c>
      <c r="D142">
        <v>5.4790999999999999E-2</v>
      </c>
      <c r="E142">
        <v>2.4025999999999999E-2</v>
      </c>
      <c r="F142">
        <v>7.8815999999999997E-2</v>
      </c>
      <c r="G142">
        <v>0</v>
      </c>
      <c r="H142">
        <v>0</v>
      </c>
      <c r="I142">
        <v>6.4650000000000003E-3</v>
      </c>
      <c r="J142">
        <v>0</v>
      </c>
      <c r="K142">
        <v>0</v>
      </c>
      <c r="L142">
        <v>7.1205999999999996</v>
      </c>
      <c r="M142">
        <v>0.12740000000000001</v>
      </c>
    </row>
    <row r="143" spans="1:13" x14ac:dyDescent="0.2">
      <c r="A143">
        <v>7.8</v>
      </c>
      <c r="B143">
        <v>0</v>
      </c>
      <c r="C143">
        <v>1.6132390000000001</v>
      </c>
      <c r="D143">
        <v>5.5379999999999999E-2</v>
      </c>
      <c r="E143">
        <v>2.4358000000000001E-2</v>
      </c>
      <c r="F143">
        <v>7.9738000000000003E-2</v>
      </c>
      <c r="G143">
        <v>0</v>
      </c>
      <c r="H143">
        <v>0</v>
      </c>
      <c r="I143">
        <v>7.2269999999999999E-3</v>
      </c>
      <c r="J143">
        <v>0</v>
      </c>
      <c r="K143">
        <v>0</v>
      </c>
      <c r="L143">
        <v>7.1013999999999999</v>
      </c>
      <c r="M143">
        <v>0.12720000000000001</v>
      </c>
    </row>
    <row r="144" spans="1:13" x14ac:dyDescent="0.2">
      <c r="A144">
        <v>7.9</v>
      </c>
      <c r="B144">
        <v>0</v>
      </c>
      <c r="C144">
        <v>1.621934</v>
      </c>
      <c r="D144">
        <v>5.5972000000000001E-2</v>
      </c>
      <c r="E144">
        <v>2.4809000000000001E-2</v>
      </c>
      <c r="F144">
        <v>8.0781000000000006E-2</v>
      </c>
      <c r="G144">
        <v>0</v>
      </c>
      <c r="H144">
        <v>0</v>
      </c>
      <c r="I144">
        <v>7.986E-3</v>
      </c>
      <c r="J144">
        <v>0</v>
      </c>
      <c r="K144">
        <v>0</v>
      </c>
      <c r="L144">
        <v>7.0823</v>
      </c>
      <c r="M144">
        <v>0.12709999999999999</v>
      </c>
    </row>
    <row r="145" spans="1:13" x14ac:dyDescent="0.2">
      <c r="A145">
        <v>8</v>
      </c>
      <c r="B145">
        <v>0</v>
      </c>
      <c r="C145">
        <v>1.63062</v>
      </c>
      <c r="D145">
        <v>5.6566999999999999E-2</v>
      </c>
      <c r="E145">
        <v>2.5420000000000002E-2</v>
      </c>
      <c r="F145">
        <v>8.1987000000000004E-2</v>
      </c>
      <c r="G145">
        <v>0</v>
      </c>
      <c r="H145">
        <v>0</v>
      </c>
      <c r="I145">
        <v>8.7410000000000005E-3</v>
      </c>
      <c r="J145">
        <v>0</v>
      </c>
      <c r="K145">
        <v>0</v>
      </c>
      <c r="L145">
        <v>7.0633999999999997</v>
      </c>
      <c r="M145">
        <v>0.12690000000000001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workbookViewId="0">
      <selection activeCell="H14" sqref="H14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40</v>
      </c>
    </row>
    <row r="4" spans="1:7" x14ac:dyDescent="0.2">
      <c r="A4" t="s">
        <v>22</v>
      </c>
      <c r="B4" t="s">
        <v>55</v>
      </c>
    </row>
    <row r="5" spans="1:7" x14ac:dyDescent="0.2">
      <c r="A5" t="s">
        <v>24</v>
      </c>
      <c r="B5" t="s">
        <v>57</v>
      </c>
    </row>
    <row r="6" spans="1:7" x14ac:dyDescent="0.2">
      <c r="A6" t="s">
        <v>39</v>
      </c>
    </row>
    <row r="7" spans="1:7" x14ac:dyDescent="0.2">
      <c r="A7" t="s">
        <v>26</v>
      </c>
      <c r="C7" t="s">
        <v>28</v>
      </c>
      <c r="D7" t="s">
        <v>31</v>
      </c>
      <c r="E7" t="s">
        <v>34</v>
      </c>
      <c r="F7" t="s">
        <v>37</v>
      </c>
      <c r="G7" t="s">
        <v>38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PythonExport</vt:lpstr>
      <vt:lpstr>Totals</vt:lpstr>
      <vt:lpstr>AC Parameters</vt:lpstr>
      <vt:lpstr>TrimCalculation_Dwing_DHStab</vt:lpstr>
      <vt:lpstr>D_VStab</vt:lpstr>
      <vt:lpstr>D_Fuselage</vt:lpstr>
      <vt:lpstr>WingXFLR5</vt:lpstr>
      <vt:lpstr>HStabXFLR5</vt:lpstr>
      <vt:lpstr>HStabXFLR5!T1_VLM2_10mps_CREATeVHStab</vt:lpstr>
      <vt:lpstr>WingXFLR5!T2_VLM2_12_6kg_x0_128m_tailless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2023-10-24T18:57:08Z</dcterms:modified>
</cp:coreProperties>
</file>