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Masters/Projects/0_LinusProject/"/>
    </mc:Choice>
  </mc:AlternateContent>
  <xr:revisionPtr revIDLastSave="0" documentId="13_ncr:1_{C846B174-BFB9-5345-960E-4C012842B4C9}" xr6:coauthVersionLast="47" xr6:coauthVersionMax="47" xr10:uidLastSave="{00000000-0000-0000-0000-000000000000}"/>
  <bookViews>
    <workbookView xWindow="28800" yWindow="-7600" windowWidth="21600" windowHeight="25360" xr2:uid="{F25A0884-7F22-3349-88ED-0BAB49064D9B}"/>
  </bookViews>
  <sheets>
    <sheet name="PythonExport" sheetId="10" r:id="rId1"/>
    <sheet name="Totals" sheetId="1" r:id="rId2"/>
    <sheet name="AC Parameters" sheetId="4" r:id="rId3"/>
    <sheet name="TrimCalculation_Dwing_DHStab" sheetId="7" r:id="rId4"/>
    <sheet name="D_VStab" sheetId="8" r:id="rId5"/>
    <sheet name="D_Fuselage" sheetId="9" r:id="rId6"/>
    <sheet name="WingXFLR5" sheetId="3" r:id="rId7"/>
    <sheet name="HStabXFLR5" sheetId="5" r:id="rId8"/>
  </sheets>
  <definedNames>
    <definedName name="T1_VLM2_10mps_CREATeVHStab" localSheetId="7">HStabXFLR5!$A$1:$G$107</definedName>
    <definedName name="T2_VLM2_1_78kg_0_035xcg_tailless" localSheetId="6">WingXFLR5!$A$1:$M$115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/>
  <c r="B2" i="10"/>
  <c r="A3" i="10"/>
  <c r="B3" i="10"/>
  <c r="A4" i="10"/>
  <c r="B4" i="10"/>
  <c r="A5" i="10"/>
  <c r="B5" i="10"/>
  <c r="A6" i="10"/>
  <c r="B6" i="10"/>
  <c r="A7" i="10"/>
  <c r="B7" i="10"/>
  <c r="A8" i="10"/>
  <c r="B8" i="10"/>
  <c r="A9" i="10"/>
  <c r="B9" i="10"/>
  <c r="A10" i="10"/>
  <c r="B10" i="10"/>
  <c r="A11" i="10"/>
  <c r="B11" i="10"/>
  <c r="A12" i="10"/>
  <c r="B12" i="10"/>
  <c r="A13" i="10"/>
  <c r="B13" i="10"/>
  <c r="A14" i="10"/>
  <c r="B14" i="10"/>
  <c r="A15" i="10"/>
  <c r="B15" i="10"/>
  <c r="A16" i="10"/>
  <c r="B16" i="10"/>
  <c r="A17" i="10"/>
  <c r="B17" i="10"/>
  <c r="A18" i="10"/>
  <c r="B18" i="10"/>
  <c r="A19" i="10"/>
  <c r="B19" i="10"/>
  <c r="A20" i="10"/>
  <c r="B20" i="10"/>
  <c r="A21" i="10"/>
  <c r="B21" i="10"/>
  <c r="A22" i="10"/>
  <c r="B22" i="10"/>
  <c r="A23" i="10"/>
  <c r="B23" i="10"/>
  <c r="A24" i="10"/>
  <c r="B24" i="10"/>
  <c r="A25" i="10"/>
  <c r="B25" i="10"/>
  <c r="A26" i="10"/>
  <c r="B26" i="10"/>
  <c r="A27" i="10"/>
  <c r="B27" i="10"/>
  <c r="A28" i="10"/>
  <c r="B28" i="10"/>
  <c r="A29" i="10"/>
  <c r="B29" i="10"/>
  <c r="A30" i="10"/>
  <c r="B30" i="10"/>
  <c r="A31" i="10"/>
  <c r="B31" i="10"/>
  <c r="A32" i="10"/>
  <c r="B32" i="10"/>
  <c r="A33" i="10"/>
  <c r="B33" i="10"/>
  <c r="A34" i="10"/>
  <c r="B34" i="10"/>
  <c r="A35" i="10"/>
  <c r="B35" i="10"/>
  <c r="A36" i="10"/>
  <c r="B36" i="10"/>
  <c r="A37" i="10"/>
  <c r="B37" i="10"/>
  <c r="A38" i="10"/>
  <c r="B38" i="10"/>
  <c r="A39" i="10"/>
  <c r="B39" i="10"/>
  <c r="A40" i="10"/>
  <c r="B40" i="10"/>
  <c r="A41" i="10"/>
  <c r="B41" i="10"/>
  <c r="A42" i="10"/>
  <c r="B42" i="10"/>
  <c r="A43" i="10"/>
  <c r="B43" i="10"/>
  <c r="A44" i="10"/>
  <c r="B44" i="10"/>
  <c r="A45" i="10"/>
  <c r="B45" i="10"/>
  <c r="A46" i="10"/>
  <c r="B46" i="10"/>
  <c r="A47" i="10"/>
  <c r="B47" i="10"/>
  <c r="A48" i="10"/>
  <c r="B48" i="10"/>
  <c r="A49" i="10"/>
  <c r="B49" i="10"/>
  <c r="A50" i="10"/>
  <c r="B50" i="10"/>
  <c r="A51" i="10"/>
  <c r="B51" i="10"/>
  <c r="A52" i="10"/>
  <c r="B52" i="10"/>
  <c r="A53" i="10"/>
  <c r="B53" i="10"/>
  <c r="A54" i="10"/>
  <c r="B54" i="10"/>
  <c r="A55" i="10"/>
  <c r="B55" i="10"/>
  <c r="A56" i="10"/>
  <c r="B56" i="10"/>
  <c r="A57" i="10"/>
  <c r="B57" i="10"/>
  <c r="A58" i="10"/>
  <c r="B58" i="10"/>
  <c r="A59" i="10"/>
  <c r="B59" i="10"/>
  <c r="A60" i="10"/>
  <c r="B60" i="10"/>
  <c r="A61" i="10"/>
  <c r="B61" i="10"/>
  <c r="A62" i="10"/>
  <c r="B62" i="10"/>
  <c r="A63" i="10"/>
  <c r="B63" i="10"/>
  <c r="A64" i="10"/>
  <c r="B64" i="10"/>
  <c r="A65" i="10"/>
  <c r="B65" i="10"/>
  <c r="A66" i="10"/>
  <c r="B66" i="10"/>
  <c r="A67" i="10"/>
  <c r="B67" i="10"/>
  <c r="A68" i="10"/>
  <c r="B68" i="10"/>
  <c r="A69" i="10"/>
  <c r="B69" i="10"/>
  <c r="A70" i="10"/>
  <c r="B70" i="10"/>
  <c r="A71" i="10"/>
  <c r="B71" i="10"/>
  <c r="A72" i="10"/>
  <c r="B72" i="10"/>
  <c r="A73" i="10"/>
  <c r="B73" i="10"/>
  <c r="A74" i="10"/>
  <c r="B74" i="10"/>
  <c r="A75" i="10"/>
  <c r="B75" i="10"/>
  <c r="A76" i="10"/>
  <c r="B76" i="10"/>
  <c r="A77" i="10"/>
  <c r="B77" i="10"/>
  <c r="A78" i="10"/>
  <c r="B78" i="10"/>
  <c r="A79" i="10"/>
  <c r="B79" i="10"/>
  <c r="A80" i="10"/>
  <c r="B80" i="10"/>
  <c r="A81" i="10"/>
  <c r="B81" i="10"/>
  <c r="A82" i="10"/>
  <c r="B82" i="10"/>
  <c r="A83" i="10"/>
  <c r="B83" i="10"/>
  <c r="A84" i="10"/>
  <c r="B84" i="10"/>
  <c r="A85" i="10"/>
  <c r="B85" i="10"/>
  <c r="A86" i="10"/>
  <c r="B86" i="10"/>
  <c r="A87" i="10"/>
  <c r="B87" i="10"/>
  <c r="A88" i="10"/>
  <c r="B88" i="10"/>
  <c r="A89" i="10"/>
  <c r="B89" i="10"/>
  <c r="A90" i="10"/>
  <c r="B90" i="10"/>
  <c r="A91" i="10"/>
  <c r="B91" i="10"/>
  <c r="A92" i="10"/>
  <c r="B92" i="10"/>
  <c r="A93" i="10"/>
  <c r="B93" i="10"/>
  <c r="A94" i="10"/>
  <c r="B94" i="10"/>
  <c r="A95" i="10"/>
  <c r="B95" i="10"/>
  <c r="A96" i="10"/>
  <c r="B96" i="10"/>
  <c r="A97" i="10"/>
  <c r="B97" i="10"/>
  <c r="A98" i="10"/>
  <c r="B98" i="10"/>
  <c r="A99" i="10"/>
  <c r="B99" i="10"/>
  <c r="A100" i="10"/>
  <c r="B100" i="10"/>
  <c r="A101" i="10"/>
  <c r="B101" i="10"/>
  <c r="A102" i="10"/>
  <c r="B102" i="10"/>
  <c r="A103" i="10"/>
  <c r="B103" i="10"/>
  <c r="A104" i="10"/>
  <c r="B104" i="10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K5" i="8"/>
  <c r="K4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2" i="9"/>
  <c r="D2" i="9"/>
  <c r="H10" i="9"/>
  <c r="H15" i="9"/>
  <c r="H6" i="9"/>
  <c r="H5" i="9"/>
  <c r="H4" i="9"/>
  <c r="H3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2" i="9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2" i="7"/>
  <c r="G2" i="7"/>
  <c r="F2" i="7"/>
  <c r="E2" i="7"/>
  <c r="D2" i="7"/>
  <c r="C2" i="7"/>
  <c r="B15" i="8" l="1"/>
  <c r="B17" i="8" s="1" a="1"/>
  <c r="B17" i="8" s="1"/>
  <c r="K3" i="8" s="1"/>
  <c r="K7" i="8"/>
  <c r="E25" i="8"/>
  <c r="E42" i="8"/>
  <c r="E66" i="8"/>
  <c r="C3" i="8"/>
  <c r="D3" i="8" s="1"/>
  <c r="C4" i="8"/>
  <c r="E4" i="8" s="1"/>
  <c r="C5" i="8"/>
  <c r="E5" i="8" s="1"/>
  <c r="C6" i="8"/>
  <c r="E6" i="8" s="1"/>
  <c r="C7" i="8"/>
  <c r="E7" i="8" s="1"/>
  <c r="C8" i="8"/>
  <c r="E8" i="8" s="1"/>
  <c r="C9" i="8"/>
  <c r="E9" i="8" s="1"/>
  <c r="C10" i="8"/>
  <c r="D10" i="8" s="1"/>
  <c r="C11" i="8"/>
  <c r="C12" i="8"/>
  <c r="E12" i="8" s="1"/>
  <c r="C13" i="8"/>
  <c r="D13" i="8" s="1"/>
  <c r="C14" i="8"/>
  <c r="E14" i="8" s="1"/>
  <c r="C15" i="8"/>
  <c r="E15" i="8" s="1"/>
  <c r="C16" i="8"/>
  <c r="D16" i="8" s="1"/>
  <c r="C17" i="8"/>
  <c r="C18" i="8"/>
  <c r="D18" i="8" s="1"/>
  <c r="C19" i="8"/>
  <c r="C20" i="8"/>
  <c r="E20" i="8" s="1"/>
  <c r="C21" i="8"/>
  <c r="E21" i="8" s="1"/>
  <c r="C22" i="8"/>
  <c r="C23" i="8"/>
  <c r="E23" i="8" s="1"/>
  <c r="C24" i="8"/>
  <c r="F24" i="8" s="1"/>
  <c r="C25" i="8"/>
  <c r="F25" i="8" s="1"/>
  <c r="C26" i="8"/>
  <c r="D26" i="8" s="1"/>
  <c r="C27" i="8"/>
  <c r="C28" i="8"/>
  <c r="E28" i="8" s="1"/>
  <c r="C29" i="8"/>
  <c r="E29" i="8" s="1"/>
  <c r="C30" i="8"/>
  <c r="C31" i="8"/>
  <c r="F31" i="8" s="1"/>
  <c r="C32" i="8"/>
  <c r="F32" i="8" s="1"/>
  <c r="C33" i="8"/>
  <c r="C34" i="8"/>
  <c r="C35" i="8"/>
  <c r="D35" i="8" s="1"/>
  <c r="C36" i="8"/>
  <c r="E36" i="8" s="1"/>
  <c r="C37" i="8"/>
  <c r="E37" i="8" s="1"/>
  <c r="C38" i="8"/>
  <c r="C39" i="8"/>
  <c r="F39" i="8" s="1"/>
  <c r="C40" i="8"/>
  <c r="F40" i="8" s="1"/>
  <c r="C41" i="8"/>
  <c r="E41" i="8" s="1"/>
  <c r="C42" i="8"/>
  <c r="D42" i="8" s="1"/>
  <c r="C43" i="8"/>
  <c r="C44" i="8"/>
  <c r="E44" i="8" s="1"/>
  <c r="C45" i="8"/>
  <c r="E45" i="8" s="1"/>
  <c r="C46" i="8"/>
  <c r="E46" i="8" s="1"/>
  <c r="C47" i="8"/>
  <c r="F47" i="8" s="1"/>
  <c r="C48" i="8"/>
  <c r="F48" i="8" s="1"/>
  <c r="C49" i="8"/>
  <c r="F49" i="8" s="1"/>
  <c r="C50" i="8"/>
  <c r="C51" i="8"/>
  <c r="C52" i="8"/>
  <c r="E52" i="8" s="1"/>
  <c r="C53" i="8"/>
  <c r="E53" i="8" s="1"/>
  <c r="C54" i="8"/>
  <c r="E54" i="8" s="1"/>
  <c r="C55" i="8"/>
  <c r="E55" i="8" s="1"/>
  <c r="C56" i="8"/>
  <c r="F56" i="8" s="1"/>
  <c r="C57" i="8"/>
  <c r="D57" i="8" s="1"/>
  <c r="C58" i="8"/>
  <c r="D58" i="8" s="1"/>
  <c r="C59" i="8"/>
  <c r="C60" i="8"/>
  <c r="E60" i="8" s="1"/>
  <c r="C61" i="8"/>
  <c r="E61" i="8" s="1"/>
  <c r="C62" i="8"/>
  <c r="E62" i="8" s="1"/>
  <c r="C63" i="8"/>
  <c r="F63" i="8" s="1"/>
  <c r="C64" i="8"/>
  <c r="F64" i="8" s="1"/>
  <c r="C65" i="8"/>
  <c r="E65" i="8" s="1"/>
  <c r="C66" i="8"/>
  <c r="D66" i="8" s="1"/>
  <c r="C67" i="8"/>
  <c r="C68" i="8"/>
  <c r="E68" i="8" s="1"/>
  <c r="C69" i="8"/>
  <c r="E69" i="8" s="1"/>
  <c r="C70" i="8"/>
  <c r="F70" i="8" s="1"/>
  <c r="C71" i="8"/>
  <c r="E71" i="8" s="1"/>
  <c r="C72" i="8"/>
  <c r="F72" i="8" s="1"/>
  <c r="C73" i="8"/>
  <c r="F73" i="8" s="1"/>
  <c r="C74" i="8"/>
  <c r="C75" i="8"/>
  <c r="C76" i="8"/>
  <c r="E76" i="8" s="1"/>
  <c r="C77" i="8"/>
  <c r="E77" i="8" s="1"/>
  <c r="C78" i="8"/>
  <c r="F78" i="8" s="1"/>
  <c r="C79" i="8"/>
  <c r="F79" i="8" s="1"/>
  <c r="C80" i="8"/>
  <c r="F80" i="8" s="1"/>
  <c r="C81" i="8"/>
  <c r="E81" i="8" s="1"/>
  <c r="C82" i="8"/>
  <c r="D82" i="8" s="1"/>
  <c r="C83" i="8"/>
  <c r="D83" i="8" s="1"/>
  <c r="C84" i="8"/>
  <c r="E84" i="8" s="1"/>
  <c r="C85" i="8"/>
  <c r="E85" i="8" s="1"/>
  <c r="C86" i="8"/>
  <c r="E86" i="8" s="1"/>
  <c r="C87" i="8"/>
  <c r="E87" i="8" s="1"/>
  <c r="C88" i="8"/>
  <c r="F88" i="8" s="1"/>
  <c r="C89" i="8"/>
  <c r="C90" i="8"/>
  <c r="D90" i="8" s="1"/>
  <c r="C91" i="8"/>
  <c r="C92" i="8"/>
  <c r="E92" i="8" s="1"/>
  <c r="C93" i="8"/>
  <c r="E93" i="8" s="1"/>
  <c r="C94" i="8"/>
  <c r="E94" i="8" s="1"/>
  <c r="C95" i="8"/>
  <c r="F95" i="8" s="1"/>
  <c r="C96" i="8"/>
  <c r="F96" i="8" s="1"/>
  <c r="C97" i="8"/>
  <c r="E97" i="8" s="1"/>
  <c r="C98" i="8"/>
  <c r="D98" i="8" s="1"/>
  <c r="C99" i="8"/>
  <c r="D99" i="8" s="1"/>
  <c r="C100" i="8"/>
  <c r="E100" i="8" s="1"/>
  <c r="C101" i="8"/>
  <c r="E101" i="8" s="1"/>
  <c r="C102" i="8"/>
  <c r="E102" i="8" s="1"/>
  <c r="C103" i="8"/>
  <c r="E103" i="8" s="1"/>
  <c r="C104" i="8"/>
  <c r="F104" i="8" s="1"/>
  <c r="C105" i="8"/>
  <c r="D105" i="8" s="1"/>
  <c r="C106" i="8"/>
  <c r="C107" i="8"/>
  <c r="C108" i="8"/>
  <c r="E108" i="8" s="1"/>
  <c r="C2" i="8"/>
  <c r="E2" i="8" s="1"/>
  <c r="B4" i="9"/>
  <c r="D5" i="9"/>
  <c r="B7" i="9"/>
  <c r="B8" i="9"/>
  <c r="D13" i="9"/>
  <c r="B14" i="9"/>
  <c r="D15" i="9"/>
  <c r="B20" i="9"/>
  <c r="B21" i="9"/>
  <c r="D22" i="9"/>
  <c r="B23" i="9"/>
  <c r="D24" i="9"/>
  <c r="B28" i="9"/>
  <c r="D29" i="9"/>
  <c r="B31" i="9"/>
  <c r="B32" i="9"/>
  <c r="B36" i="9"/>
  <c r="B37" i="9"/>
  <c r="B38" i="9"/>
  <c r="B39" i="9"/>
  <c r="B40" i="9"/>
  <c r="B44" i="9"/>
  <c r="B45" i="9"/>
  <c r="D46" i="9"/>
  <c r="B47" i="9"/>
  <c r="B48" i="9"/>
  <c r="B53" i="9"/>
  <c r="B54" i="9"/>
  <c r="B55" i="9"/>
  <c r="D56" i="9"/>
  <c r="D60" i="9"/>
  <c r="D61" i="9"/>
  <c r="B62" i="9"/>
  <c r="D63" i="9"/>
  <c r="D64" i="9"/>
  <c r="D68" i="9"/>
  <c r="B69" i="9"/>
  <c r="B70" i="9"/>
  <c r="D71" i="9"/>
  <c r="D72" i="9"/>
  <c r="D76" i="9"/>
  <c r="B77" i="9"/>
  <c r="B78" i="9"/>
  <c r="B79" i="9"/>
  <c r="D80" i="9"/>
  <c r="B84" i="9"/>
  <c r="D85" i="9"/>
  <c r="D86" i="9"/>
  <c r="B87" i="9"/>
  <c r="B88" i="9"/>
  <c r="B93" i="9"/>
  <c r="D94" i="9"/>
  <c r="B95" i="9"/>
  <c r="B96" i="9"/>
  <c r="B101" i="9"/>
  <c r="D102" i="9"/>
  <c r="D103" i="9"/>
  <c r="B104" i="9"/>
  <c r="D108" i="9"/>
  <c r="B107" i="9"/>
  <c r="D107" i="9"/>
  <c r="D106" i="9"/>
  <c r="D100" i="9"/>
  <c r="B100" i="9"/>
  <c r="B99" i="9"/>
  <c r="D99" i="9"/>
  <c r="D98" i="9"/>
  <c r="D96" i="9"/>
  <c r="D92" i="9"/>
  <c r="B92" i="9"/>
  <c r="D91" i="9"/>
  <c r="B90" i="9"/>
  <c r="D90" i="9"/>
  <c r="D88" i="9"/>
  <c r="D83" i="9"/>
  <c r="B82" i="9"/>
  <c r="D82" i="9"/>
  <c r="D75" i="9"/>
  <c r="B74" i="9"/>
  <c r="D74" i="9"/>
  <c r="B71" i="9"/>
  <c r="D67" i="9"/>
  <c r="B66" i="9"/>
  <c r="D66" i="9"/>
  <c r="B60" i="9"/>
  <c r="B59" i="9"/>
  <c r="D59" i="9"/>
  <c r="D58" i="9"/>
  <c r="B56" i="9"/>
  <c r="D53" i="9"/>
  <c r="D52" i="9"/>
  <c r="B52" i="9"/>
  <c r="D51" i="9"/>
  <c r="B50" i="9"/>
  <c r="D50" i="9"/>
  <c r="D48" i="9"/>
  <c r="D44" i="9"/>
  <c r="D43" i="9"/>
  <c r="B42" i="9"/>
  <c r="D42" i="9"/>
  <c r="D40" i="9"/>
  <c r="D38" i="9"/>
  <c r="D35" i="9"/>
  <c r="D34" i="9"/>
  <c r="D30" i="9"/>
  <c r="B30" i="9"/>
  <c r="B27" i="9"/>
  <c r="D27" i="9"/>
  <c r="D26" i="9"/>
  <c r="D20" i="9"/>
  <c r="B19" i="9"/>
  <c r="D19" i="9"/>
  <c r="D18" i="9"/>
  <c r="B15" i="9"/>
  <c r="H12" i="9"/>
  <c r="C39" i="9" s="1"/>
  <c r="D12" i="9"/>
  <c r="B12" i="9"/>
  <c r="D11" i="9"/>
  <c r="B11" i="9"/>
  <c r="D10" i="9"/>
  <c r="B10" i="9"/>
  <c r="D9" i="9"/>
  <c r="B6" i="9"/>
  <c r="B5" i="9"/>
  <c r="D3" i="9"/>
  <c r="B3" i="9"/>
  <c r="B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A91" i="7"/>
  <c r="A92" i="7"/>
  <c r="A93" i="7"/>
  <c r="B93" i="7" s="1"/>
  <c r="A94" i="7"/>
  <c r="A95" i="7"/>
  <c r="B95" i="7" s="1"/>
  <c r="A96" i="7"/>
  <c r="A96" i="1" s="1"/>
  <c r="B96" i="1" s="1"/>
  <c r="A97" i="7"/>
  <c r="A98" i="7"/>
  <c r="A98" i="1" s="1"/>
  <c r="B98" i="1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45" i="7"/>
  <c r="B45" i="7" s="1"/>
  <c r="A46" i="7"/>
  <c r="A47" i="7"/>
  <c r="A48" i="7"/>
  <c r="A49" i="7"/>
  <c r="A50" i="7"/>
  <c r="A51" i="7"/>
  <c r="A52" i="7"/>
  <c r="A52" i="1" s="1"/>
  <c r="B52" i="1" s="1"/>
  <c r="A53" i="7"/>
  <c r="B53" i="7" s="1"/>
  <c r="A54" i="7"/>
  <c r="A54" i="1" s="1"/>
  <c r="B54" i="1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7" i="7"/>
  <c r="A38" i="7"/>
  <c r="A39" i="7"/>
  <c r="B39" i="7" s="1"/>
  <c r="A40" i="7"/>
  <c r="A41" i="7"/>
  <c r="A42" i="7"/>
  <c r="A43" i="7"/>
  <c r="A44" i="7"/>
  <c r="A3" i="7"/>
  <c r="A4" i="7"/>
  <c r="A4" i="1" s="1"/>
  <c r="B4" i="1" s="1"/>
  <c r="A5" i="7"/>
  <c r="A5" i="1" s="1"/>
  <c r="B5" i="1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A22" i="7"/>
  <c r="B22" i="7" s="1"/>
  <c r="A23" i="7"/>
  <c r="A23" i="1" s="1"/>
  <c r="B23" i="1" s="1"/>
  <c r="A24" i="7"/>
  <c r="A25" i="7"/>
  <c r="A26" i="7"/>
  <c r="A27" i="7"/>
  <c r="A28" i="7"/>
  <c r="A2" i="7"/>
  <c r="A2" i="1" s="1"/>
  <c r="B2" i="1" s="1"/>
  <c r="B4" i="4"/>
  <c r="B5" i="4"/>
  <c r="E98" i="8" l="1"/>
  <c r="E18" i="8"/>
  <c r="D64" i="8"/>
  <c r="D8" i="8"/>
  <c r="E104" i="8"/>
  <c r="E64" i="8"/>
  <c r="E24" i="8"/>
  <c r="D49" i="8"/>
  <c r="E99" i="8"/>
  <c r="E56" i="8"/>
  <c r="D40" i="8"/>
  <c r="E49" i="8"/>
  <c r="E16" i="8"/>
  <c r="D104" i="8"/>
  <c r="D32" i="8"/>
  <c r="E82" i="8"/>
  <c r="E48" i="8"/>
  <c r="E10" i="8"/>
  <c r="D96" i="8"/>
  <c r="D25" i="8"/>
  <c r="D88" i="8"/>
  <c r="D24" i="8"/>
  <c r="E80" i="8"/>
  <c r="D72" i="8"/>
  <c r="E73" i="8"/>
  <c r="E32" i="8"/>
  <c r="D107" i="8"/>
  <c r="E107" i="8"/>
  <c r="D91" i="8"/>
  <c r="E91" i="8"/>
  <c r="D75" i="8"/>
  <c r="E75" i="8"/>
  <c r="D67" i="8"/>
  <c r="E67" i="8"/>
  <c r="D59" i="8"/>
  <c r="E59" i="8"/>
  <c r="D51" i="8"/>
  <c r="E51" i="8"/>
  <c r="D43" i="8"/>
  <c r="E43" i="8"/>
  <c r="D27" i="8"/>
  <c r="E27" i="8"/>
  <c r="D19" i="8"/>
  <c r="E19" i="8"/>
  <c r="D11" i="8"/>
  <c r="E11" i="8"/>
  <c r="D106" i="8"/>
  <c r="E106" i="8"/>
  <c r="D74" i="8"/>
  <c r="E74" i="8"/>
  <c r="D50" i="8"/>
  <c r="E50" i="8"/>
  <c r="D34" i="8"/>
  <c r="E34" i="8"/>
  <c r="D73" i="8"/>
  <c r="E35" i="8"/>
  <c r="F105" i="8"/>
  <c r="H105" i="8" s="1"/>
  <c r="E105" i="8"/>
  <c r="F97" i="8"/>
  <c r="D97" i="8"/>
  <c r="F89" i="8"/>
  <c r="E89" i="8"/>
  <c r="D89" i="8"/>
  <c r="F81" i="8"/>
  <c r="D81" i="8"/>
  <c r="F65" i="8"/>
  <c r="H65" i="8" s="1"/>
  <c r="G65" i="1" s="1"/>
  <c r="D65" i="8"/>
  <c r="F57" i="8"/>
  <c r="H57" i="8" s="1"/>
  <c r="G57" i="1" s="1"/>
  <c r="E57" i="8"/>
  <c r="F41" i="8"/>
  <c r="D41" i="8"/>
  <c r="F33" i="8"/>
  <c r="D33" i="8"/>
  <c r="E33" i="8"/>
  <c r="F17" i="8"/>
  <c r="H17" i="8" s="1"/>
  <c r="G17" i="1" s="1"/>
  <c r="E17" i="8"/>
  <c r="D17" i="8"/>
  <c r="F9" i="8"/>
  <c r="D9" i="8"/>
  <c r="E90" i="8"/>
  <c r="E83" i="8"/>
  <c r="E58" i="8"/>
  <c r="E26" i="8"/>
  <c r="E3" i="8"/>
  <c r="D56" i="8"/>
  <c r="E96" i="8"/>
  <c r="E40" i="8"/>
  <c r="F38" i="8"/>
  <c r="F30" i="8"/>
  <c r="F22" i="8"/>
  <c r="D48" i="8"/>
  <c r="E72" i="8"/>
  <c r="D80" i="8"/>
  <c r="E88" i="8"/>
  <c r="F16" i="8"/>
  <c r="H16" i="8" s="1"/>
  <c r="G16" i="1" s="1"/>
  <c r="F8" i="8"/>
  <c r="H8" i="8" s="1"/>
  <c r="G8" i="1" s="1"/>
  <c r="H32" i="8"/>
  <c r="G32" i="1" s="1"/>
  <c r="H40" i="8"/>
  <c r="G40" i="1" s="1"/>
  <c r="H64" i="8"/>
  <c r="G64" i="1" s="1"/>
  <c r="H88" i="8"/>
  <c r="G88" i="1" s="1"/>
  <c r="H96" i="8"/>
  <c r="G96" i="1" s="1"/>
  <c r="H104" i="8"/>
  <c r="G104" i="1" s="1"/>
  <c r="H49" i="8"/>
  <c r="G49" i="1" s="1"/>
  <c r="H97" i="8"/>
  <c r="G97" i="1" s="1"/>
  <c r="H79" i="8"/>
  <c r="G79" i="1" s="1"/>
  <c r="F7" i="8"/>
  <c r="F86" i="8"/>
  <c r="H86" i="8" s="1"/>
  <c r="G86" i="1" s="1"/>
  <c r="F14" i="8"/>
  <c r="D103" i="8"/>
  <c r="D95" i="8"/>
  <c r="D87" i="8"/>
  <c r="D79" i="8"/>
  <c r="D71" i="8"/>
  <c r="D63" i="8"/>
  <c r="D55" i="8"/>
  <c r="D47" i="8"/>
  <c r="D39" i="8"/>
  <c r="D31" i="8"/>
  <c r="D23" i="8"/>
  <c r="D15" i="8"/>
  <c r="D7" i="8"/>
  <c r="F101" i="8"/>
  <c r="H101" i="8" s="1"/>
  <c r="G101" i="1" s="1"/>
  <c r="F93" i="8"/>
  <c r="F85" i="8"/>
  <c r="H85" i="8" s="1"/>
  <c r="G85" i="1" s="1"/>
  <c r="F77" i="8"/>
  <c r="F69" i="8"/>
  <c r="F61" i="8"/>
  <c r="F53" i="8"/>
  <c r="F45" i="8"/>
  <c r="F37" i="8"/>
  <c r="F29" i="8"/>
  <c r="F21" i="8"/>
  <c r="F13" i="8"/>
  <c r="H13" i="8" s="1"/>
  <c r="G13" i="1" s="1"/>
  <c r="F5" i="8"/>
  <c r="H5" i="8" s="1"/>
  <c r="G5" i="1" s="1"/>
  <c r="F15" i="8"/>
  <c r="F102" i="8"/>
  <c r="H102" i="8" s="1"/>
  <c r="G102" i="1" s="1"/>
  <c r="F62" i="8"/>
  <c r="F6" i="8"/>
  <c r="D102" i="8"/>
  <c r="D94" i="8"/>
  <c r="D86" i="8"/>
  <c r="D78" i="8"/>
  <c r="D70" i="8"/>
  <c r="D62" i="8"/>
  <c r="D54" i="8"/>
  <c r="D46" i="8"/>
  <c r="D38" i="8"/>
  <c r="D30" i="8"/>
  <c r="D22" i="8"/>
  <c r="D14" i="8"/>
  <c r="D6" i="8"/>
  <c r="F2" i="8"/>
  <c r="G2" i="8" s="1"/>
  <c r="F108" i="8"/>
  <c r="H108" i="8" s="1"/>
  <c r="F100" i="8"/>
  <c r="F92" i="8"/>
  <c r="F84" i="8"/>
  <c r="H84" i="8" s="1"/>
  <c r="G84" i="1" s="1"/>
  <c r="F76" i="8"/>
  <c r="F68" i="8"/>
  <c r="H68" i="8" s="1"/>
  <c r="G68" i="1" s="1"/>
  <c r="F60" i="8"/>
  <c r="F52" i="8"/>
  <c r="F44" i="8"/>
  <c r="F36" i="8"/>
  <c r="F28" i="8"/>
  <c r="F20" i="8"/>
  <c r="H20" i="8" s="1"/>
  <c r="G20" i="1" s="1"/>
  <c r="F12" i="8"/>
  <c r="F4" i="8"/>
  <c r="H4" i="8" s="1"/>
  <c r="G4" i="1" s="1"/>
  <c r="F103" i="8"/>
  <c r="F87" i="8"/>
  <c r="H87" i="8" s="1"/>
  <c r="G87" i="1" s="1"/>
  <c r="F71" i="8"/>
  <c r="H71" i="8" s="1"/>
  <c r="G71" i="1" s="1"/>
  <c r="F55" i="8"/>
  <c r="F23" i="8"/>
  <c r="H23" i="8" s="1"/>
  <c r="G23" i="1" s="1"/>
  <c r="F46" i="8"/>
  <c r="D101" i="8"/>
  <c r="D93" i="8"/>
  <c r="D85" i="8"/>
  <c r="D77" i="8"/>
  <c r="D69" i="8"/>
  <c r="D61" i="8"/>
  <c r="D45" i="8"/>
  <c r="D37" i="8"/>
  <c r="D29" i="8"/>
  <c r="D21" i="8"/>
  <c r="D5" i="8"/>
  <c r="E95" i="8"/>
  <c r="E79" i="8"/>
  <c r="E63" i="8"/>
  <c r="E47" i="8"/>
  <c r="E39" i="8"/>
  <c r="E31" i="8"/>
  <c r="F107" i="8"/>
  <c r="H107" i="8" s="1"/>
  <c r="F99" i="8"/>
  <c r="H99" i="8" s="1"/>
  <c r="G99" i="1" s="1"/>
  <c r="F91" i="8"/>
  <c r="F83" i="8"/>
  <c r="H83" i="8" s="1"/>
  <c r="G83" i="1" s="1"/>
  <c r="F75" i="8"/>
  <c r="H75" i="8" s="1"/>
  <c r="G75" i="1" s="1"/>
  <c r="F67" i="8"/>
  <c r="H67" i="8" s="1"/>
  <c r="G67" i="1" s="1"/>
  <c r="F59" i="8"/>
  <c r="H59" i="8" s="1"/>
  <c r="G59" i="1" s="1"/>
  <c r="F51" i="8"/>
  <c r="H51" i="8" s="1"/>
  <c r="G51" i="1" s="1"/>
  <c r="F43" i="8"/>
  <c r="H43" i="8" s="1"/>
  <c r="G43" i="1" s="1"/>
  <c r="F35" i="8"/>
  <c r="H35" i="8" s="1"/>
  <c r="G35" i="1" s="1"/>
  <c r="F27" i="8"/>
  <c r="H27" i="8" s="1"/>
  <c r="G27" i="1" s="1"/>
  <c r="F19" i="8"/>
  <c r="H19" i="8" s="1"/>
  <c r="G19" i="1" s="1"/>
  <c r="F11" i="8"/>
  <c r="F3" i="8"/>
  <c r="H3" i="8" s="1"/>
  <c r="G3" i="1" s="1"/>
  <c r="F54" i="8"/>
  <c r="H54" i="8" s="1"/>
  <c r="G54" i="1" s="1"/>
  <c r="D108" i="8"/>
  <c r="D100" i="8"/>
  <c r="D84" i="8"/>
  <c r="D76" i="8"/>
  <c r="D68" i="8"/>
  <c r="D60" i="8"/>
  <c r="D52" i="8"/>
  <c r="D44" i="8"/>
  <c r="D36" i="8"/>
  <c r="D28" i="8"/>
  <c r="D20" i="8"/>
  <c r="D12" i="8"/>
  <c r="D4" i="8"/>
  <c r="E78" i="8"/>
  <c r="E70" i="8"/>
  <c r="E38" i="8"/>
  <c r="E30" i="8"/>
  <c r="E22" i="8"/>
  <c r="F106" i="8"/>
  <c r="H106" i="8" s="1"/>
  <c r="F98" i="8"/>
  <c r="H98" i="8" s="1"/>
  <c r="G98" i="1" s="1"/>
  <c r="F90" i="8"/>
  <c r="H90" i="8" s="1"/>
  <c r="G90" i="1" s="1"/>
  <c r="F82" i="8"/>
  <c r="H82" i="8" s="1"/>
  <c r="G82" i="1" s="1"/>
  <c r="F74" i="8"/>
  <c r="F66" i="8"/>
  <c r="H66" i="8" s="1"/>
  <c r="G66" i="1" s="1"/>
  <c r="F58" i="8"/>
  <c r="H58" i="8" s="1"/>
  <c r="G58" i="1" s="1"/>
  <c r="F50" i="8"/>
  <c r="H50" i="8" s="1"/>
  <c r="G50" i="1" s="1"/>
  <c r="F42" i="8"/>
  <c r="H42" i="8" s="1"/>
  <c r="G42" i="1" s="1"/>
  <c r="F34" i="8"/>
  <c r="H34" i="8" s="1"/>
  <c r="G34" i="1" s="1"/>
  <c r="F26" i="8"/>
  <c r="H26" i="8" s="1"/>
  <c r="G26" i="1" s="1"/>
  <c r="F18" i="8"/>
  <c r="H18" i="8" s="1"/>
  <c r="G18" i="1" s="1"/>
  <c r="F10" i="8"/>
  <c r="H10" i="8" s="1"/>
  <c r="G10" i="1" s="1"/>
  <c r="F94" i="8"/>
  <c r="D53" i="8"/>
  <c r="D2" i="8"/>
  <c r="D92" i="8"/>
  <c r="E13" i="8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04" i="7"/>
  <c r="F104" i="7" s="1"/>
  <c r="H104" i="7" s="1"/>
  <c r="I104" i="7" s="1"/>
  <c r="B2" i="7"/>
  <c r="B54" i="7"/>
  <c r="A84" i="1"/>
  <c r="B84" i="1" s="1"/>
  <c r="B21" i="7"/>
  <c r="A69" i="1"/>
  <c r="B69" i="1" s="1"/>
  <c r="B5" i="7"/>
  <c r="B4" i="7"/>
  <c r="A53" i="1"/>
  <c r="B53" i="1" s="1"/>
  <c r="A31" i="1"/>
  <c r="B31" i="1" s="1"/>
  <c r="B96" i="7"/>
  <c r="A22" i="1"/>
  <c r="B22" i="1" s="1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F21" i="7" s="1"/>
  <c r="E13" i="7"/>
  <c r="F13" i="7" s="1"/>
  <c r="E5" i="7"/>
  <c r="B87" i="7"/>
  <c r="A104" i="1"/>
  <c r="B104" i="1" s="1"/>
  <c r="E45" i="7"/>
  <c r="F45" i="7" s="1"/>
  <c r="A85" i="1"/>
  <c r="B85" i="1" s="1"/>
  <c r="B10" i="7"/>
  <c r="A10" i="1"/>
  <c r="B10" i="1" s="1"/>
  <c r="B74" i="7"/>
  <c r="A74" i="1"/>
  <c r="B74" i="1" s="1"/>
  <c r="B8" i="7"/>
  <c r="A8" i="1"/>
  <c r="B8" i="1" s="1"/>
  <c r="B24" i="7"/>
  <c r="A24" i="1"/>
  <c r="B24" i="1" s="1"/>
  <c r="B66" i="7"/>
  <c r="A66" i="1"/>
  <c r="B66" i="1" s="1"/>
  <c r="B94" i="7"/>
  <c r="A94" i="1"/>
  <c r="B94" i="1" s="1"/>
  <c r="A102" i="1"/>
  <c r="B102" i="1" s="1"/>
  <c r="B16" i="7"/>
  <c r="A16" i="1"/>
  <c r="B16" i="1" s="1"/>
  <c r="B88" i="7"/>
  <c r="A88" i="1"/>
  <c r="B88" i="1" s="1"/>
  <c r="B64" i="7"/>
  <c r="A64" i="1"/>
  <c r="B64" i="1" s="1"/>
  <c r="E91" i="7"/>
  <c r="E67" i="7"/>
  <c r="E51" i="7"/>
  <c r="E27" i="7"/>
  <c r="E3" i="7"/>
  <c r="A15" i="1"/>
  <c r="B15" i="1" s="1"/>
  <c r="B15" i="7"/>
  <c r="B7" i="7"/>
  <c r="A7" i="1"/>
  <c r="B7" i="1" s="1"/>
  <c r="B33" i="7"/>
  <c r="A33" i="1"/>
  <c r="B33" i="1" s="1"/>
  <c r="A63" i="1"/>
  <c r="B63" i="1" s="1"/>
  <c r="B63" i="7"/>
  <c r="B99" i="7"/>
  <c r="A99" i="1"/>
  <c r="B99" i="1" s="1"/>
  <c r="B26" i="7"/>
  <c r="A26" i="1"/>
  <c r="B26" i="1" s="1"/>
  <c r="B44" i="7"/>
  <c r="A44" i="1"/>
  <c r="B44" i="1" s="1"/>
  <c r="B82" i="7"/>
  <c r="A82" i="1"/>
  <c r="B82" i="1" s="1"/>
  <c r="B58" i="7"/>
  <c r="A58" i="1"/>
  <c r="B58" i="1" s="1"/>
  <c r="B34" i="7"/>
  <c r="A34" i="1"/>
  <c r="B34" i="1" s="1"/>
  <c r="B72" i="7"/>
  <c r="A72" i="1"/>
  <c r="B72" i="1" s="1"/>
  <c r="B56" i="7"/>
  <c r="A56" i="1"/>
  <c r="B56" i="1" s="1"/>
  <c r="B100" i="7"/>
  <c r="A100" i="1"/>
  <c r="B100" i="1" s="1"/>
  <c r="E107" i="7"/>
  <c r="E83" i="7"/>
  <c r="E59" i="7"/>
  <c r="E43" i="7"/>
  <c r="E19" i="7"/>
  <c r="B14" i="7"/>
  <c r="A14" i="1"/>
  <c r="B14" i="1" s="1"/>
  <c r="B6" i="7"/>
  <c r="F6" i="7" s="1"/>
  <c r="H6" i="7" s="1"/>
  <c r="I6" i="7" s="1"/>
  <c r="A6" i="1"/>
  <c r="B6" i="1" s="1"/>
  <c r="B40" i="7"/>
  <c r="A40" i="1"/>
  <c r="B40" i="1" s="1"/>
  <c r="B32" i="7"/>
  <c r="A32" i="1"/>
  <c r="B32" i="1" s="1"/>
  <c r="B86" i="7"/>
  <c r="A86" i="1"/>
  <c r="B86" i="1" s="1"/>
  <c r="B78" i="7"/>
  <c r="A78" i="1"/>
  <c r="B78" i="1" s="1"/>
  <c r="B70" i="7"/>
  <c r="A70" i="1"/>
  <c r="B70" i="1" s="1"/>
  <c r="B62" i="7"/>
  <c r="A62" i="1"/>
  <c r="B62" i="1" s="1"/>
  <c r="B36" i="7"/>
  <c r="B18" i="7"/>
  <c r="A18" i="1"/>
  <c r="B18" i="1" s="1"/>
  <c r="B90" i="7"/>
  <c r="A90" i="1"/>
  <c r="B90" i="1" s="1"/>
  <c r="B50" i="7"/>
  <c r="A50" i="1"/>
  <c r="B50" i="1" s="1"/>
  <c r="B42" i="7"/>
  <c r="A42" i="1"/>
  <c r="B42" i="1" s="1"/>
  <c r="B80" i="7"/>
  <c r="A80" i="1"/>
  <c r="B80" i="1" s="1"/>
  <c r="B48" i="7"/>
  <c r="A48" i="1"/>
  <c r="B48" i="1" s="1"/>
  <c r="B108" i="7"/>
  <c r="B92" i="7"/>
  <c r="A92" i="1"/>
  <c r="B92" i="1" s="1"/>
  <c r="E99" i="7"/>
  <c r="E75" i="7"/>
  <c r="F75" i="7" s="1"/>
  <c r="E35" i="7"/>
  <c r="E11" i="7"/>
  <c r="B41" i="7"/>
  <c r="A41" i="1"/>
  <c r="B41" i="1" s="1"/>
  <c r="B79" i="7"/>
  <c r="A79" i="1"/>
  <c r="B79" i="1" s="1"/>
  <c r="B71" i="7"/>
  <c r="A71" i="1"/>
  <c r="B71" i="1" s="1"/>
  <c r="A55" i="1"/>
  <c r="B55" i="1" s="1"/>
  <c r="B55" i="7"/>
  <c r="B47" i="7"/>
  <c r="A47" i="1"/>
  <c r="B47" i="1" s="1"/>
  <c r="B107" i="7"/>
  <c r="A91" i="1"/>
  <c r="B91" i="1" s="1"/>
  <c r="B91" i="7"/>
  <c r="B23" i="7"/>
  <c r="B25" i="7"/>
  <c r="A25" i="1"/>
  <c r="B25" i="1" s="1"/>
  <c r="B17" i="7"/>
  <c r="A17" i="1"/>
  <c r="B17" i="1" s="1"/>
  <c r="B9" i="7"/>
  <c r="A9" i="1"/>
  <c r="B9" i="1" s="1"/>
  <c r="B43" i="7"/>
  <c r="A43" i="1"/>
  <c r="B43" i="1" s="1"/>
  <c r="B35" i="7"/>
  <c r="A35" i="1"/>
  <c r="B35" i="1" s="1"/>
  <c r="B89" i="7"/>
  <c r="A89" i="1"/>
  <c r="B89" i="1" s="1"/>
  <c r="B81" i="7"/>
  <c r="A81" i="1"/>
  <c r="B81" i="1" s="1"/>
  <c r="B73" i="7"/>
  <c r="A73" i="1"/>
  <c r="B73" i="1" s="1"/>
  <c r="B65" i="7"/>
  <c r="A65" i="1"/>
  <c r="B65" i="1" s="1"/>
  <c r="B57" i="7"/>
  <c r="A57" i="1"/>
  <c r="B57" i="1" s="1"/>
  <c r="B49" i="7"/>
  <c r="A49" i="1"/>
  <c r="B49" i="1" s="1"/>
  <c r="B101" i="7"/>
  <c r="A101" i="1"/>
  <c r="B101" i="1" s="1"/>
  <c r="E42" i="7"/>
  <c r="B52" i="7"/>
  <c r="A103" i="1"/>
  <c r="B103" i="1" s="1"/>
  <c r="A30" i="1"/>
  <c r="B30" i="1" s="1"/>
  <c r="A95" i="1"/>
  <c r="B95" i="1" s="1"/>
  <c r="A76" i="1"/>
  <c r="B76" i="1" s="1"/>
  <c r="A20" i="1"/>
  <c r="B20" i="1" s="1"/>
  <c r="E56" i="7"/>
  <c r="F56" i="7" s="1"/>
  <c r="B68" i="7"/>
  <c r="A75" i="1"/>
  <c r="B75" i="1" s="1"/>
  <c r="A12" i="1"/>
  <c r="B12" i="1" s="1"/>
  <c r="B46" i="7"/>
  <c r="A46" i="1"/>
  <c r="B46" i="1" s="1"/>
  <c r="B106" i="7"/>
  <c r="B28" i="7"/>
  <c r="A28" i="1"/>
  <c r="B28" i="1" s="1"/>
  <c r="B38" i="7"/>
  <c r="A38" i="1"/>
  <c r="B38" i="1" s="1"/>
  <c r="B60" i="7"/>
  <c r="A60" i="1"/>
  <c r="B60" i="1" s="1"/>
  <c r="A93" i="1"/>
  <c r="B93" i="1" s="1"/>
  <c r="B27" i="7"/>
  <c r="A27" i="1"/>
  <c r="B27" i="1" s="1"/>
  <c r="B19" i="7"/>
  <c r="A19" i="1"/>
  <c r="B19" i="1" s="1"/>
  <c r="B11" i="7"/>
  <c r="F11" i="7" s="1"/>
  <c r="A11" i="1"/>
  <c r="B11" i="1" s="1"/>
  <c r="B3" i="7"/>
  <c r="A3" i="1"/>
  <c r="B3" i="1" s="1"/>
  <c r="B37" i="7"/>
  <c r="A37" i="1"/>
  <c r="B37" i="1" s="1"/>
  <c r="B29" i="7"/>
  <c r="A29" i="1"/>
  <c r="B29" i="1" s="1"/>
  <c r="B83" i="7"/>
  <c r="F83" i="7" s="1"/>
  <c r="A83" i="1"/>
  <c r="B83" i="1" s="1"/>
  <c r="B67" i="7"/>
  <c r="A67" i="1"/>
  <c r="B67" i="1" s="1"/>
  <c r="B59" i="7"/>
  <c r="A59" i="1"/>
  <c r="B59" i="1" s="1"/>
  <c r="B51" i="7"/>
  <c r="A51" i="1"/>
  <c r="B51" i="1" s="1"/>
  <c r="B98" i="7"/>
  <c r="A61" i="1"/>
  <c r="B61" i="1" s="1"/>
  <c r="A39" i="1"/>
  <c r="B39" i="1" s="1"/>
  <c r="B105" i="7"/>
  <c r="B97" i="7"/>
  <c r="A97" i="1"/>
  <c r="B97" i="1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45" i="1"/>
  <c r="B45" i="1" s="1"/>
  <c r="A13" i="1"/>
  <c r="B13" i="1" s="1"/>
  <c r="D55" i="9"/>
  <c r="B64" i="9"/>
  <c r="D95" i="9"/>
  <c r="D62" i="9"/>
  <c r="C14" i="9"/>
  <c r="B22" i="9"/>
  <c r="D8" i="9"/>
  <c r="D14" i="9"/>
  <c r="D32" i="9"/>
  <c r="B103" i="9"/>
  <c r="C2" i="9"/>
  <c r="H2" i="1" s="1"/>
  <c r="D47" i="9"/>
  <c r="D54" i="9"/>
  <c r="D70" i="9"/>
  <c r="D79" i="9"/>
  <c r="D87" i="9"/>
  <c r="B102" i="9"/>
  <c r="D84" i="9"/>
  <c r="B46" i="9"/>
  <c r="B86" i="9"/>
  <c r="C4" i="9"/>
  <c r="D7" i="9"/>
  <c r="D23" i="9"/>
  <c r="D31" i="9"/>
  <c r="D39" i="9"/>
  <c r="H39" i="1" s="1"/>
  <c r="D78" i="9"/>
  <c r="B94" i="9"/>
  <c r="D104" i="9"/>
  <c r="B108" i="9"/>
  <c r="D4" i="9"/>
  <c r="B13" i="9"/>
  <c r="D28" i="9"/>
  <c r="D36" i="9"/>
  <c r="B61" i="9"/>
  <c r="B24" i="9"/>
  <c r="B68" i="9"/>
  <c r="D77" i="9"/>
  <c r="B80" i="9"/>
  <c r="B72" i="9"/>
  <c r="C8" i="9"/>
  <c r="B29" i="9"/>
  <c r="B63" i="9"/>
  <c r="B76" i="9"/>
  <c r="B85" i="9"/>
  <c r="C20" i="9"/>
  <c r="H20" i="1" s="1"/>
  <c r="C5" i="9"/>
  <c r="H5" i="1" s="1"/>
  <c r="C12" i="9"/>
  <c r="H12" i="1" s="1"/>
  <c r="C28" i="9"/>
  <c r="C36" i="9"/>
  <c r="C68" i="9"/>
  <c r="C55" i="9"/>
  <c r="C76" i="9"/>
  <c r="C84" i="9"/>
  <c r="C92" i="9"/>
  <c r="H92" i="1" s="1"/>
  <c r="C108" i="9"/>
  <c r="C71" i="9"/>
  <c r="H71" i="1" s="1"/>
  <c r="C100" i="9"/>
  <c r="H100" i="1" s="1"/>
  <c r="C51" i="9"/>
  <c r="C95" i="9"/>
  <c r="C61" i="9"/>
  <c r="C63" i="9"/>
  <c r="C103" i="9"/>
  <c r="C29" i="9"/>
  <c r="C31" i="9"/>
  <c r="C59" i="9"/>
  <c r="H59" i="1" s="1"/>
  <c r="C69" i="9"/>
  <c r="C79" i="9"/>
  <c r="C87" i="9"/>
  <c r="C85" i="9"/>
  <c r="C93" i="9"/>
  <c r="C23" i="9"/>
  <c r="C11" i="9"/>
  <c r="H11" i="1" s="1"/>
  <c r="C13" i="9"/>
  <c r="C27" i="9"/>
  <c r="H27" i="1" s="1"/>
  <c r="C77" i="9"/>
  <c r="C3" i="9"/>
  <c r="H3" i="1" s="1"/>
  <c r="C19" i="9"/>
  <c r="H19" i="1" s="1"/>
  <c r="C44" i="9"/>
  <c r="H44" i="1" s="1"/>
  <c r="C52" i="9"/>
  <c r="H52" i="1" s="1"/>
  <c r="C75" i="9"/>
  <c r="C107" i="9"/>
  <c r="C53" i="9"/>
  <c r="H53" i="1" s="1"/>
  <c r="C10" i="9"/>
  <c r="H10" i="1" s="1"/>
  <c r="C47" i="9"/>
  <c r="C60" i="9"/>
  <c r="H60" i="1" s="1"/>
  <c r="C99" i="9"/>
  <c r="H99" i="1" s="1"/>
  <c r="B58" i="9"/>
  <c r="D105" i="9"/>
  <c r="B105" i="9"/>
  <c r="D17" i="9"/>
  <c r="B17" i="9"/>
  <c r="B43" i="9"/>
  <c r="B34" i="9"/>
  <c r="D49" i="9"/>
  <c r="B49" i="9"/>
  <c r="B51" i="9"/>
  <c r="D73" i="9"/>
  <c r="B73" i="9"/>
  <c r="B75" i="9"/>
  <c r="D97" i="9"/>
  <c r="B97" i="9"/>
  <c r="D41" i="9"/>
  <c r="B41" i="9"/>
  <c r="B9" i="9"/>
  <c r="D21" i="9"/>
  <c r="C43" i="9"/>
  <c r="C45" i="9"/>
  <c r="D65" i="9"/>
  <c r="B65" i="9"/>
  <c r="B67" i="9"/>
  <c r="D89" i="9"/>
  <c r="B89" i="9"/>
  <c r="B91" i="9"/>
  <c r="D101" i="9"/>
  <c r="B106" i="9"/>
  <c r="D33" i="9"/>
  <c r="B33" i="9"/>
  <c r="B35" i="9"/>
  <c r="D45" i="9"/>
  <c r="C67" i="9"/>
  <c r="C91" i="9"/>
  <c r="B26" i="9"/>
  <c r="C101" i="9"/>
  <c r="C9" i="9"/>
  <c r="D16" i="9"/>
  <c r="B16" i="9"/>
  <c r="B18" i="9"/>
  <c r="C35" i="9"/>
  <c r="C37" i="9"/>
  <c r="D69" i="9"/>
  <c r="D81" i="9"/>
  <c r="B81" i="9"/>
  <c r="B83" i="9"/>
  <c r="D93" i="9"/>
  <c r="B98" i="9"/>
  <c r="C21" i="9"/>
  <c r="D6" i="9"/>
  <c r="D25" i="9"/>
  <c r="B25" i="9"/>
  <c r="D37" i="9"/>
  <c r="D57" i="9"/>
  <c r="B57" i="9"/>
  <c r="C83" i="9"/>
  <c r="C22" i="9"/>
  <c r="C30" i="9"/>
  <c r="H30" i="1" s="1"/>
  <c r="C38" i="9"/>
  <c r="H38" i="1" s="1"/>
  <c r="C46" i="9"/>
  <c r="H46" i="1" s="1"/>
  <c r="C54" i="9"/>
  <c r="C62" i="9"/>
  <c r="C70" i="9"/>
  <c r="C78" i="9"/>
  <c r="C86" i="9"/>
  <c r="C94" i="9"/>
  <c r="C102" i="9"/>
  <c r="C18" i="9"/>
  <c r="C26" i="9"/>
  <c r="C34" i="9"/>
  <c r="C42" i="9"/>
  <c r="H42" i="1" s="1"/>
  <c r="C50" i="9"/>
  <c r="H50" i="1" s="1"/>
  <c r="C58" i="9"/>
  <c r="C66" i="9"/>
  <c r="H66" i="1" s="1"/>
  <c r="C74" i="9"/>
  <c r="H74" i="1" s="1"/>
  <c r="C82" i="9"/>
  <c r="H82" i="1" s="1"/>
  <c r="C90" i="9"/>
  <c r="H90" i="1" s="1"/>
  <c r="C98" i="9"/>
  <c r="C106" i="9"/>
  <c r="C7" i="9"/>
  <c r="C16" i="9"/>
  <c r="C17" i="9"/>
  <c r="C25" i="9"/>
  <c r="C33" i="9"/>
  <c r="C41" i="9"/>
  <c r="C49" i="9"/>
  <c r="C57" i="9"/>
  <c r="C65" i="9"/>
  <c r="C73" i="9"/>
  <c r="C81" i="9"/>
  <c r="C89" i="9"/>
  <c r="C97" i="9"/>
  <c r="C105" i="9"/>
  <c r="C6" i="9"/>
  <c r="C15" i="9"/>
  <c r="H15" i="1" s="1"/>
  <c r="C24" i="9"/>
  <c r="C32" i="9"/>
  <c r="C40" i="9"/>
  <c r="H40" i="1" s="1"/>
  <c r="C48" i="9"/>
  <c r="H48" i="1" s="1"/>
  <c r="C56" i="9"/>
  <c r="H56" i="1" s="1"/>
  <c r="C64" i="9"/>
  <c r="H64" i="1" s="1"/>
  <c r="C72" i="9"/>
  <c r="C80" i="9"/>
  <c r="C88" i="9"/>
  <c r="H88" i="1" s="1"/>
  <c r="C96" i="9"/>
  <c r="H96" i="1" s="1"/>
  <c r="C104" i="9"/>
  <c r="E17" i="7"/>
  <c r="E9" i="7"/>
  <c r="E106" i="7"/>
  <c r="E98" i="7"/>
  <c r="E90" i="7"/>
  <c r="E82" i="7"/>
  <c r="E74" i="7"/>
  <c r="E66" i="7"/>
  <c r="E58" i="7"/>
  <c r="E50" i="7"/>
  <c r="E34" i="7"/>
  <c r="E18" i="7"/>
  <c r="E10" i="7"/>
  <c r="E108" i="7"/>
  <c r="E100" i="7"/>
  <c r="E92" i="7"/>
  <c r="E84" i="7"/>
  <c r="F84" i="7" s="1"/>
  <c r="E76" i="7"/>
  <c r="F76" i="7" s="1"/>
  <c r="E68" i="7"/>
  <c r="E60" i="7"/>
  <c r="F60" i="7" s="1"/>
  <c r="E52" i="7"/>
  <c r="F52" i="7" s="1"/>
  <c r="E44" i="7"/>
  <c r="E36" i="7"/>
  <c r="E28" i="7"/>
  <c r="E20" i="7"/>
  <c r="F20" i="7" s="1"/>
  <c r="E12" i="7"/>
  <c r="F12" i="7" s="1"/>
  <c r="E4" i="7"/>
  <c r="E105" i="7"/>
  <c r="E97" i="7"/>
  <c r="E89" i="7"/>
  <c r="E81" i="7"/>
  <c r="E73" i="7"/>
  <c r="E65" i="7"/>
  <c r="F65" i="7" s="1"/>
  <c r="E57" i="7"/>
  <c r="E49" i="7"/>
  <c r="E41" i="7"/>
  <c r="E33" i="7"/>
  <c r="E25" i="7"/>
  <c r="E103" i="7"/>
  <c r="F103" i="7" s="1"/>
  <c r="E95" i="7"/>
  <c r="F95" i="7" s="1"/>
  <c r="E87" i="7"/>
  <c r="E79" i="7"/>
  <c r="E71" i="7"/>
  <c r="E63" i="7"/>
  <c r="E55" i="7"/>
  <c r="F55" i="7" s="1"/>
  <c r="E47" i="7"/>
  <c r="E39" i="7"/>
  <c r="F39" i="7" s="1"/>
  <c r="E31" i="7"/>
  <c r="F31" i="7" s="1"/>
  <c r="E23" i="7"/>
  <c r="F23" i="7" s="1"/>
  <c r="E15" i="7"/>
  <c r="E7" i="7"/>
  <c r="E26" i="7"/>
  <c r="H104" i="1" l="1"/>
  <c r="F78" i="7"/>
  <c r="F54" i="7"/>
  <c r="F70" i="7"/>
  <c r="H103" i="8"/>
  <c r="G103" i="1" s="1"/>
  <c r="H60" i="8"/>
  <c r="G60" i="1" s="1"/>
  <c r="H15" i="8"/>
  <c r="G15" i="1" s="1"/>
  <c r="H9" i="8"/>
  <c r="G9" i="1" s="1"/>
  <c r="H41" i="8"/>
  <c r="G41" i="1" s="1"/>
  <c r="H69" i="8"/>
  <c r="G69" i="1" s="1"/>
  <c r="H72" i="8"/>
  <c r="G72" i="1" s="1"/>
  <c r="H11" i="8"/>
  <c r="G11" i="1" s="1"/>
  <c r="H77" i="8"/>
  <c r="G77" i="1" s="1"/>
  <c r="H91" i="8"/>
  <c r="G91" i="1" s="1"/>
  <c r="F37" i="7"/>
  <c r="H37" i="7" s="1"/>
  <c r="I37" i="7" s="1"/>
  <c r="H44" i="8"/>
  <c r="G44" i="1" s="1"/>
  <c r="H37" i="8"/>
  <c r="G37" i="1" s="1"/>
  <c r="F36" i="7"/>
  <c r="G36" i="7" s="1"/>
  <c r="H52" i="8"/>
  <c r="G52" i="1" s="1"/>
  <c r="H45" i="8"/>
  <c r="G45" i="1" s="1"/>
  <c r="H7" i="8"/>
  <c r="G7" i="1" s="1"/>
  <c r="H25" i="8"/>
  <c r="G25" i="1" s="1"/>
  <c r="H53" i="8"/>
  <c r="G53" i="1" s="1"/>
  <c r="H62" i="8"/>
  <c r="G62" i="1" s="1"/>
  <c r="H61" i="8"/>
  <c r="G61" i="1" s="1"/>
  <c r="H2" i="8"/>
  <c r="G2" i="1" s="1"/>
  <c r="H63" i="8"/>
  <c r="G63" i="1" s="1"/>
  <c r="F15" i="7"/>
  <c r="G15" i="7" s="1"/>
  <c r="F25" i="7"/>
  <c r="F74" i="7"/>
  <c r="H74" i="7" s="1"/>
  <c r="I74" i="7" s="1"/>
  <c r="H46" i="8"/>
  <c r="G46" i="1" s="1"/>
  <c r="H73" i="8"/>
  <c r="G73" i="1" s="1"/>
  <c r="H24" i="8"/>
  <c r="G24" i="1" s="1"/>
  <c r="H33" i="8"/>
  <c r="G33" i="1" s="1"/>
  <c r="H81" i="8"/>
  <c r="G81" i="1" s="1"/>
  <c r="F7" i="7"/>
  <c r="H7" i="7" s="1"/>
  <c r="I7" i="7" s="1"/>
  <c r="F87" i="7"/>
  <c r="H87" i="7" s="1"/>
  <c r="I87" i="7" s="1"/>
  <c r="H69" i="7"/>
  <c r="I69" i="7" s="1"/>
  <c r="K69" i="7" s="1"/>
  <c r="L69" i="7" s="1"/>
  <c r="F96" i="7"/>
  <c r="G96" i="7" s="1"/>
  <c r="F42" i="7"/>
  <c r="H42" i="7" s="1"/>
  <c r="I42" i="7" s="1"/>
  <c r="F62" i="7"/>
  <c r="H62" i="7" s="1"/>
  <c r="I62" i="7" s="1"/>
  <c r="H28" i="8"/>
  <c r="G28" i="1" s="1"/>
  <c r="H92" i="8"/>
  <c r="G92" i="1" s="1"/>
  <c r="H6" i="8"/>
  <c r="G6" i="1" s="1"/>
  <c r="H14" i="8"/>
  <c r="G14" i="1" s="1"/>
  <c r="H70" i="8"/>
  <c r="G70" i="1" s="1"/>
  <c r="H80" i="8"/>
  <c r="G80" i="1" s="1"/>
  <c r="F59" i="7"/>
  <c r="H59" i="7" s="1"/>
  <c r="I59" i="7" s="1"/>
  <c r="H55" i="8"/>
  <c r="G55" i="1" s="1"/>
  <c r="H36" i="8"/>
  <c r="G36" i="1" s="1"/>
  <c r="H100" i="8"/>
  <c r="G100" i="1" s="1"/>
  <c r="H29" i="8"/>
  <c r="G29" i="1" s="1"/>
  <c r="H93" i="8"/>
  <c r="G93" i="1" s="1"/>
  <c r="H95" i="8"/>
  <c r="G95" i="1" s="1"/>
  <c r="H31" i="8"/>
  <c r="G31" i="1" s="1"/>
  <c r="H89" i="8"/>
  <c r="G89" i="1" s="1"/>
  <c r="F99" i="7"/>
  <c r="H99" i="7" s="1"/>
  <c r="I99" i="7" s="1"/>
  <c r="K99" i="7" s="1"/>
  <c r="L99" i="7" s="1"/>
  <c r="F51" i="7"/>
  <c r="H51" i="7" s="1"/>
  <c r="I51" i="7" s="1"/>
  <c r="H76" i="8"/>
  <c r="G76" i="1" s="1"/>
  <c r="H74" i="8"/>
  <c r="G74" i="1" s="1"/>
  <c r="H38" i="8"/>
  <c r="G38" i="1" s="1"/>
  <c r="H94" i="8"/>
  <c r="G94" i="1" s="1"/>
  <c r="F4" i="7"/>
  <c r="H4" i="7" s="1"/>
  <c r="I4" i="7" s="1"/>
  <c r="R6" i="7"/>
  <c r="E6" i="1" s="1"/>
  <c r="K6" i="7"/>
  <c r="L6" i="7" s="1"/>
  <c r="H86" i="1"/>
  <c r="H95" i="1"/>
  <c r="H8" i="1"/>
  <c r="H14" i="1"/>
  <c r="H78" i="8"/>
  <c r="G78" i="1" s="1"/>
  <c r="H12" i="8"/>
  <c r="G12" i="1" s="1"/>
  <c r="H22" i="8"/>
  <c r="G22" i="1" s="1"/>
  <c r="H21" i="8"/>
  <c r="G21" i="1" s="1"/>
  <c r="R104" i="7"/>
  <c r="E104" i="1" s="1"/>
  <c r="K104" i="7"/>
  <c r="L104" i="7" s="1"/>
  <c r="H24" i="1"/>
  <c r="H78" i="1"/>
  <c r="H76" i="1"/>
  <c r="H47" i="8"/>
  <c r="G47" i="1" s="1"/>
  <c r="H56" i="8"/>
  <c r="G56" i="1" s="1"/>
  <c r="H28" i="1"/>
  <c r="H30" i="8"/>
  <c r="G30" i="1" s="1"/>
  <c r="H70" i="1"/>
  <c r="H31" i="1"/>
  <c r="H55" i="1"/>
  <c r="F14" i="7"/>
  <c r="G14" i="7" s="1"/>
  <c r="H39" i="8"/>
  <c r="G39" i="1" s="1"/>
  <c r="H48" i="8"/>
  <c r="G48" i="1" s="1"/>
  <c r="F29" i="7"/>
  <c r="G29" i="7" s="1"/>
  <c r="F64" i="7"/>
  <c r="H64" i="7" s="1"/>
  <c r="I64" i="7" s="1"/>
  <c r="F16" i="7"/>
  <c r="G16" i="7" s="1"/>
  <c r="H2" i="7"/>
  <c r="I2" i="7" s="1"/>
  <c r="F24" i="7"/>
  <c r="H24" i="7" s="1"/>
  <c r="I24" i="7" s="1"/>
  <c r="F5" i="7"/>
  <c r="H5" i="7" s="1"/>
  <c r="I5" i="7" s="1"/>
  <c r="H102" i="7"/>
  <c r="I102" i="7" s="1"/>
  <c r="K102" i="7" s="1"/>
  <c r="G102" i="7"/>
  <c r="F38" i="7"/>
  <c r="H38" i="7" s="1"/>
  <c r="I38" i="7" s="1"/>
  <c r="K38" i="7" s="1"/>
  <c r="F94" i="7"/>
  <c r="H94" i="7" s="1"/>
  <c r="I94" i="7" s="1"/>
  <c r="K94" i="7" s="1"/>
  <c r="F98" i="7"/>
  <c r="G98" i="7" s="1"/>
  <c r="F88" i="7"/>
  <c r="G88" i="7" s="1"/>
  <c r="F100" i="7"/>
  <c r="G100" i="7" s="1"/>
  <c r="F34" i="7"/>
  <c r="G34" i="7" s="1"/>
  <c r="F106" i="7"/>
  <c r="G106" i="7" s="1"/>
  <c r="F46" i="7"/>
  <c r="H46" i="7" s="1"/>
  <c r="I46" i="7" s="1"/>
  <c r="F86" i="7"/>
  <c r="G86" i="7" s="1"/>
  <c r="F35" i="7"/>
  <c r="G35" i="7" s="1"/>
  <c r="G54" i="7"/>
  <c r="H54" i="7"/>
  <c r="I54" i="7" s="1"/>
  <c r="K54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H8" i="7" s="1"/>
  <c r="I8" i="7" s="1"/>
  <c r="F27" i="7"/>
  <c r="H27" i="7" s="1"/>
  <c r="I27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66" i="7"/>
  <c r="H66" i="7" s="1"/>
  <c r="I66" i="7" s="1"/>
  <c r="G13" i="7"/>
  <c r="H13" i="7"/>
  <c r="I13" i="7" s="1"/>
  <c r="K13" i="7" s="1"/>
  <c r="L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41" i="7"/>
  <c r="G41" i="7" s="1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G70" i="7"/>
  <c r="H70" i="7"/>
  <c r="I70" i="7" s="1"/>
  <c r="K70" i="7" s="1"/>
  <c r="H78" i="7"/>
  <c r="I78" i="7" s="1"/>
  <c r="K78" i="7" s="1"/>
  <c r="G78" i="7"/>
  <c r="G30" i="7"/>
  <c r="H30" i="7"/>
  <c r="I30" i="7" s="1"/>
  <c r="K30" i="7" s="1"/>
  <c r="F107" i="7"/>
  <c r="F26" i="7"/>
  <c r="G26" i="7" s="1"/>
  <c r="F105" i="7"/>
  <c r="H105" i="7" s="1"/>
  <c r="I105" i="7" s="1"/>
  <c r="F50" i="7"/>
  <c r="H50" i="7" s="1"/>
  <c r="I50" i="7" s="1"/>
  <c r="F71" i="7"/>
  <c r="G71" i="7" s="1"/>
  <c r="F48" i="7"/>
  <c r="H96" i="7"/>
  <c r="I96" i="7" s="1"/>
  <c r="K96" i="7" s="1"/>
  <c r="G6" i="7"/>
  <c r="F79" i="7"/>
  <c r="H79" i="7" s="1"/>
  <c r="I79" i="7" s="1"/>
  <c r="F68" i="7"/>
  <c r="G68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H94" i="1"/>
  <c r="H36" i="1"/>
  <c r="H7" i="1"/>
  <c r="H34" i="1"/>
  <c r="H102" i="1"/>
  <c r="H77" i="1"/>
  <c r="H85" i="1"/>
  <c r="H103" i="1"/>
  <c r="H23" i="1"/>
  <c r="H84" i="1"/>
  <c r="H32" i="1"/>
  <c r="H22" i="1"/>
  <c r="H47" i="1"/>
  <c r="H80" i="1"/>
  <c r="H29" i="1"/>
  <c r="H62" i="1"/>
  <c r="H69" i="1"/>
  <c r="H54" i="1"/>
  <c r="H68" i="1"/>
  <c r="H4" i="1"/>
  <c r="H61" i="1"/>
  <c r="H26" i="1"/>
  <c r="H37" i="1"/>
  <c r="H87" i="1"/>
  <c r="H63" i="1"/>
  <c r="H13" i="1"/>
  <c r="H79" i="1"/>
  <c r="H98" i="1"/>
  <c r="H25" i="1"/>
  <c r="H9" i="1"/>
  <c r="H41" i="1"/>
  <c r="H83" i="1"/>
  <c r="H67" i="1"/>
  <c r="H72" i="1"/>
  <c r="H97" i="1"/>
  <c r="H93" i="1"/>
  <c r="H51" i="1"/>
  <c r="H18" i="1"/>
  <c r="H43" i="1"/>
  <c r="H49" i="1"/>
  <c r="H33" i="1"/>
  <c r="H89" i="1"/>
  <c r="H35" i="1"/>
  <c r="H91" i="1"/>
  <c r="H75" i="1"/>
  <c r="H57" i="1"/>
  <c r="H81" i="1"/>
  <c r="H17" i="1"/>
  <c r="H16" i="1"/>
  <c r="H73" i="1"/>
  <c r="H58" i="1"/>
  <c r="H45" i="1"/>
  <c r="H21" i="1"/>
  <c r="H6" i="1"/>
  <c r="H101" i="1"/>
  <c r="H65" i="1"/>
  <c r="H23" i="7"/>
  <c r="I23" i="7" s="1"/>
  <c r="G23" i="7"/>
  <c r="H11" i="7"/>
  <c r="I11" i="7" s="1"/>
  <c r="G11" i="7"/>
  <c r="G85" i="7"/>
  <c r="H85" i="7"/>
  <c r="I85" i="7" s="1"/>
  <c r="H31" i="7"/>
  <c r="I31" i="7" s="1"/>
  <c r="G31" i="7"/>
  <c r="G60" i="7"/>
  <c r="H60" i="7"/>
  <c r="I60" i="7" s="1"/>
  <c r="H14" i="7"/>
  <c r="I14" i="7" s="1"/>
  <c r="H39" i="7"/>
  <c r="I39" i="7" s="1"/>
  <c r="G39" i="7"/>
  <c r="G52" i="7"/>
  <c r="H52" i="7"/>
  <c r="I52" i="7" s="1"/>
  <c r="H55" i="7"/>
  <c r="I55" i="7" s="1"/>
  <c r="G55" i="7"/>
  <c r="G61" i="7"/>
  <c r="H61" i="7"/>
  <c r="I61" i="7" s="1"/>
  <c r="H95" i="7"/>
  <c r="I95" i="7" s="1"/>
  <c r="G95" i="7"/>
  <c r="H83" i="7"/>
  <c r="I83" i="7" s="1"/>
  <c r="G83" i="7"/>
  <c r="G93" i="7"/>
  <c r="H93" i="7"/>
  <c r="I93" i="7" s="1"/>
  <c r="H103" i="7"/>
  <c r="I103" i="7" s="1"/>
  <c r="G103" i="7"/>
  <c r="H65" i="7"/>
  <c r="I65" i="7" s="1"/>
  <c r="G65" i="7"/>
  <c r="G75" i="7"/>
  <c r="H75" i="7"/>
  <c r="I75" i="7" s="1"/>
  <c r="G21" i="7"/>
  <c r="H21" i="7"/>
  <c r="I21" i="7" s="1"/>
  <c r="G4" i="7"/>
  <c r="G22" i="7"/>
  <c r="H22" i="7"/>
  <c r="I22" i="7" s="1"/>
  <c r="G25" i="7"/>
  <c r="H25" i="7"/>
  <c r="I25" i="7" s="1"/>
  <c r="G89" i="7"/>
  <c r="G45" i="7"/>
  <c r="H45" i="7"/>
  <c r="I45" i="7" s="1"/>
  <c r="G12" i="7"/>
  <c r="H12" i="7"/>
  <c r="I12" i="7" s="1"/>
  <c r="H76" i="7"/>
  <c r="I76" i="7" s="1"/>
  <c r="G76" i="7"/>
  <c r="G42" i="7"/>
  <c r="H56" i="7"/>
  <c r="I56" i="7" s="1"/>
  <c r="G56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G50" i="7" l="1"/>
  <c r="G5" i="7"/>
  <c r="H15" i="7"/>
  <c r="I15" i="7" s="1"/>
  <c r="H68" i="7"/>
  <c r="I68" i="7" s="1"/>
  <c r="K68" i="7" s="1"/>
  <c r="L68" i="7" s="1"/>
  <c r="G59" i="7"/>
  <c r="G33" i="7"/>
  <c r="G7" i="7"/>
  <c r="H86" i="7"/>
  <c r="I86" i="7" s="1"/>
  <c r="R86" i="7" s="1"/>
  <c r="E86" i="1" s="1"/>
  <c r="H29" i="7"/>
  <c r="I29" i="7" s="1"/>
  <c r="G8" i="7"/>
  <c r="G47" i="7"/>
  <c r="G87" i="7"/>
  <c r="G66" i="7"/>
  <c r="G51" i="7"/>
  <c r="H36" i="7"/>
  <c r="I36" i="7" s="1"/>
  <c r="R36" i="7" s="1"/>
  <c r="E36" i="1" s="1"/>
  <c r="G64" i="7"/>
  <c r="G37" i="7"/>
  <c r="H106" i="7"/>
  <c r="I106" i="7" s="1"/>
  <c r="K106" i="7" s="1"/>
  <c r="L106" i="7" s="1"/>
  <c r="R69" i="7"/>
  <c r="E69" i="1" s="1"/>
  <c r="G74" i="7"/>
  <c r="H41" i="7"/>
  <c r="I41" i="7" s="1"/>
  <c r="R41" i="7" s="1"/>
  <c r="E41" i="1" s="1"/>
  <c r="G38" i="7"/>
  <c r="H71" i="7"/>
  <c r="I71" i="7" s="1"/>
  <c r="R71" i="7" s="1"/>
  <c r="E71" i="1" s="1"/>
  <c r="H98" i="7"/>
  <c r="I98" i="7" s="1"/>
  <c r="R98" i="7" s="1"/>
  <c r="E98" i="1" s="1"/>
  <c r="G62" i="7"/>
  <c r="G99" i="7"/>
  <c r="G24" i="7"/>
  <c r="H35" i="7"/>
  <c r="I35" i="7" s="1"/>
  <c r="R35" i="7" s="1"/>
  <c r="E35" i="1" s="1"/>
  <c r="H34" i="7"/>
  <c r="I34" i="7" s="1"/>
  <c r="R34" i="7" s="1"/>
  <c r="E34" i="1" s="1"/>
  <c r="H26" i="7"/>
  <c r="I26" i="7" s="1"/>
  <c r="R26" i="7" s="1"/>
  <c r="E26" i="1" s="1"/>
  <c r="R67" i="7"/>
  <c r="E67" i="1" s="1"/>
  <c r="K67" i="7"/>
  <c r="R33" i="7"/>
  <c r="E33" i="1" s="1"/>
  <c r="K33" i="7"/>
  <c r="R5" i="7"/>
  <c r="E5" i="1" s="1"/>
  <c r="K5" i="7"/>
  <c r="L5" i="7" s="1"/>
  <c r="R17" i="7"/>
  <c r="E17" i="1" s="1"/>
  <c r="K17" i="7"/>
  <c r="L17" i="7" s="1"/>
  <c r="R63" i="7"/>
  <c r="E63" i="1" s="1"/>
  <c r="K63" i="7"/>
  <c r="K46" i="7"/>
  <c r="L46" i="7" s="1"/>
  <c r="K66" i="7"/>
  <c r="L66" i="7" s="1"/>
  <c r="R27" i="7"/>
  <c r="E27" i="1" s="1"/>
  <c r="K27" i="7"/>
  <c r="L27" i="7" s="1"/>
  <c r="H97" i="7"/>
  <c r="I97" i="7" s="1"/>
  <c r="K56" i="7"/>
  <c r="R74" i="7"/>
  <c r="E74" i="1" s="1"/>
  <c r="K74" i="7"/>
  <c r="L74" i="7" s="1"/>
  <c r="H58" i="7"/>
  <c r="I58" i="7" s="1"/>
  <c r="K59" i="7"/>
  <c r="L59" i="7" s="1"/>
  <c r="K52" i="7"/>
  <c r="K37" i="7"/>
  <c r="L37" i="7" s="1"/>
  <c r="G28" i="7"/>
  <c r="R92" i="7"/>
  <c r="E92" i="1" s="1"/>
  <c r="K92" i="7"/>
  <c r="L92" i="7" s="1"/>
  <c r="R61" i="7"/>
  <c r="E61" i="1" s="1"/>
  <c r="K61" i="7"/>
  <c r="L61" i="7" s="1"/>
  <c r="R31" i="7"/>
  <c r="E31" i="1" s="1"/>
  <c r="K31" i="7"/>
  <c r="L31" i="7" s="1"/>
  <c r="K18" i="7"/>
  <c r="L18" i="7" s="1"/>
  <c r="R93" i="7"/>
  <c r="E93" i="1" s="1"/>
  <c r="K93" i="7"/>
  <c r="L93" i="7" s="1"/>
  <c r="R11" i="7"/>
  <c r="E11" i="1" s="1"/>
  <c r="K11" i="7"/>
  <c r="L11" i="7" s="1"/>
  <c r="K84" i="7"/>
  <c r="L84" i="7" s="1"/>
  <c r="K86" i="7"/>
  <c r="G17" i="7"/>
  <c r="R64" i="7"/>
  <c r="E64" i="1" s="1"/>
  <c r="K64" i="7"/>
  <c r="L64" i="7" s="1"/>
  <c r="G67" i="7"/>
  <c r="K24" i="7"/>
  <c r="R79" i="7"/>
  <c r="E79" i="1" s="1"/>
  <c r="K79" i="7"/>
  <c r="L79" i="7" s="1"/>
  <c r="R57" i="7"/>
  <c r="E57" i="1" s="1"/>
  <c r="K57" i="7"/>
  <c r="L57" i="7" s="1"/>
  <c r="R29" i="7"/>
  <c r="E29" i="1" s="1"/>
  <c r="K29" i="7"/>
  <c r="L29" i="7" s="1"/>
  <c r="R60" i="7"/>
  <c r="E60" i="1" s="1"/>
  <c r="K60" i="7"/>
  <c r="L60" i="7" s="1"/>
  <c r="R12" i="7"/>
  <c r="E12" i="1" s="1"/>
  <c r="K12" i="7"/>
  <c r="L12" i="7" s="1"/>
  <c r="R62" i="7"/>
  <c r="E62" i="1" s="1"/>
  <c r="K62" i="7"/>
  <c r="L62" i="7" s="1"/>
  <c r="R65" i="7"/>
  <c r="E65" i="1" s="1"/>
  <c r="K65" i="7"/>
  <c r="L65" i="7" s="1"/>
  <c r="R45" i="7"/>
  <c r="E45" i="1" s="1"/>
  <c r="K45" i="7"/>
  <c r="L45" i="7" s="1"/>
  <c r="R21" i="7"/>
  <c r="E21" i="1" s="1"/>
  <c r="K21" i="7"/>
  <c r="L21" i="7" s="1"/>
  <c r="R51" i="7"/>
  <c r="E51" i="1" s="1"/>
  <c r="K51" i="7"/>
  <c r="L51" i="7" s="1"/>
  <c r="R95" i="7"/>
  <c r="E95" i="1" s="1"/>
  <c r="K95" i="7"/>
  <c r="L95" i="7" s="1"/>
  <c r="R55" i="7"/>
  <c r="E55" i="1" s="1"/>
  <c r="K55" i="7"/>
  <c r="L55" i="7" s="1"/>
  <c r="R8" i="7"/>
  <c r="E8" i="1" s="1"/>
  <c r="K8" i="7"/>
  <c r="R50" i="7"/>
  <c r="E50" i="1" s="1"/>
  <c r="K50" i="7"/>
  <c r="L50" i="7" s="1"/>
  <c r="R10" i="7"/>
  <c r="E10" i="1" s="1"/>
  <c r="K10" i="7"/>
  <c r="L10" i="7" s="1"/>
  <c r="R101" i="7"/>
  <c r="E101" i="1" s="1"/>
  <c r="K101" i="7"/>
  <c r="L101" i="7" s="1"/>
  <c r="R89" i="7"/>
  <c r="E89" i="1" s="1"/>
  <c r="K89" i="7"/>
  <c r="L89" i="7" s="1"/>
  <c r="K85" i="7"/>
  <c r="L85" i="7" s="1"/>
  <c r="K26" i="7"/>
  <c r="L26" i="7" s="1"/>
  <c r="R4" i="7"/>
  <c r="E4" i="1" s="1"/>
  <c r="K4" i="7"/>
  <c r="L4" i="7" s="1"/>
  <c r="R28" i="7"/>
  <c r="E28" i="1" s="1"/>
  <c r="K28" i="7"/>
  <c r="L28" i="7" s="1"/>
  <c r="R32" i="7"/>
  <c r="E32" i="1" s="1"/>
  <c r="K32" i="7"/>
  <c r="L32" i="7" s="1"/>
  <c r="K71" i="7"/>
  <c r="L71" i="7" s="1"/>
  <c r="R2" i="7"/>
  <c r="E2" i="1" s="1"/>
  <c r="K2" i="7"/>
  <c r="L2" i="7" s="1"/>
  <c r="R22" i="7"/>
  <c r="E22" i="1" s="1"/>
  <c r="K22" i="7"/>
  <c r="L22" i="7" s="1"/>
  <c r="R75" i="7"/>
  <c r="E75" i="1" s="1"/>
  <c r="K75" i="7"/>
  <c r="L75" i="7" s="1"/>
  <c r="K41" i="7"/>
  <c r="L41" i="7" s="1"/>
  <c r="K36" i="7"/>
  <c r="L36" i="7" s="1"/>
  <c r="R105" i="7"/>
  <c r="K105" i="7"/>
  <c r="L105" i="7" s="1"/>
  <c r="R49" i="7"/>
  <c r="E49" i="1" s="1"/>
  <c r="K49" i="7"/>
  <c r="L49" i="7" s="1"/>
  <c r="R108" i="7"/>
  <c r="K108" i="7"/>
  <c r="L108" i="7" s="1"/>
  <c r="R77" i="7"/>
  <c r="E77" i="1" s="1"/>
  <c r="K77" i="7"/>
  <c r="L77" i="7" s="1"/>
  <c r="R53" i="7"/>
  <c r="E53" i="1" s="1"/>
  <c r="K53" i="7"/>
  <c r="L53" i="7" s="1"/>
  <c r="R7" i="7"/>
  <c r="E7" i="1" s="1"/>
  <c r="K7" i="7"/>
  <c r="L7" i="7" s="1"/>
  <c r="R76" i="7"/>
  <c r="E76" i="1" s="1"/>
  <c r="K76" i="7"/>
  <c r="L76" i="7" s="1"/>
  <c r="R25" i="7"/>
  <c r="E25" i="1" s="1"/>
  <c r="K25" i="7"/>
  <c r="L25" i="7" s="1"/>
  <c r="R83" i="7"/>
  <c r="E83" i="1" s="1"/>
  <c r="K83" i="7"/>
  <c r="L83" i="7" s="1"/>
  <c r="R14" i="7"/>
  <c r="E14" i="1" s="1"/>
  <c r="K14" i="7"/>
  <c r="L14" i="7" s="1"/>
  <c r="K90" i="7"/>
  <c r="L90" i="7" s="1"/>
  <c r="R23" i="7"/>
  <c r="E23" i="1" s="1"/>
  <c r="K23" i="7"/>
  <c r="L23" i="7" s="1"/>
  <c r="R42" i="7"/>
  <c r="E42" i="1" s="1"/>
  <c r="K42" i="7"/>
  <c r="L42" i="7" s="1"/>
  <c r="R15" i="7"/>
  <c r="E15" i="1" s="1"/>
  <c r="K15" i="7"/>
  <c r="L15" i="7" s="1"/>
  <c r="R20" i="7"/>
  <c r="E20" i="1" s="1"/>
  <c r="K20" i="7"/>
  <c r="L20" i="7" s="1"/>
  <c r="R106" i="7"/>
  <c r="R103" i="7"/>
  <c r="E103" i="1" s="1"/>
  <c r="K103" i="7"/>
  <c r="L103" i="7" s="1"/>
  <c r="R39" i="7"/>
  <c r="E39" i="1" s="1"/>
  <c r="K39" i="7"/>
  <c r="L39" i="7" s="1"/>
  <c r="R87" i="7"/>
  <c r="E87" i="1" s="1"/>
  <c r="K87" i="7"/>
  <c r="L87" i="7" s="1"/>
  <c r="R47" i="7"/>
  <c r="E47" i="1" s="1"/>
  <c r="K47" i="7"/>
  <c r="L47" i="7" s="1"/>
  <c r="R73" i="7"/>
  <c r="E73" i="1" s="1"/>
  <c r="K73" i="7"/>
  <c r="L73" i="7" s="1"/>
  <c r="R38" i="7"/>
  <c r="E38" i="1" s="1"/>
  <c r="G27" i="7"/>
  <c r="R78" i="7"/>
  <c r="E78" i="1" s="1"/>
  <c r="R70" i="7"/>
  <c r="E70" i="1" s="1"/>
  <c r="R99" i="7"/>
  <c r="E99" i="1" s="1"/>
  <c r="L94" i="7"/>
  <c r="Q94" i="7" s="1"/>
  <c r="F94" i="1" s="1"/>
  <c r="R94" i="7"/>
  <c r="E94" i="1" s="1"/>
  <c r="G46" i="7"/>
  <c r="L30" i="7"/>
  <c r="R30" i="7"/>
  <c r="E30" i="1" s="1"/>
  <c r="R13" i="7"/>
  <c r="E13" i="1" s="1"/>
  <c r="H16" i="7"/>
  <c r="I16" i="7" s="1"/>
  <c r="K16" i="7" s="1"/>
  <c r="L54" i="7"/>
  <c r="R54" i="7"/>
  <c r="E54" i="1" s="1"/>
  <c r="L102" i="7"/>
  <c r="Q102" i="7" s="1"/>
  <c r="F102" i="1" s="1"/>
  <c r="R102" i="7"/>
  <c r="E102" i="1" s="1"/>
  <c r="L96" i="7"/>
  <c r="R96" i="7"/>
  <c r="E96" i="1" s="1"/>
  <c r="G49" i="7"/>
  <c r="G57" i="7"/>
  <c r="H19" i="7"/>
  <c r="I19" i="7" s="1"/>
  <c r="H88" i="7"/>
  <c r="I88" i="7" s="1"/>
  <c r="K88" i="7" s="1"/>
  <c r="G73" i="7"/>
  <c r="G94" i="7"/>
  <c r="G18" i="7"/>
  <c r="H100" i="7"/>
  <c r="I100" i="7" s="1"/>
  <c r="H3" i="7"/>
  <c r="I3" i="7" s="1"/>
  <c r="K3" i="7" s="1"/>
  <c r="L3" i="7" s="1"/>
  <c r="H43" i="7"/>
  <c r="I43" i="7" s="1"/>
  <c r="K43" i="7" s="1"/>
  <c r="L38" i="7"/>
  <c r="G63" i="7"/>
  <c r="G79" i="7"/>
  <c r="H72" i="7"/>
  <c r="I72" i="7" s="1"/>
  <c r="G32" i="7"/>
  <c r="H44" i="7"/>
  <c r="I44" i="7" s="1"/>
  <c r="H81" i="7"/>
  <c r="I81" i="7" s="1"/>
  <c r="K81" i="7" s="1"/>
  <c r="H9" i="7"/>
  <c r="I9" i="7" s="1"/>
  <c r="G108" i="7"/>
  <c r="G105" i="7"/>
  <c r="G90" i="7"/>
  <c r="L78" i="7"/>
  <c r="G10" i="7"/>
  <c r="H40" i="7"/>
  <c r="I40" i="7" s="1"/>
  <c r="K40" i="7" s="1"/>
  <c r="L40" i="7" s="1"/>
  <c r="G101" i="7"/>
  <c r="H82" i="7"/>
  <c r="I82" i="7" s="1"/>
  <c r="H91" i="7"/>
  <c r="I91" i="7" s="1"/>
  <c r="G80" i="7"/>
  <c r="H80" i="7"/>
  <c r="I80" i="7" s="1"/>
  <c r="L70" i="7"/>
  <c r="G92" i="7"/>
  <c r="G48" i="7"/>
  <c r="H48" i="7"/>
  <c r="I48" i="7" s="1"/>
  <c r="N99" i="7"/>
  <c r="O99" i="7" s="1"/>
  <c r="P99" i="7" s="1"/>
  <c r="Q99" i="7"/>
  <c r="F99" i="1" s="1"/>
  <c r="N13" i="7"/>
  <c r="O13" i="7" s="1"/>
  <c r="P13" i="7" s="1"/>
  <c r="Q13" i="7"/>
  <c r="F13" i="1" s="1"/>
  <c r="N69" i="7"/>
  <c r="O69" i="7" s="1"/>
  <c r="P69" i="7" s="1"/>
  <c r="Q69" i="7"/>
  <c r="F69" i="1" s="1"/>
  <c r="N104" i="7"/>
  <c r="O104" i="7" s="1"/>
  <c r="P104" i="7" s="1"/>
  <c r="Q104" i="7"/>
  <c r="F104" i="1" s="1"/>
  <c r="D104" i="1" s="1"/>
  <c r="C104" i="1" s="1"/>
  <c r="N6" i="7"/>
  <c r="O6" i="7" s="1"/>
  <c r="P6" i="7" s="1"/>
  <c r="Q6" i="7"/>
  <c r="F6" i="1" s="1"/>
  <c r="D6" i="1" s="1"/>
  <c r="C6" i="1" s="1"/>
  <c r="H107" i="7"/>
  <c r="I107" i="7" s="1"/>
  <c r="G107" i="7"/>
  <c r="L67" i="7"/>
  <c r="R66" i="7"/>
  <c r="E66" i="1" s="1"/>
  <c r="R59" i="7"/>
  <c r="E59" i="1" s="1"/>
  <c r="R84" i="7"/>
  <c r="E84" i="1" s="1"/>
  <c r="L8" i="7"/>
  <c r="R37" i="7"/>
  <c r="E37" i="1" s="1"/>
  <c r="R24" i="7"/>
  <c r="E24" i="1" s="1"/>
  <c r="L24" i="7"/>
  <c r="L33" i="7"/>
  <c r="L86" i="7"/>
  <c r="L52" i="7"/>
  <c r="R52" i="7"/>
  <c r="E52" i="1" s="1"/>
  <c r="R90" i="7"/>
  <c r="E90" i="1" s="1"/>
  <c r="R46" i="7"/>
  <c r="E46" i="1" s="1"/>
  <c r="R18" i="7"/>
  <c r="E18" i="1" s="1"/>
  <c r="L63" i="7"/>
  <c r="R85" i="7"/>
  <c r="E85" i="1" s="1"/>
  <c r="R56" i="7"/>
  <c r="E56" i="1" s="1"/>
  <c r="L56" i="7"/>
  <c r="K98" i="7" l="1"/>
  <c r="L98" i="7" s="1"/>
  <c r="D69" i="1"/>
  <c r="C69" i="1" s="1"/>
  <c r="I69" i="1" s="1"/>
  <c r="R68" i="7"/>
  <c r="E68" i="1" s="1"/>
  <c r="K35" i="7"/>
  <c r="L35" i="7" s="1"/>
  <c r="Q35" i="7" s="1"/>
  <c r="F35" i="1" s="1"/>
  <c r="D35" i="1" s="1"/>
  <c r="C35" i="1" s="1"/>
  <c r="N94" i="7"/>
  <c r="O94" i="7" s="1"/>
  <c r="P94" i="7" s="1"/>
  <c r="K34" i="7"/>
  <c r="L34" i="7" s="1"/>
  <c r="Q34" i="7" s="1"/>
  <c r="F34" i="1" s="1"/>
  <c r="D34" i="1" s="1"/>
  <c r="C34" i="1" s="1"/>
  <c r="I104" i="1"/>
  <c r="J104" i="1"/>
  <c r="R48" i="7"/>
  <c r="E48" i="1" s="1"/>
  <c r="K48" i="7"/>
  <c r="L48" i="7" s="1"/>
  <c r="R82" i="7"/>
  <c r="E82" i="1" s="1"/>
  <c r="K82" i="7"/>
  <c r="L82" i="7" s="1"/>
  <c r="Q82" i="7" s="1"/>
  <c r="F82" i="1" s="1"/>
  <c r="R72" i="7"/>
  <c r="E72" i="1" s="1"/>
  <c r="K72" i="7"/>
  <c r="L72" i="7" s="1"/>
  <c r="R19" i="7"/>
  <c r="E19" i="1" s="1"/>
  <c r="K19" i="7"/>
  <c r="L19" i="7" s="1"/>
  <c r="Q19" i="7" s="1"/>
  <c r="F19" i="1" s="1"/>
  <c r="Q30" i="7"/>
  <c r="F30" i="1" s="1"/>
  <c r="D30" i="1" s="1"/>
  <c r="C30" i="1" s="1"/>
  <c r="R58" i="7"/>
  <c r="E58" i="1" s="1"/>
  <c r="K58" i="7"/>
  <c r="L58" i="7" s="1"/>
  <c r="Q58" i="7" s="1"/>
  <c r="F58" i="1" s="1"/>
  <c r="D58" i="1" s="1"/>
  <c r="C58" i="1" s="1"/>
  <c r="R107" i="7"/>
  <c r="K107" i="7"/>
  <c r="L107" i="7" s="1"/>
  <c r="R100" i="7"/>
  <c r="E100" i="1" s="1"/>
  <c r="K100" i="7"/>
  <c r="L100" i="7" s="1"/>
  <c r="Q100" i="7" s="1"/>
  <c r="F100" i="1" s="1"/>
  <c r="N102" i="7"/>
  <c r="O102" i="7" s="1"/>
  <c r="P102" i="7" s="1"/>
  <c r="Q54" i="7"/>
  <c r="F54" i="1" s="1"/>
  <c r="D54" i="1" s="1"/>
  <c r="C54" i="1" s="1"/>
  <c r="R80" i="7"/>
  <c r="E80" i="1" s="1"/>
  <c r="K80" i="7"/>
  <c r="L80" i="7" s="1"/>
  <c r="R9" i="7"/>
  <c r="E9" i="1" s="1"/>
  <c r="K9" i="7"/>
  <c r="L9" i="7" s="1"/>
  <c r="Q9" i="7" s="1"/>
  <c r="F9" i="1" s="1"/>
  <c r="N30" i="7"/>
  <c r="O30" i="7" s="1"/>
  <c r="P30" i="7" s="1"/>
  <c r="N78" i="7"/>
  <c r="O78" i="7" s="1"/>
  <c r="P78" i="7" s="1"/>
  <c r="Q78" i="7"/>
  <c r="F78" i="1" s="1"/>
  <c r="D78" i="1" s="1"/>
  <c r="C78" i="1" s="1"/>
  <c r="N96" i="7"/>
  <c r="O96" i="7" s="1"/>
  <c r="P96" i="7" s="1"/>
  <c r="Q96" i="7"/>
  <c r="F96" i="1" s="1"/>
  <c r="D96" i="1" s="1"/>
  <c r="C96" i="1" s="1"/>
  <c r="R97" i="7"/>
  <c r="E97" i="1" s="1"/>
  <c r="K97" i="7"/>
  <c r="L97" i="7" s="1"/>
  <c r="Q97" i="7" s="1"/>
  <c r="F97" i="1" s="1"/>
  <c r="N38" i="7"/>
  <c r="O38" i="7" s="1"/>
  <c r="P38" i="7" s="1"/>
  <c r="Q38" i="7"/>
  <c r="F38" i="1" s="1"/>
  <c r="D38" i="1" s="1"/>
  <c r="C38" i="1" s="1"/>
  <c r="J6" i="1"/>
  <c r="I6" i="1"/>
  <c r="R44" i="7"/>
  <c r="E44" i="1" s="1"/>
  <c r="K44" i="7"/>
  <c r="L44" i="7" s="1"/>
  <c r="Q44" i="7" s="1"/>
  <c r="F44" i="1" s="1"/>
  <c r="R91" i="7"/>
  <c r="E91" i="1" s="1"/>
  <c r="K91" i="7"/>
  <c r="L91" i="7" s="1"/>
  <c r="D99" i="1"/>
  <c r="C99" i="1" s="1"/>
  <c r="N54" i="7"/>
  <c r="O54" i="7" s="1"/>
  <c r="P54" i="7" s="1"/>
  <c r="D13" i="1"/>
  <c r="C13" i="1" s="1"/>
  <c r="D102" i="1"/>
  <c r="C102" i="1" s="1"/>
  <c r="L81" i="7"/>
  <c r="Q81" i="7" s="1"/>
  <c r="F81" i="1" s="1"/>
  <c r="R81" i="7"/>
  <c r="E81" i="1" s="1"/>
  <c r="R43" i="7"/>
  <c r="E43" i="1" s="1"/>
  <c r="R88" i="7"/>
  <c r="E88" i="1" s="1"/>
  <c r="R16" i="7"/>
  <c r="E16" i="1" s="1"/>
  <c r="L16" i="7"/>
  <c r="R3" i="7"/>
  <c r="E3" i="1" s="1"/>
  <c r="R40" i="7"/>
  <c r="E40" i="1" s="1"/>
  <c r="L88" i="7"/>
  <c r="Q88" i="7" s="1"/>
  <c r="F88" i="1" s="1"/>
  <c r="L43" i="7"/>
  <c r="D94" i="1"/>
  <c r="C94" i="1" s="1"/>
  <c r="N95" i="7"/>
  <c r="O95" i="7" s="1"/>
  <c r="P95" i="7" s="1"/>
  <c r="Q95" i="7"/>
  <c r="F95" i="1" s="1"/>
  <c r="D95" i="1" s="1"/>
  <c r="C95" i="1" s="1"/>
  <c r="N42" i="7"/>
  <c r="O42" i="7" s="1"/>
  <c r="P42" i="7" s="1"/>
  <c r="Q42" i="7"/>
  <c r="F42" i="1" s="1"/>
  <c r="D42" i="1" s="1"/>
  <c r="C42" i="1" s="1"/>
  <c r="N93" i="7"/>
  <c r="O93" i="7" s="1"/>
  <c r="P93" i="7" s="1"/>
  <c r="Q93" i="7"/>
  <c r="F93" i="1" s="1"/>
  <c r="D93" i="1" s="1"/>
  <c r="C93" i="1" s="1"/>
  <c r="N22" i="7"/>
  <c r="O22" i="7" s="1"/>
  <c r="P22" i="7" s="1"/>
  <c r="Q22" i="7"/>
  <c r="F22" i="1" s="1"/>
  <c r="D22" i="1" s="1"/>
  <c r="C22" i="1" s="1"/>
  <c r="N73" i="7"/>
  <c r="O73" i="7" s="1"/>
  <c r="P73" i="7" s="1"/>
  <c r="Q73" i="7"/>
  <c r="F73" i="1" s="1"/>
  <c r="D73" i="1" s="1"/>
  <c r="C73" i="1" s="1"/>
  <c r="N76" i="7"/>
  <c r="O76" i="7" s="1"/>
  <c r="P76" i="7" s="1"/>
  <c r="Q76" i="7"/>
  <c r="F76" i="1" s="1"/>
  <c r="D76" i="1" s="1"/>
  <c r="C76" i="1" s="1"/>
  <c r="N75" i="7"/>
  <c r="O75" i="7" s="1"/>
  <c r="P75" i="7" s="1"/>
  <c r="Q75" i="7"/>
  <c r="F75" i="1" s="1"/>
  <c r="D75" i="1" s="1"/>
  <c r="C75" i="1" s="1"/>
  <c r="O2" i="7"/>
  <c r="P2" i="7" s="1"/>
  <c r="Q2" i="7"/>
  <c r="F2" i="1" s="1"/>
  <c r="D2" i="1" s="1"/>
  <c r="C2" i="1" s="1"/>
  <c r="N47" i="7"/>
  <c r="O47" i="7" s="1"/>
  <c r="P47" i="7" s="1"/>
  <c r="Q47" i="7"/>
  <c r="F47" i="1" s="1"/>
  <c r="D47" i="1" s="1"/>
  <c r="C47" i="1" s="1"/>
  <c r="N18" i="7"/>
  <c r="O18" i="7" s="1"/>
  <c r="P18" i="7" s="1"/>
  <c r="Q18" i="7"/>
  <c r="F18" i="1" s="1"/>
  <c r="D18" i="1" s="1"/>
  <c r="C18" i="1" s="1"/>
  <c r="N17" i="7"/>
  <c r="O17" i="7" s="1"/>
  <c r="P17" i="7" s="1"/>
  <c r="Q17" i="7"/>
  <c r="F17" i="1" s="1"/>
  <c r="D17" i="1" s="1"/>
  <c r="C17" i="1" s="1"/>
  <c r="N53" i="7"/>
  <c r="O53" i="7" s="1"/>
  <c r="P53" i="7" s="1"/>
  <c r="Q53" i="7"/>
  <c r="F53" i="1" s="1"/>
  <c r="D53" i="1" s="1"/>
  <c r="C53" i="1" s="1"/>
  <c r="N24" i="7"/>
  <c r="O24" i="7" s="1"/>
  <c r="P24" i="7" s="1"/>
  <c r="Q24" i="7"/>
  <c r="F24" i="1" s="1"/>
  <c r="D24" i="1" s="1"/>
  <c r="C24" i="1" s="1"/>
  <c r="N40" i="7"/>
  <c r="O40" i="7" s="1"/>
  <c r="P40" i="7" s="1"/>
  <c r="Q40" i="7"/>
  <c r="F40" i="1" s="1"/>
  <c r="N26" i="7"/>
  <c r="O26" i="7" s="1"/>
  <c r="P26" i="7" s="1"/>
  <c r="Q26" i="7"/>
  <c r="F26" i="1" s="1"/>
  <c r="D26" i="1" s="1"/>
  <c r="C26" i="1" s="1"/>
  <c r="N41" i="7"/>
  <c r="O41" i="7" s="1"/>
  <c r="P41" i="7" s="1"/>
  <c r="Q41" i="7"/>
  <c r="F41" i="1" s="1"/>
  <c r="D41" i="1" s="1"/>
  <c r="C41" i="1" s="1"/>
  <c r="N25" i="7"/>
  <c r="O25" i="7" s="1"/>
  <c r="P25" i="7" s="1"/>
  <c r="Q25" i="7"/>
  <c r="F25" i="1" s="1"/>
  <c r="D25" i="1" s="1"/>
  <c r="C25" i="1" s="1"/>
  <c r="N55" i="7"/>
  <c r="O55" i="7" s="1"/>
  <c r="P55" i="7" s="1"/>
  <c r="Q55" i="7"/>
  <c r="F55" i="1" s="1"/>
  <c r="D55" i="1" s="1"/>
  <c r="C55" i="1" s="1"/>
  <c r="N23" i="7"/>
  <c r="O23" i="7" s="1"/>
  <c r="P23" i="7" s="1"/>
  <c r="Q23" i="7"/>
  <c r="F23" i="1" s="1"/>
  <c r="D23" i="1" s="1"/>
  <c r="C23" i="1" s="1"/>
  <c r="N27" i="7"/>
  <c r="O27" i="7" s="1"/>
  <c r="P27" i="7" s="1"/>
  <c r="Q27" i="7"/>
  <c r="F27" i="1" s="1"/>
  <c r="D27" i="1" s="1"/>
  <c r="C27" i="1" s="1"/>
  <c r="N74" i="7"/>
  <c r="O74" i="7" s="1"/>
  <c r="P74" i="7" s="1"/>
  <c r="Q74" i="7"/>
  <c r="F74" i="1" s="1"/>
  <c r="D74" i="1" s="1"/>
  <c r="C74" i="1" s="1"/>
  <c r="N62" i="7"/>
  <c r="O62" i="7" s="1"/>
  <c r="P62" i="7" s="1"/>
  <c r="Q62" i="7"/>
  <c r="F62" i="1" s="1"/>
  <c r="D62" i="1" s="1"/>
  <c r="C62" i="1" s="1"/>
  <c r="N87" i="7"/>
  <c r="O87" i="7" s="1"/>
  <c r="P87" i="7" s="1"/>
  <c r="Q87" i="7"/>
  <c r="F87" i="1" s="1"/>
  <c r="D87" i="1" s="1"/>
  <c r="C87" i="1" s="1"/>
  <c r="N68" i="7"/>
  <c r="O68" i="7" s="1"/>
  <c r="P68" i="7" s="1"/>
  <c r="Q68" i="7"/>
  <c r="F68" i="1" s="1"/>
  <c r="D68" i="1" s="1"/>
  <c r="C68" i="1" s="1"/>
  <c r="N66" i="7"/>
  <c r="O66" i="7" s="1"/>
  <c r="P66" i="7" s="1"/>
  <c r="Q66" i="7"/>
  <c r="F66" i="1" s="1"/>
  <c r="D66" i="1" s="1"/>
  <c r="C66" i="1" s="1"/>
  <c r="N64" i="7"/>
  <c r="O64" i="7" s="1"/>
  <c r="P64" i="7" s="1"/>
  <c r="Q64" i="7"/>
  <c r="F64" i="1" s="1"/>
  <c r="D64" i="1" s="1"/>
  <c r="C64" i="1" s="1"/>
  <c r="N19" i="7"/>
  <c r="O19" i="7" s="1"/>
  <c r="P19" i="7" s="1"/>
  <c r="N10" i="7"/>
  <c r="O10" i="7" s="1"/>
  <c r="P10" i="7" s="1"/>
  <c r="Q10" i="7"/>
  <c r="F10" i="1" s="1"/>
  <c r="D10" i="1" s="1"/>
  <c r="C10" i="1" s="1"/>
  <c r="N85" i="7"/>
  <c r="O85" i="7" s="1"/>
  <c r="P85" i="7" s="1"/>
  <c r="Q85" i="7"/>
  <c r="F85" i="1" s="1"/>
  <c r="D85" i="1" s="1"/>
  <c r="C85" i="1" s="1"/>
  <c r="N33" i="7"/>
  <c r="O33" i="7" s="1"/>
  <c r="P33" i="7" s="1"/>
  <c r="Q33" i="7"/>
  <c r="F33" i="1" s="1"/>
  <c r="D33" i="1" s="1"/>
  <c r="C33" i="1" s="1"/>
  <c r="N36" i="7"/>
  <c r="O36" i="7" s="1"/>
  <c r="P36" i="7" s="1"/>
  <c r="Q36" i="7"/>
  <c r="F36" i="1" s="1"/>
  <c r="D36" i="1" s="1"/>
  <c r="C36" i="1" s="1"/>
  <c r="N98" i="7"/>
  <c r="O98" i="7" s="1"/>
  <c r="P98" i="7" s="1"/>
  <c r="Q98" i="7"/>
  <c r="F98" i="1" s="1"/>
  <c r="D98" i="1" s="1"/>
  <c r="C98" i="1" s="1"/>
  <c r="N50" i="7"/>
  <c r="O50" i="7" s="1"/>
  <c r="P50" i="7" s="1"/>
  <c r="Q50" i="7"/>
  <c r="F50" i="1" s="1"/>
  <c r="D50" i="1" s="1"/>
  <c r="C50" i="1" s="1"/>
  <c r="N57" i="7"/>
  <c r="O57" i="7" s="1"/>
  <c r="P57" i="7" s="1"/>
  <c r="Q57" i="7"/>
  <c r="F57" i="1" s="1"/>
  <c r="D57" i="1" s="1"/>
  <c r="C57" i="1" s="1"/>
  <c r="N103" i="7"/>
  <c r="O103" i="7" s="1"/>
  <c r="P103" i="7" s="1"/>
  <c r="Q103" i="7"/>
  <c r="F103" i="1" s="1"/>
  <c r="D103" i="1" s="1"/>
  <c r="C103" i="1" s="1"/>
  <c r="N106" i="7"/>
  <c r="O106" i="7" s="1"/>
  <c r="P106" i="7" s="1"/>
  <c r="Q106" i="7"/>
  <c r="N15" i="7"/>
  <c r="O15" i="7" s="1"/>
  <c r="P15" i="7" s="1"/>
  <c r="Q15" i="7"/>
  <c r="F15" i="1" s="1"/>
  <c r="D15" i="1" s="1"/>
  <c r="C15" i="1" s="1"/>
  <c r="N45" i="7"/>
  <c r="O45" i="7" s="1"/>
  <c r="P45" i="7" s="1"/>
  <c r="Q45" i="7"/>
  <c r="F45" i="1" s="1"/>
  <c r="D45" i="1" s="1"/>
  <c r="C45" i="1" s="1"/>
  <c r="N51" i="7"/>
  <c r="O51" i="7" s="1"/>
  <c r="P51" i="7" s="1"/>
  <c r="Q51" i="7"/>
  <c r="F51" i="1" s="1"/>
  <c r="D51" i="1" s="1"/>
  <c r="C51" i="1" s="1"/>
  <c r="N12" i="7"/>
  <c r="O12" i="7" s="1"/>
  <c r="P12" i="7" s="1"/>
  <c r="Q12" i="7"/>
  <c r="F12" i="1" s="1"/>
  <c r="D12" i="1" s="1"/>
  <c r="C12" i="1" s="1"/>
  <c r="N59" i="7"/>
  <c r="O59" i="7" s="1"/>
  <c r="P59" i="7" s="1"/>
  <c r="Q59" i="7"/>
  <c r="F59" i="1" s="1"/>
  <c r="D59" i="1" s="1"/>
  <c r="C59" i="1" s="1"/>
  <c r="N92" i="7"/>
  <c r="O92" i="7" s="1"/>
  <c r="P92" i="7" s="1"/>
  <c r="Q92" i="7"/>
  <c r="F92" i="1" s="1"/>
  <c r="D92" i="1" s="1"/>
  <c r="C92" i="1" s="1"/>
  <c r="N61" i="7"/>
  <c r="O61" i="7" s="1"/>
  <c r="P61" i="7" s="1"/>
  <c r="Q61" i="7"/>
  <c r="F61" i="1" s="1"/>
  <c r="D61" i="1" s="1"/>
  <c r="C61" i="1" s="1"/>
  <c r="N31" i="7"/>
  <c r="O31" i="7" s="1"/>
  <c r="P31" i="7" s="1"/>
  <c r="Q31" i="7"/>
  <c r="F31" i="1" s="1"/>
  <c r="D31" i="1" s="1"/>
  <c r="C31" i="1" s="1"/>
  <c r="N8" i="7"/>
  <c r="O8" i="7" s="1"/>
  <c r="P8" i="7" s="1"/>
  <c r="Q8" i="7"/>
  <c r="F8" i="1" s="1"/>
  <c r="D8" i="1" s="1"/>
  <c r="C8" i="1" s="1"/>
  <c r="N67" i="7"/>
  <c r="O67" i="7" s="1"/>
  <c r="P67" i="7" s="1"/>
  <c r="Q67" i="7"/>
  <c r="F67" i="1" s="1"/>
  <c r="D67" i="1" s="1"/>
  <c r="C67" i="1" s="1"/>
  <c r="N11" i="7"/>
  <c r="O11" i="7" s="1"/>
  <c r="P11" i="7" s="1"/>
  <c r="Q11" i="7"/>
  <c r="F11" i="1" s="1"/>
  <c r="D11" i="1" s="1"/>
  <c r="C11" i="1" s="1"/>
  <c r="N101" i="7"/>
  <c r="O101" i="7" s="1"/>
  <c r="P101" i="7" s="1"/>
  <c r="Q101" i="7"/>
  <c r="F101" i="1" s="1"/>
  <c r="D101" i="1" s="1"/>
  <c r="C101" i="1" s="1"/>
  <c r="N7" i="7"/>
  <c r="O7" i="7" s="1"/>
  <c r="P7" i="7" s="1"/>
  <c r="Q7" i="7"/>
  <c r="F7" i="1" s="1"/>
  <c r="D7" i="1" s="1"/>
  <c r="C7" i="1" s="1"/>
  <c r="N86" i="7"/>
  <c r="O86" i="7" s="1"/>
  <c r="P86" i="7" s="1"/>
  <c r="Q86" i="7"/>
  <c r="F86" i="1" s="1"/>
  <c r="D86" i="1" s="1"/>
  <c r="C86" i="1" s="1"/>
  <c r="N89" i="7"/>
  <c r="O89" i="7" s="1"/>
  <c r="P89" i="7" s="1"/>
  <c r="Q89" i="7"/>
  <c r="F89" i="1" s="1"/>
  <c r="D89" i="1" s="1"/>
  <c r="C89" i="1" s="1"/>
  <c r="N79" i="7"/>
  <c r="O79" i="7" s="1"/>
  <c r="P79" i="7" s="1"/>
  <c r="Q79" i="7"/>
  <c r="F79" i="1" s="1"/>
  <c r="D79" i="1" s="1"/>
  <c r="C79" i="1" s="1"/>
  <c r="N39" i="7"/>
  <c r="O39" i="7" s="1"/>
  <c r="P39" i="7" s="1"/>
  <c r="Q39" i="7"/>
  <c r="F39" i="1" s="1"/>
  <c r="D39" i="1" s="1"/>
  <c r="C39" i="1" s="1"/>
  <c r="N105" i="7"/>
  <c r="O105" i="7" s="1"/>
  <c r="P105" i="7" s="1"/>
  <c r="Q105" i="7"/>
  <c r="N65" i="7"/>
  <c r="O65" i="7" s="1"/>
  <c r="P65" i="7" s="1"/>
  <c r="Q65" i="7"/>
  <c r="F65" i="1" s="1"/>
  <c r="D65" i="1" s="1"/>
  <c r="C65" i="1" s="1"/>
  <c r="N46" i="7"/>
  <c r="O46" i="7" s="1"/>
  <c r="P46" i="7" s="1"/>
  <c r="Q46" i="7"/>
  <c r="F46" i="1" s="1"/>
  <c r="D46" i="1" s="1"/>
  <c r="C46" i="1" s="1"/>
  <c r="N29" i="7"/>
  <c r="O29" i="7" s="1"/>
  <c r="P29" i="7" s="1"/>
  <c r="Q29" i="7"/>
  <c r="F29" i="1" s="1"/>
  <c r="D29" i="1" s="1"/>
  <c r="C29" i="1" s="1"/>
  <c r="N77" i="7"/>
  <c r="O77" i="7" s="1"/>
  <c r="P77" i="7" s="1"/>
  <c r="Q77" i="7"/>
  <c r="F77" i="1" s="1"/>
  <c r="D77" i="1" s="1"/>
  <c r="C77" i="1" s="1"/>
  <c r="N37" i="7"/>
  <c r="O37" i="7" s="1"/>
  <c r="P37" i="7" s="1"/>
  <c r="Q37" i="7"/>
  <c r="F37" i="1" s="1"/>
  <c r="D37" i="1" s="1"/>
  <c r="C37" i="1" s="1"/>
  <c r="N28" i="7"/>
  <c r="O28" i="7" s="1"/>
  <c r="P28" i="7" s="1"/>
  <c r="Q28" i="7"/>
  <c r="F28" i="1" s="1"/>
  <c r="D28" i="1" s="1"/>
  <c r="C28" i="1" s="1"/>
  <c r="N70" i="7"/>
  <c r="O70" i="7" s="1"/>
  <c r="P70" i="7" s="1"/>
  <c r="Q70" i="7"/>
  <c r="F70" i="1" s="1"/>
  <c r="D70" i="1" s="1"/>
  <c r="C70" i="1" s="1"/>
  <c r="N56" i="7"/>
  <c r="O56" i="7" s="1"/>
  <c r="P56" i="7" s="1"/>
  <c r="Q56" i="7"/>
  <c r="F56" i="1" s="1"/>
  <c r="D56" i="1" s="1"/>
  <c r="C56" i="1" s="1"/>
  <c r="N21" i="7"/>
  <c r="O21" i="7" s="1"/>
  <c r="P21" i="7" s="1"/>
  <c r="Q21" i="7"/>
  <c r="F21" i="1" s="1"/>
  <c r="D21" i="1" s="1"/>
  <c r="C21" i="1" s="1"/>
  <c r="N63" i="7"/>
  <c r="O63" i="7" s="1"/>
  <c r="P63" i="7" s="1"/>
  <c r="Q63" i="7"/>
  <c r="F63" i="1" s="1"/>
  <c r="D63" i="1" s="1"/>
  <c r="C63" i="1" s="1"/>
  <c r="N52" i="7"/>
  <c r="O52" i="7" s="1"/>
  <c r="P52" i="7" s="1"/>
  <c r="Q52" i="7"/>
  <c r="F52" i="1" s="1"/>
  <c r="D52" i="1" s="1"/>
  <c r="C52" i="1" s="1"/>
  <c r="N60" i="7"/>
  <c r="O60" i="7" s="1"/>
  <c r="P60" i="7" s="1"/>
  <c r="Q60" i="7"/>
  <c r="F60" i="1" s="1"/>
  <c r="D60" i="1" s="1"/>
  <c r="C60" i="1" s="1"/>
  <c r="N49" i="7"/>
  <c r="O49" i="7" s="1"/>
  <c r="P49" i="7" s="1"/>
  <c r="Q49" i="7"/>
  <c r="F49" i="1" s="1"/>
  <c r="D49" i="1" s="1"/>
  <c r="C49" i="1" s="1"/>
  <c r="N3" i="7"/>
  <c r="O3" i="7" s="1"/>
  <c r="P3" i="7" s="1"/>
  <c r="Q3" i="7"/>
  <c r="F3" i="1" s="1"/>
  <c r="N83" i="7"/>
  <c r="O83" i="7" s="1"/>
  <c r="P83" i="7" s="1"/>
  <c r="Q83" i="7"/>
  <c r="F83" i="1" s="1"/>
  <c r="D83" i="1" s="1"/>
  <c r="C83" i="1" s="1"/>
  <c r="N32" i="7"/>
  <c r="O32" i="7" s="1"/>
  <c r="P32" i="7" s="1"/>
  <c r="Q32" i="7"/>
  <c r="F32" i="1" s="1"/>
  <c r="D32" i="1" s="1"/>
  <c r="C32" i="1" s="1"/>
  <c r="N90" i="7"/>
  <c r="O90" i="7" s="1"/>
  <c r="P90" i="7" s="1"/>
  <c r="Q90" i="7"/>
  <c r="F90" i="1" s="1"/>
  <c r="D90" i="1" s="1"/>
  <c r="C90" i="1" s="1"/>
  <c r="N4" i="7"/>
  <c r="O4" i="7" s="1"/>
  <c r="P4" i="7" s="1"/>
  <c r="Q4" i="7"/>
  <c r="F4" i="1" s="1"/>
  <c r="D4" i="1" s="1"/>
  <c r="C4" i="1" s="1"/>
  <c r="N71" i="7"/>
  <c r="O71" i="7" s="1"/>
  <c r="P71" i="7" s="1"/>
  <c r="Q71" i="7"/>
  <c r="F71" i="1" s="1"/>
  <c r="D71" i="1" s="1"/>
  <c r="C71" i="1" s="1"/>
  <c r="N20" i="7"/>
  <c r="O20" i="7" s="1"/>
  <c r="P20" i="7" s="1"/>
  <c r="Q20" i="7"/>
  <c r="F20" i="1" s="1"/>
  <c r="D20" i="1" s="1"/>
  <c r="C20" i="1" s="1"/>
  <c r="N84" i="7"/>
  <c r="O84" i="7" s="1"/>
  <c r="P84" i="7" s="1"/>
  <c r="Q84" i="7"/>
  <c r="F84" i="1" s="1"/>
  <c r="D84" i="1" s="1"/>
  <c r="C84" i="1" s="1"/>
  <c r="N5" i="7"/>
  <c r="O5" i="7" s="1"/>
  <c r="P5" i="7" s="1"/>
  <c r="Q5" i="7"/>
  <c r="F5" i="1" s="1"/>
  <c r="D5" i="1" s="1"/>
  <c r="C5" i="1" s="1"/>
  <c r="N108" i="7"/>
  <c r="O108" i="7" s="1"/>
  <c r="P108" i="7" s="1"/>
  <c r="Q108" i="7"/>
  <c r="N14" i="7"/>
  <c r="O14" i="7" s="1"/>
  <c r="P14" i="7" s="1"/>
  <c r="Q14" i="7"/>
  <c r="F14" i="1" s="1"/>
  <c r="D14" i="1" s="1"/>
  <c r="C14" i="1" s="1"/>
  <c r="J69" i="1" l="1"/>
  <c r="D44" i="1"/>
  <c r="C44" i="1" s="1"/>
  <c r="J44" i="1" s="1"/>
  <c r="N35" i="7"/>
  <c r="O35" i="7" s="1"/>
  <c r="P35" i="7" s="1"/>
  <c r="N44" i="7"/>
  <c r="O44" i="7" s="1"/>
  <c r="P44" i="7" s="1"/>
  <c r="N9" i="7"/>
  <c r="O9" i="7" s="1"/>
  <c r="P9" i="7" s="1"/>
  <c r="N88" i="7"/>
  <c r="O88" i="7" s="1"/>
  <c r="P88" i="7" s="1"/>
  <c r="D19" i="1"/>
  <c r="C19" i="1" s="1"/>
  <c r="J19" i="1" s="1"/>
  <c r="N34" i="7"/>
  <c r="O34" i="7" s="1"/>
  <c r="P34" i="7" s="1"/>
  <c r="D97" i="1"/>
  <c r="C97" i="1" s="1"/>
  <c r="I97" i="1" s="1"/>
  <c r="D82" i="1"/>
  <c r="C82" i="1" s="1"/>
  <c r="J82" i="1" s="1"/>
  <c r="D100" i="1"/>
  <c r="C100" i="1" s="1"/>
  <c r="I100" i="1" s="1"/>
  <c r="N82" i="7"/>
  <c r="O82" i="7" s="1"/>
  <c r="P82" i="7" s="1"/>
  <c r="N58" i="7"/>
  <c r="O58" i="7" s="1"/>
  <c r="P58" i="7" s="1"/>
  <c r="N100" i="7"/>
  <c r="O100" i="7" s="1"/>
  <c r="P100" i="7" s="1"/>
  <c r="D81" i="1"/>
  <c r="C81" i="1" s="1"/>
  <c r="J81" i="1" s="1"/>
  <c r="I78" i="1"/>
  <c r="J78" i="1"/>
  <c r="I30" i="1"/>
  <c r="J30" i="1"/>
  <c r="J27" i="1"/>
  <c r="I27" i="1"/>
  <c r="I25" i="1"/>
  <c r="J25" i="1"/>
  <c r="J75" i="1"/>
  <c r="I75" i="1"/>
  <c r="J22" i="1"/>
  <c r="I22" i="1"/>
  <c r="I95" i="1"/>
  <c r="J95" i="1"/>
  <c r="J54" i="1"/>
  <c r="I54" i="1"/>
  <c r="I14" i="1"/>
  <c r="J14" i="1"/>
  <c r="J5" i="1"/>
  <c r="I5" i="1"/>
  <c r="I32" i="1"/>
  <c r="J32" i="1"/>
  <c r="J60" i="1"/>
  <c r="I60" i="1"/>
  <c r="J21" i="1"/>
  <c r="I21" i="1"/>
  <c r="J59" i="1"/>
  <c r="I59" i="1"/>
  <c r="J45" i="1"/>
  <c r="I45" i="1"/>
  <c r="J103" i="1"/>
  <c r="I103" i="1"/>
  <c r="I98" i="1"/>
  <c r="J98" i="1"/>
  <c r="I23" i="1"/>
  <c r="J23" i="1"/>
  <c r="I89" i="1"/>
  <c r="J89" i="1"/>
  <c r="J93" i="1"/>
  <c r="I93" i="1"/>
  <c r="J101" i="1"/>
  <c r="I101" i="1"/>
  <c r="J68" i="1"/>
  <c r="I68" i="1"/>
  <c r="I65" i="1"/>
  <c r="J65" i="1"/>
  <c r="I41" i="1"/>
  <c r="J41" i="1"/>
  <c r="J76" i="1"/>
  <c r="I76" i="1"/>
  <c r="I71" i="1"/>
  <c r="J71" i="1"/>
  <c r="J52" i="1"/>
  <c r="I52" i="1"/>
  <c r="I57" i="1"/>
  <c r="J57" i="1"/>
  <c r="J28" i="1"/>
  <c r="I28" i="1"/>
  <c r="J67" i="1"/>
  <c r="I67" i="1"/>
  <c r="I64" i="1"/>
  <c r="J64" i="1"/>
  <c r="I87" i="1"/>
  <c r="J87" i="1"/>
  <c r="I55" i="1"/>
  <c r="J55" i="1"/>
  <c r="I26" i="1"/>
  <c r="J26" i="1"/>
  <c r="J53" i="1"/>
  <c r="I53" i="1"/>
  <c r="I47" i="1"/>
  <c r="J47" i="1"/>
  <c r="I42" i="1"/>
  <c r="J42" i="1"/>
  <c r="I96" i="1"/>
  <c r="J96" i="1"/>
  <c r="J20" i="1"/>
  <c r="I20" i="1"/>
  <c r="J4" i="1"/>
  <c r="I4" i="1"/>
  <c r="D9" i="1"/>
  <c r="C9" i="1" s="1"/>
  <c r="J70" i="1"/>
  <c r="I70" i="1"/>
  <c r="J61" i="1"/>
  <c r="I61" i="1"/>
  <c r="J51" i="1"/>
  <c r="I51" i="1"/>
  <c r="I50" i="1"/>
  <c r="J50" i="1"/>
  <c r="N97" i="7"/>
  <c r="O97" i="7" s="1"/>
  <c r="P97" i="7" s="1"/>
  <c r="I94" i="1"/>
  <c r="J94" i="1"/>
  <c r="J13" i="1"/>
  <c r="I13" i="1"/>
  <c r="I79" i="1"/>
  <c r="J79" i="1"/>
  <c r="I10" i="1"/>
  <c r="J10" i="1"/>
  <c r="J11" i="1"/>
  <c r="I11" i="1"/>
  <c r="J24" i="1"/>
  <c r="I24" i="1"/>
  <c r="J84" i="1"/>
  <c r="I84" i="1"/>
  <c r="I49" i="1"/>
  <c r="J49" i="1"/>
  <c r="J12" i="1"/>
  <c r="I12" i="1"/>
  <c r="J36" i="1"/>
  <c r="I36" i="1"/>
  <c r="J29" i="1"/>
  <c r="I29" i="1"/>
  <c r="J86" i="1"/>
  <c r="I86" i="1"/>
  <c r="I39" i="1"/>
  <c r="J39" i="1"/>
  <c r="N81" i="7"/>
  <c r="O81" i="7" s="1"/>
  <c r="P81" i="7" s="1"/>
  <c r="I66" i="1"/>
  <c r="J66" i="1"/>
  <c r="I74" i="1"/>
  <c r="J74" i="1"/>
  <c r="I17" i="1"/>
  <c r="J17" i="1"/>
  <c r="J2" i="1"/>
  <c r="I2" i="1"/>
  <c r="I73" i="1"/>
  <c r="J73" i="1"/>
  <c r="N43" i="7"/>
  <c r="O43" i="7" s="1"/>
  <c r="P43" i="7" s="1"/>
  <c r="Q43" i="7"/>
  <c r="F43" i="1" s="1"/>
  <c r="D43" i="1" s="1"/>
  <c r="C43" i="1" s="1"/>
  <c r="J37" i="1"/>
  <c r="I37" i="1"/>
  <c r="J77" i="1"/>
  <c r="I77" i="1"/>
  <c r="I18" i="1"/>
  <c r="J18" i="1"/>
  <c r="J83" i="1"/>
  <c r="I83" i="1"/>
  <c r="J56" i="1"/>
  <c r="I56" i="1"/>
  <c r="I34" i="1"/>
  <c r="J34" i="1"/>
  <c r="I15" i="1"/>
  <c r="J15" i="1"/>
  <c r="J38" i="1"/>
  <c r="I38" i="1"/>
  <c r="J102" i="1"/>
  <c r="I102" i="1"/>
  <c r="J85" i="1"/>
  <c r="I85" i="1"/>
  <c r="I46" i="1"/>
  <c r="J46" i="1"/>
  <c r="I7" i="1"/>
  <c r="J7" i="1"/>
  <c r="I62" i="1"/>
  <c r="J62" i="1"/>
  <c r="I90" i="1"/>
  <c r="J90" i="1"/>
  <c r="I63" i="1"/>
  <c r="J63" i="1"/>
  <c r="J8" i="1"/>
  <c r="I8" i="1"/>
  <c r="I31" i="1"/>
  <c r="J31" i="1"/>
  <c r="J92" i="1"/>
  <c r="I92" i="1"/>
  <c r="J35" i="1"/>
  <c r="I35" i="1"/>
  <c r="I58" i="1"/>
  <c r="J58" i="1"/>
  <c r="I33" i="1"/>
  <c r="J33" i="1"/>
  <c r="J99" i="1"/>
  <c r="I99" i="1"/>
  <c r="D3" i="1"/>
  <c r="C3" i="1" s="1"/>
  <c r="N16" i="7"/>
  <c r="O16" i="7" s="1"/>
  <c r="P16" i="7" s="1"/>
  <c r="Q16" i="7"/>
  <c r="F16" i="1" s="1"/>
  <c r="D16" i="1" s="1"/>
  <c r="C16" i="1" s="1"/>
  <c r="D40" i="1"/>
  <c r="C40" i="1" s="1"/>
  <c r="D88" i="1"/>
  <c r="C88" i="1" s="1"/>
  <c r="N72" i="7"/>
  <c r="O72" i="7" s="1"/>
  <c r="P72" i="7" s="1"/>
  <c r="Q72" i="7"/>
  <c r="F72" i="1" s="1"/>
  <c r="D72" i="1" s="1"/>
  <c r="C72" i="1" s="1"/>
  <c r="N91" i="7"/>
  <c r="O91" i="7" s="1"/>
  <c r="P91" i="7" s="1"/>
  <c r="Q91" i="7"/>
  <c r="F91" i="1" s="1"/>
  <c r="D91" i="1" s="1"/>
  <c r="C91" i="1" s="1"/>
  <c r="N80" i="7"/>
  <c r="O80" i="7" s="1"/>
  <c r="P80" i="7" s="1"/>
  <c r="Q80" i="7"/>
  <c r="F80" i="1" s="1"/>
  <c r="D80" i="1" s="1"/>
  <c r="C80" i="1" s="1"/>
  <c r="N48" i="7"/>
  <c r="O48" i="7" s="1"/>
  <c r="P48" i="7" s="1"/>
  <c r="Q48" i="7"/>
  <c r="F48" i="1" s="1"/>
  <c r="D48" i="1" s="1"/>
  <c r="C48" i="1" s="1"/>
  <c r="N107" i="7"/>
  <c r="O107" i="7" s="1"/>
  <c r="P107" i="7" s="1"/>
  <c r="Q107" i="7"/>
  <c r="I44" i="1" l="1"/>
  <c r="I19" i="1"/>
  <c r="J100" i="1"/>
  <c r="J97" i="1"/>
  <c r="I82" i="1"/>
  <c r="I81" i="1"/>
  <c r="J43" i="1"/>
  <c r="I43" i="1"/>
  <c r="I80" i="1"/>
  <c r="J80" i="1"/>
  <c r="J88" i="1"/>
  <c r="I88" i="1"/>
  <c r="J40" i="1"/>
  <c r="I40" i="1"/>
  <c r="J91" i="1"/>
  <c r="I91" i="1"/>
  <c r="I48" i="1"/>
  <c r="J48" i="1"/>
  <c r="J3" i="1"/>
  <c r="I3" i="1"/>
  <c r="I16" i="1"/>
  <c r="J16" i="1"/>
  <c r="J72" i="1"/>
  <c r="I72" i="1"/>
  <c r="I9" i="1"/>
  <c r="J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58ECCFC-0F07-8C49-8A87-A13DEABB6EC4}" name="T2-VLM2-1_78kg_0_035xcg_tailless" type="6" refreshedVersion="8" background="1" saveData="1">
    <textPr codePage="10000" sourceFile="/Users/williamkemp/Records/Masters/Projects/0_LinusProject/XFLR_Models/T2-VLM2-1_78kg_0_035xcg_tailles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<sst xmlns="http://schemas.openxmlformats.org/spreadsheetml/2006/main" count="129" uniqueCount="91">
  <si>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</si>
  <si>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</si>
  <si>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</si>
  <si>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</si>
  <si>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</si>
  <si>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</si>
  <si>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</si>
  <si>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</si>
  <si>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</si>
  <si>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</si>
  <si>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</si>
  <si>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</si>
  <si>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</si>
  <si>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</si>
  <si>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</si>
  <si>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</si>
  <si>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</si>
  <si>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</si>
  <si>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</si>
  <si>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</si>
  <si>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</si>
  <si>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</si>
  <si>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</si>
  <si>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</si>
  <si>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</si>
  <si>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</si>
  <si>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</si>
  <si>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</si>
  <si>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</si>
  <si>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</si>
  <si>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</si>
  <si>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</si>
  <si>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</si>
  <si>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</si>
  <si>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</si>
  <si>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</si>
  <si>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</si>
  <si>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</si>
  <si>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</si>
  <si>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</si>
  <si>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</si>
  <si>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</si>
  <si>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</si>
  <si>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</si>
  <si>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</si>
  <si>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</si>
  <si>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</si>
  <si>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</si>
  <si>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</si>
  <si>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</si>
  <si>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</si>
  <si>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</si>
  <si>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</si>
  <si>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</si>
  <si>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</si>
  <si>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</si>
  <si>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</si>
  <si>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</si>
  <si>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</si>
  <si>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</si>
  <si>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Dimesions</t>
  </si>
  <si>
    <t>Critical Re</t>
  </si>
  <si>
    <t>mu</t>
  </si>
  <si>
    <t>1.802*10^-5</t>
  </si>
  <si>
    <t>rho</t>
  </si>
  <si>
    <t>Wing Area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</si>
  <si>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</si>
  <si>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</si>
  <si>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</si>
  <si>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</si>
  <si>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</si>
  <si>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</si>
  <si>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</si>
  <si>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</si>
  <si>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</si>
  <si>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CD Viscous</t>
  </si>
  <si>
    <t>Drag V Stab</t>
  </si>
  <si>
    <t>CD Bound+</t>
  </si>
  <si>
    <t>CD Bound-</t>
  </si>
  <si>
    <t xml:space="preserve"> Linus-Tailless-Laminar</t>
  </si>
  <si>
    <t xml:space="preserve"> T2-VLM2-1.78kg_0.035xcg</t>
  </si>
  <si>
    <t xml:space="preserve"> Linus-HTail</t>
  </si>
  <si>
    <t xml:space="preserve"> T1-10.0 m/s-VLM2-1.8kg-x0.1m</t>
  </si>
  <si>
    <t>Body LHS</t>
  </si>
  <si>
    <t>mm^2</t>
  </si>
  <si>
    <t>Canopy LHS</t>
  </si>
  <si>
    <t>Nose LHS</t>
  </si>
  <si>
    <t>Total Area</t>
  </si>
  <si>
    <t>Width</t>
  </si>
  <si>
    <t>Length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</si>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</sst>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noFill/>
            </a:ln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35.503999999999998</c:v>
                </c:pt>
                <c:pt idx="1">
                  <c:v>33.0077</c:v>
                </c:pt>
                <c:pt idx="2">
                  <c:v>30.973400000000002</c:v>
                </c:pt>
                <c:pt idx="3">
                  <c:v>29.274100000000001</c:v>
                </c:pt>
                <c:pt idx="4">
                  <c:v>27.827000000000002</c:v>
                </c:pt>
                <c:pt idx="5">
                  <c:v>26.575299999999999</c:v>
                </c:pt>
                <c:pt idx="6">
                  <c:v>25.4787</c:v>
                </c:pt>
                <c:pt idx="7">
                  <c:v>24.5075</c:v>
                </c:pt>
                <c:pt idx="8">
                  <c:v>23.639600000000002</c:v>
                </c:pt>
                <c:pt idx="9">
                  <c:v>22.857900000000001</c:v>
                </c:pt>
                <c:pt idx="10">
                  <c:v>22.149000000000001</c:v>
                </c:pt>
                <c:pt idx="11">
                  <c:v>21.502199999999998</c:v>
                </c:pt>
                <c:pt idx="12">
                  <c:v>20.908999999999999</c:v>
                </c:pt>
                <c:pt idx="13">
                  <c:v>20.362400000000001</c:v>
                </c:pt>
                <c:pt idx="14">
                  <c:v>19.8565</c:v>
                </c:pt>
                <c:pt idx="15">
                  <c:v>19.386700000000001</c:v>
                </c:pt>
                <c:pt idx="16">
                  <c:v>18.948699999999999</c:v>
                </c:pt>
                <c:pt idx="17">
                  <c:v>18.539100000000001</c:v>
                </c:pt>
                <c:pt idx="18">
                  <c:v>18.155100000000001</c:v>
                </c:pt>
                <c:pt idx="19">
                  <c:v>17.794</c:v>
                </c:pt>
                <c:pt idx="20">
                  <c:v>17.453700000000001</c:v>
                </c:pt>
                <c:pt idx="21">
                  <c:v>17.132200000000001</c:v>
                </c:pt>
                <c:pt idx="22">
                  <c:v>16.8279</c:v>
                </c:pt>
                <c:pt idx="23">
                  <c:v>16.539200000000001</c:v>
                </c:pt>
                <c:pt idx="24">
                  <c:v>16.265000000000001</c:v>
                </c:pt>
                <c:pt idx="25">
                  <c:v>16.004000000000001</c:v>
                </c:pt>
                <c:pt idx="26">
                  <c:v>15.7552</c:v>
                </c:pt>
                <c:pt idx="27">
                  <c:v>15.5177</c:v>
                </c:pt>
                <c:pt idx="28">
                  <c:v>15.290699999999999</c:v>
                </c:pt>
                <c:pt idx="29">
                  <c:v>15.073399999999999</c:v>
                </c:pt>
                <c:pt idx="30">
                  <c:v>14.8651</c:v>
                </c:pt>
                <c:pt idx="31">
                  <c:v>14.6653</c:v>
                </c:pt>
                <c:pt idx="32">
                  <c:v>14.4733</c:v>
                </c:pt>
                <c:pt idx="33">
                  <c:v>14.2887</c:v>
                </c:pt>
                <c:pt idx="34">
                  <c:v>14.1111</c:v>
                </c:pt>
                <c:pt idx="35">
                  <c:v>13.9399</c:v>
                </c:pt>
                <c:pt idx="36">
                  <c:v>13.774800000000001</c:v>
                </c:pt>
                <c:pt idx="37">
                  <c:v>13.615500000000001</c:v>
                </c:pt>
                <c:pt idx="38">
                  <c:v>13.4617</c:v>
                </c:pt>
                <c:pt idx="39">
                  <c:v>13.312900000000001</c:v>
                </c:pt>
                <c:pt idx="40">
                  <c:v>13.1691</c:v>
                </c:pt>
                <c:pt idx="41">
                  <c:v>13.0298</c:v>
                </c:pt>
                <c:pt idx="42">
                  <c:v>12.8948</c:v>
                </c:pt>
                <c:pt idx="43">
                  <c:v>12.764099999999999</c:v>
                </c:pt>
                <c:pt idx="44">
                  <c:v>12.6372</c:v>
                </c:pt>
                <c:pt idx="45">
                  <c:v>12.514099999999999</c:v>
                </c:pt>
                <c:pt idx="46">
                  <c:v>12.394500000000001</c:v>
                </c:pt>
                <c:pt idx="47">
                  <c:v>12.2783</c:v>
                </c:pt>
                <c:pt idx="48">
                  <c:v>12.1654</c:v>
                </c:pt>
                <c:pt idx="49">
                  <c:v>12.0555</c:v>
                </c:pt>
                <c:pt idx="50">
                  <c:v>11.948600000000001</c:v>
                </c:pt>
                <c:pt idx="51">
                  <c:v>11.8445</c:v>
                </c:pt>
                <c:pt idx="52">
                  <c:v>11.7432</c:v>
                </c:pt>
                <c:pt idx="53">
                  <c:v>11.644399999999999</c:v>
                </c:pt>
                <c:pt idx="54">
                  <c:v>11.548</c:v>
                </c:pt>
                <c:pt idx="55">
                  <c:v>11.4541</c:v>
                </c:pt>
                <c:pt idx="56">
                  <c:v>11.362399999999999</c:v>
                </c:pt>
                <c:pt idx="57">
                  <c:v>11.273</c:v>
                </c:pt>
                <c:pt idx="58">
                  <c:v>11.185600000000001</c:v>
                </c:pt>
                <c:pt idx="59">
                  <c:v>11.100300000000001</c:v>
                </c:pt>
                <c:pt idx="60">
                  <c:v>11.0169</c:v>
                </c:pt>
                <c:pt idx="61">
                  <c:v>10.9354</c:v>
                </c:pt>
                <c:pt idx="62">
                  <c:v>10.855700000000001</c:v>
                </c:pt>
                <c:pt idx="63">
                  <c:v>10.777699999999999</c:v>
                </c:pt>
                <c:pt idx="64">
                  <c:v>10.701499999999999</c:v>
                </c:pt>
                <c:pt idx="65">
                  <c:v>10.626799999999999</c:v>
                </c:pt>
                <c:pt idx="66">
                  <c:v>10.553699999999999</c:v>
                </c:pt>
                <c:pt idx="67">
                  <c:v>10.482100000000001</c:v>
                </c:pt>
                <c:pt idx="68">
                  <c:v>10.412000000000001</c:v>
                </c:pt>
                <c:pt idx="69">
                  <c:v>10.343299999999999</c:v>
                </c:pt>
                <c:pt idx="70">
                  <c:v>10.276</c:v>
                </c:pt>
                <c:pt idx="71">
                  <c:v>10.210000000000001</c:v>
                </c:pt>
                <c:pt idx="72">
                  <c:v>10.145200000000001</c:v>
                </c:pt>
                <c:pt idx="73">
                  <c:v>10.0817</c:v>
                </c:pt>
                <c:pt idx="74">
                  <c:v>10.019399999999999</c:v>
                </c:pt>
                <c:pt idx="75">
                  <c:v>9.9582999999999995</c:v>
                </c:pt>
                <c:pt idx="76">
                  <c:v>9.8983000000000008</c:v>
                </c:pt>
                <c:pt idx="77">
                  <c:v>9.8393999999999995</c:v>
                </c:pt>
                <c:pt idx="78">
                  <c:v>9.7814999999999994</c:v>
                </c:pt>
                <c:pt idx="79">
                  <c:v>9.7247000000000003</c:v>
                </c:pt>
                <c:pt idx="80">
                  <c:v>9.6689000000000007</c:v>
                </c:pt>
                <c:pt idx="81">
                  <c:v>9.6140000000000008</c:v>
                </c:pt>
                <c:pt idx="82">
                  <c:v>9.5601000000000003</c:v>
                </c:pt>
                <c:pt idx="83">
                  <c:v>9.5071999999999992</c:v>
                </c:pt>
                <c:pt idx="84">
                  <c:v>9.4550999999999998</c:v>
                </c:pt>
                <c:pt idx="85">
                  <c:v>9.4039000000000001</c:v>
                </c:pt>
                <c:pt idx="86">
                  <c:v>9.3535000000000004</c:v>
                </c:pt>
                <c:pt idx="87">
                  <c:v>9.3039000000000005</c:v>
                </c:pt>
                <c:pt idx="88">
                  <c:v>9.2552000000000003</c:v>
                </c:pt>
                <c:pt idx="89">
                  <c:v>9.2072000000000003</c:v>
                </c:pt>
                <c:pt idx="90">
                  <c:v>9.16</c:v>
                </c:pt>
                <c:pt idx="91">
                  <c:v>9.1135000000000002</c:v>
                </c:pt>
                <c:pt idx="92">
                  <c:v>9.0678000000000001</c:v>
                </c:pt>
                <c:pt idx="93">
                  <c:v>9.0227000000000004</c:v>
                </c:pt>
                <c:pt idx="94">
                  <c:v>8.9784000000000006</c:v>
                </c:pt>
                <c:pt idx="95">
                  <c:v>8.9346999999999994</c:v>
                </c:pt>
                <c:pt idx="96">
                  <c:v>8.8917000000000002</c:v>
                </c:pt>
                <c:pt idx="97">
                  <c:v>8.8491999999999997</c:v>
                </c:pt>
                <c:pt idx="98">
                  <c:v>8.8074999999999992</c:v>
                </c:pt>
                <c:pt idx="99">
                  <c:v>8.7662999999999993</c:v>
                </c:pt>
                <c:pt idx="100">
                  <c:v>8.7256999999999998</c:v>
                </c:pt>
                <c:pt idx="101">
                  <c:v>8.6857000000000006</c:v>
                </c:pt>
                <c:pt idx="102">
                  <c:v>8.6463000000000001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5.5167669566499624</c:v>
                </c:pt>
                <c:pt idx="1">
                  <c:v>4.8361745767669406</c:v>
                </c:pt>
                <c:pt idx="2">
                  <c:v>4.3141905178579449</c:v>
                </c:pt>
                <c:pt idx="3">
                  <c:v>3.9000025094170612</c:v>
                </c:pt>
                <c:pt idx="4">
                  <c:v>3.5633599959071613</c:v>
                </c:pt>
                <c:pt idx="5">
                  <c:v>3.2840594338510956</c:v>
                </c:pt>
                <c:pt idx="6">
                  <c:v>3.0487712037625685</c:v>
                </c:pt>
                <c:pt idx="7">
                  <c:v>2.8479099518345365</c:v>
                </c:pt>
                <c:pt idx="8">
                  <c:v>2.6751231249163823</c:v>
                </c:pt>
                <c:pt idx="9">
                  <c:v>2.5251765361530207</c:v>
                </c:pt>
                <c:pt idx="10">
                  <c:v>2.3934197306300971</c:v>
                </c:pt>
                <c:pt idx="11">
                  <c:v>2.2766519819723268</c:v>
                </c:pt>
                <c:pt idx="12">
                  <c:v>2.1724854348631877</c:v>
                </c:pt>
                <c:pt idx="13">
                  <c:v>2.078980462112431</c:v>
                </c:pt>
                <c:pt idx="14">
                  <c:v>1.9947670573127612</c:v>
                </c:pt>
                <c:pt idx="15">
                  <c:v>1.9185176663488068</c:v>
                </c:pt>
                <c:pt idx="16">
                  <c:v>1.8490971910475908</c:v>
                </c:pt>
                <c:pt idx="17">
                  <c:v>1.7855429789857797</c:v>
                </c:pt>
                <c:pt idx="18">
                  <c:v>1.7272277381482741</c:v>
                </c:pt>
                <c:pt idx="19">
                  <c:v>1.6741089699541527</c:v>
                </c:pt>
                <c:pt idx="20">
                  <c:v>1.625413831024014</c:v>
                </c:pt>
                <c:pt idx="21">
                  <c:v>1.5803111567333374</c:v>
                </c:pt>
                <c:pt idx="22">
                  <c:v>1.5384824202431113</c:v>
                </c:pt>
                <c:pt idx="23">
                  <c:v>1.4996054475877814</c:v>
                </c:pt>
                <c:pt idx="24">
                  <c:v>1.4635740569019793</c:v>
                </c:pt>
                <c:pt idx="25">
                  <c:v>1.4301698110464158</c:v>
                </c:pt>
                <c:pt idx="26">
                  <c:v>1.3989696755543206</c:v>
                </c:pt>
                <c:pt idx="27">
                  <c:v>1.3697499967004503</c:v>
                </c:pt>
                <c:pt idx="28">
                  <c:v>1.3423881025431712</c:v>
                </c:pt>
                <c:pt idx="29">
                  <c:v>1.3167225547216406</c:v>
                </c:pt>
                <c:pt idx="30">
                  <c:v>1.2927152827576078</c:v>
                </c:pt>
                <c:pt idx="31">
                  <c:v>1.2701546946948319</c:v>
                </c:pt>
                <c:pt idx="32">
                  <c:v>1.2488981617325341</c:v>
                </c:pt>
                <c:pt idx="33">
                  <c:v>1.2288269239165159</c:v>
                </c:pt>
                <c:pt idx="34">
                  <c:v>1.2100817842961795</c:v>
                </c:pt>
                <c:pt idx="35">
                  <c:v>1.1929920909253358</c:v>
                </c:pt>
                <c:pt idx="36">
                  <c:v>1.1769252234268359</c:v>
                </c:pt>
                <c:pt idx="37">
                  <c:v>1.1618122465740315</c:v>
                </c:pt>
                <c:pt idx="38">
                  <c:v>1.1475096960880884</c:v>
                </c:pt>
                <c:pt idx="39">
                  <c:v>1.1338480711270276</c:v>
                </c:pt>
                <c:pt idx="40">
                  <c:v>1.1208117544941014</c:v>
                </c:pt>
                <c:pt idx="41">
                  <c:v>1.1083957861332241</c:v>
                </c:pt>
                <c:pt idx="42">
                  <c:v>1.0965612966467011</c:v>
                </c:pt>
                <c:pt idx="43">
                  <c:v>1.0853348057780219</c:v>
                </c:pt>
                <c:pt idx="44">
                  <c:v>1.0747496393743401</c:v>
                </c:pt>
                <c:pt idx="45">
                  <c:v>1.0648555091010281</c:v>
                </c:pt>
                <c:pt idx="46">
                  <c:v>1.0554982742618499</c:v>
                </c:pt>
                <c:pt idx="47">
                  <c:v>1.0466230030364529</c:v>
                </c:pt>
                <c:pt idx="48">
                  <c:v>1.0381781633836593</c:v>
                </c:pt>
                <c:pt idx="49">
                  <c:v>1.0302878335264021</c:v>
                </c:pt>
                <c:pt idx="50">
                  <c:v>1.0232749537308292</c:v>
                </c:pt>
                <c:pt idx="51">
                  <c:v>1.0169049238578884</c:v>
                </c:pt>
                <c:pt idx="52">
                  <c:v>1.0109619231185314</c:v>
                </c:pt>
                <c:pt idx="53">
                  <c:v>1.005401813056177</c:v>
                </c:pt>
                <c:pt idx="54">
                  <c:v>1.0001275423277094</c:v>
                </c:pt>
                <c:pt idx="55">
                  <c:v>0.99512346051687994</c:v>
                </c:pt>
                <c:pt idx="56">
                  <c:v>0.99036063748187231</c:v>
                </c:pt>
                <c:pt idx="57">
                  <c:v>0.98588790326571396</c:v>
                </c:pt>
                <c:pt idx="58">
                  <c:v>0.98165286320376732</c:v>
                </c:pt>
                <c:pt idx="59">
                  <c:v>0.97763514236036853</c:v>
                </c:pt>
                <c:pt idx="60">
                  <c:v>0.97374162264442599</c:v>
                </c:pt>
                <c:pt idx="61">
                  <c:v>0.96999286655431349</c:v>
                </c:pt>
                <c:pt idx="62">
                  <c:v>0.96642578161233073</c:v>
                </c:pt>
                <c:pt idx="63">
                  <c:v>0.96304089877135635</c:v>
                </c:pt>
                <c:pt idx="64">
                  <c:v>0.95997932420571008</c:v>
                </c:pt>
                <c:pt idx="65">
                  <c:v>0.95724858716396155</c:v>
                </c:pt>
                <c:pt idx="66">
                  <c:v>0.95477236976148905</c:v>
                </c:pt>
                <c:pt idx="67">
                  <c:v>0.95249607213128873</c:v>
                </c:pt>
                <c:pt idx="68">
                  <c:v>0.95038205191023362</c:v>
                </c:pt>
                <c:pt idx="69">
                  <c:v>0.94886940590366675</c:v>
                </c:pt>
                <c:pt idx="70">
                  <c:v>0.9481548436734194</c:v>
                </c:pt>
                <c:pt idx="71">
                  <c:v>0.94781426910837119</c:v>
                </c:pt>
                <c:pt idx="72">
                  <c:v>0.94775093106937058</c:v>
                </c:pt>
                <c:pt idx="73">
                  <c:v>0.94787000158361134</c:v>
                </c:pt>
                <c:pt idx="74">
                  <c:v>0.94815170064864551</c:v>
                </c:pt>
                <c:pt idx="75">
                  <c:v>0.94852427797367844</c:v>
                </c:pt>
                <c:pt idx="76">
                  <c:v>0.94899460322805529</c:v>
                </c:pt>
                <c:pt idx="77">
                  <c:v>0.94953141888197146</c:v>
                </c:pt>
                <c:pt idx="78">
                  <c:v>0.94994913730102415</c:v>
                </c:pt>
                <c:pt idx="79">
                  <c:v>0.95016003285600759</c:v>
                </c:pt>
                <c:pt idx="80">
                  <c:v>0.95046842473774851</c:v>
                </c:pt>
                <c:pt idx="81">
                  <c:v>0.95076260388402145</c:v>
                </c:pt>
                <c:pt idx="82">
                  <c:v>0.95112379841271311</c:v>
                </c:pt>
                <c:pt idx="83">
                  <c:v>0.95181652089846769</c:v>
                </c:pt>
                <c:pt idx="84">
                  <c:v>0.95277400892405129</c:v>
                </c:pt>
                <c:pt idx="85">
                  <c:v>0.95382820450066674</c:v>
                </c:pt>
                <c:pt idx="86">
                  <c:v>0.95510475005370232</c:v>
                </c:pt>
                <c:pt idx="87">
                  <c:v>0.9573381893476286</c:v>
                </c:pt>
                <c:pt idx="88">
                  <c:v>0.96081135125511541</c:v>
                </c:pt>
                <c:pt idx="89">
                  <c:v>0.96477437216590911</c:v>
                </c:pt>
                <c:pt idx="90">
                  <c:v>0.96894668547519991</c:v>
                </c:pt>
                <c:pt idx="91">
                  <c:v>0.97339641802015542</c:v>
                </c:pt>
                <c:pt idx="92">
                  <c:v>0.97797185342095938</c:v>
                </c:pt>
                <c:pt idx="93">
                  <c:v>0.98253530446829151</c:v>
                </c:pt>
                <c:pt idx="94">
                  <c:v>0.98718020774129023</c:v>
                </c:pt>
                <c:pt idx="95">
                  <c:v>0.99184387130150253</c:v>
                </c:pt>
                <c:pt idx="96">
                  <c:v>0.99657414420688228</c:v>
                </c:pt>
                <c:pt idx="97">
                  <c:v>1.0014555005867938</c:v>
                </c:pt>
                <c:pt idx="98">
                  <c:v>1.0068257269400094</c:v>
                </c:pt>
                <c:pt idx="99">
                  <c:v>1.012761530305005</c:v>
                </c:pt>
                <c:pt idx="100">
                  <c:v>1.0193430194746209</c:v>
                </c:pt>
                <c:pt idx="101">
                  <c:v>1.0279134737062727</c:v>
                </c:pt>
                <c:pt idx="102">
                  <c:v>1.0403856427638074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824-044F-B5A1-65FB90F8BA5F}"/>
            </c:ext>
          </c:extLst>
        </c:ser>
        <c:ser>
          <c:idx val="5"/>
          <c:order val="1"/>
          <c:tx>
            <c:strRef>
              <c:f>Totals!$E$1</c:f>
              <c:strCache>
                <c:ptCount val="1"/>
                <c:pt idx="0">
                  <c:v>Wing Drag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35.503999999999998</c:v>
                </c:pt>
                <c:pt idx="1">
                  <c:v>33.0077</c:v>
                </c:pt>
                <c:pt idx="2">
                  <c:v>30.973400000000002</c:v>
                </c:pt>
                <c:pt idx="3">
                  <c:v>29.274100000000001</c:v>
                </c:pt>
                <c:pt idx="4">
                  <c:v>27.827000000000002</c:v>
                </c:pt>
                <c:pt idx="5">
                  <c:v>26.575299999999999</c:v>
                </c:pt>
                <c:pt idx="6">
                  <c:v>25.4787</c:v>
                </c:pt>
                <c:pt idx="7">
                  <c:v>24.5075</c:v>
                </c:pt>
                <c:pt idx="8">
                  <c:v>23.639600000000002</c:v>
                </c:pt>
                <c:pt idx="9">
                  <c:v>22.857900000000001</c:v>
                </c:pt>
                <c:pt idx="10">
                  <c:v>22.149000000000001</c:v>
                </c:pt>
                <c:pt idx="11">
                  <c:v>21.502199999999998</c:v>
                </c:pt>
                <c:pt idx="12">
                  <c:v>20.908999999999999</c:v>
                </c:pt>
                <c:pt idx="13">
                  <c:v>20.362400000000001</c:v>
                </c:pt>
                <c:pt idx="14">
                  <c:v>19.8565</c:v>
                </c:pt>
                <c:pt idx="15">
                  <c:v>19.386700000000001</c:v>
                </c:pt>
                <c:pt idx="16">
                  <c:v>18.948699999999999</c:v>
                </c:pt>
                <c:pt idx="17">
                  <c:v>18.539100000000001</c:v>
                </c:pt>
                <c:pt idx="18">
                  <c:v>18.155100000000001</c:v>
                </c:pt>
                <c:pt idx="19">
                  <c:v>17.794</c:v>
                </c:pt>
                <c:pt idx="20">
                  <c:v>17.453700000000001</c:v>
                </c:pt>
                <c:pt idx="21">
                  <c:v>17.132200000000001</c:v>
                </c:pt>
                <c:pt idx="22">
                  <c:v>16.8279</c:v>
                </c:pt>
                <c:pt idx="23">
                  <c:v>16.539200000000001</c:v>
                </c:pt>
                <c:pt idx="24">
                  <c:v>16.265000000000001</c:v>
                </c:pt>
                <c:pt idx="25">
                  <c:v>16.004000000000001</c:v>
                </c:pt>
                <c:pt idx="26">
                  <c:v>15.7552</c:v>
                </c:pt>
                <c:pt idx="27">
                  <c:v>15.5177</c:v>
                </c:pt>
                <c:pt idx="28">
                  <c:v>15.290699999999999</c:v>
                </c:pt>
                <c:pt idx="29">
                  <c:v>15.073399999999999</c:v>
                </c:pt>
                <c:pt idx="30">
                  <c:v>14.8651</c:v>
                </c:pt>
                <c:pt idx="31">
                  <c:v>14.6653</c:v>
                </c:pt>
                <c:pt idx="32">
                  <c:v>14.4733</c:v>
                </c:pt>
                <c:pt idx="33">
                  <c:v>14.2887</c:v>
                </c:pt>
                <c:pt idx="34">
                  <c:v>14.1111</c:v>
                </c:pt>
                <c:pt idx="35">
                  <c:v>13.9399</c:v>
                </c:pt>
                <c:pt idx="36">
                  <c:v>13.774800000000001</c:v>
                </c:pt>
                <c:pt idx="37">
                  <c:v>13.615500000000001</c:v>
                </c:pt>
                <c:pt idx="38">
                  <c:v>13.4617</c:v>
                </c:pt>
                <c:pt idx="39">
                  <c:v>13.312900000000001</c:v>
                </c:pt>
                <c:pt idx="40">
                  <c:v>13.1691</c:v>
                </c:pt>
                <c:pt idx="41">
                  <c:v>13.0298</c:v>
                </c:pt>
                <c:pt idx="42">
                  <c:v>12.8948</c:v>
                </c:pt>
                <c:pt idx="43">
                  <c:v>12.764099999999999</c:v>
                </c:pt>
                <c:pt idx="44">
                  <c:v>12.6372</c:v>
                </c:pt>
                <c:pt idx="45">
                  <c:v>12.514099999999999</c:v>
                </c:pt>
                <c:pt idx="46">
                  <c:v>12.394500000000001</c:v>
                </c:pt>
                <c:pt idx="47">
                  <c:v>12.2783</c:v>
                </c:pt>
                <c:pt idx="48">
                  <c:v>12.1654</c:v>
                </c:pt>
                <c:pt idx="49">
                  <c:v>12.0555</c:v>
                </c:pt>
                <c:pt idx="50">
                  <c:v>11.948600000000001</c:v>
                </c:pt>
                <c:pt idx="51">
                  <c:v>11.8445</c:v>
                </c:pt>
                <c:pt idx="52">
                  <c:v>11.7432</c:v>
                </c:pt>
                <c:pt idx="53">
                  <c:v>11.644399999999999</c:v>
                </c:pt>
                <c:pt idx="54">
                  <c:v>11.548</c:v>
                </c:pt>
                <c:pt idx="55">
                  <c:v>11.4541</c:v>
                </c:pt>
                <c:pt idx="56">
                  <c:v>11.362399999999999</c:v>
                </c:pt>
                <c:pt idx="57">
                  <c:v>11.273</c:v>
                </c:pt>
                <c:pt idx="58">
                  <c:v>11.185600000000001</c:v>
                </c:pt>
                <c:pt idx="59">
                  <c:v>11.100300000000001</c:v>
                </c:pt>
                <c:pt idx="60">
                  <c:v>11.0169</c:v>
                </c:pt>
                <c:pt idx="61">
                  <c:v>10.9354</c:v>
                </c:pt>
                <c:pt idx="62">
                  <c:v>10.855700000000001</c:v>
                </c:pt>
                <c:pt idx="63">
                  <c:v>10.777699999999999</c:v>
                </c:pt>
                <c:pt idx="64">
                  <c:v>10.701499999999999</c:v>
                </c:pt>
                <c:pt idx="65">
                  <c:v>10.626799999999999</c:v>
                </c:pt>
                <c:pt idx="66">
                  <c:v>10.553699999999999</c:v>
                </c:pt>
                <c:pt idx="67">
                  <c:v>10.482100000000001</c:v>
                </c:pt>
                <c:pt idx="68">
                  <c:v>10.412000000000001</c:v>
                </c:pt>
                <c:pt idx="69">
                  <c:v>10.343299999999999</c:v>
                </c:pt>
                <c:pt idx="70">
                  <c:v>10.276</c:v>
                </c:pt>
                <c:pt idx="71">
                  <c:v>10.210000000000001</c:v>
                </c:pt>
                <c:pt idx="72">
                  <c:v>10.145200000000001</c:v>
                </c:pt>
                <c:pt idx="73">
                  <c:v>10.0817</c:v>
                </c:pt>
                <c:pt idx="74">
                  <c:v>10.019399999999999</c:v>
                </c:pt>
                <c:pt idx="75">
                  <c:v>9.9582999999999995</c:v>
                </c:pt>
                <c:pt idx="76">
                  <c:v>9.8983000000000008</c:v>
                </c:pt>
                <c:pt idx="77">
                  <c:v>9.8393999999999995</c:v>
                </c:pt>
                <c:pt idx="78">
                  <c:v>9.7814999999999994</c:v>
                </c:pt>
                <c:pt idx="79">
                  <c:v>9.7247000000000003</c:v>
                </c:pt>
                <c:pt idx="80">
                  <c:v>9.6689000000000007</c:v>
                </c:pt>
                <c:pt idx="81">
                  <c:v>9.6140000000000008</c:v>
                </c:pt>
                <c:pt idx="82">
                  <c:v>9.5601000000000003</c:v>
                </c:pt>
                <c:pt idx="83">
                  <c:v>9.5071999999999992</c:v>
                </c:pt>
                <c:pt idx="84">
                  <c:v>9.4550999999999998</c:v>
                </c:pt>
                <c:pt idx="85">
                  <c:v>9.4039000000000001</c:v>
                </c:pt>
                <c:pt idx="86">
                  <c:v>9.3535000000000004</c:v>
                </c:pt>
                <c:pt idx="87">
                  <c:v>9.3039000000000005</c:v>
                </c:pt>
                <c:pt idx="88">
                  <c:v>9.2552000000000003</c:v>
                </c:pt>
                <c:pt idx="89">
                  <c:v>9.2072000000000003</c:v>
                </c:pt>
                <c:pt idx="90">
                  <c:v>9.16</c:v>
                </c:pt>
                <c:pt idx="91">
                  <c:v>9.1135000000000002</c:v>
                </c:pt>
                <c:pt idx="92">
                  <c:v>9.0678000000000001</c:v>
                </c:pt>
                <c:pt idx="93">
                  <c:v>9.0227000000000004</c:v>
                </c:pt>
                <c:pt idx="94">
                  <c:v>8.9784000000000006</c:v>
                </c:pt>
                <c:pt idx="95">
                  <c:v>8.9346999999999994</c:v>
                </c:pt>
                <c:pt idx="96">
                  <c:v>8.8917000000000002</c:v>
                </c:pt>
                <c:pt idx="97">
                  <c:v>8.8491999999999997</c:v>
                </c:pt>
                <c:pt idx="98">
                  <c:v>8.8074999999999992</c:v>
                </c:pt>
                <c:pt idx="99">
                  <c:v>8.7662999999999993</c:v>
                </c:pt>
                <c:pt idx="100">
                  <c:v>8.7256999999999998</c:v>
                </c:pt>
                <c:pt idx="101">
                  <c:v>8.6857000000000006</c:v>
                </c:pt>
                <c:pt idx="102">
                  <c:v>8.6463000000000001</c:v>
                </c:pt>
              </c:numCache>
            </c:numRef>
          </c:xVal>
          <c:yVal>
            <c:numRef>
              <c:f>Totals!$E$2:$E$140</c:f>
              <c:numCache>
                <c:formatCode>General</c:formatCode>
                <c:ptCount val="139"/>
                <c:pt idx="0">
                  <c:v>4.1039754349208684</c:v>
                </c:pt>
                <c:pt idx="1">
                  <c:v>3.6057610622066667</c:v>
                </c:pt>
                <c:pt idx="2">
                  <c:v>3.223394153527539</c:v>
                </c:pt>
                <c:pt idx="3">
                  <c:v>2.9196028992701835</c:v>
                </c:pt>
                <c:pt idx="4">
                  <c:v>2.6724403518446156</c:v>
                </c:pt>
                <c:pt idx="5">
                  <c:v>2.4671661272723435</c:v>
                </c:pt>
                <c:pt idx="6">
                  <c:v>2.2941773157728025</c:v>
                </c:pt>
                <c:pt idx="7">
                  <c:v>2.1464929271769977</c:v>
                </c:pt>
                <c:pt idx="8">
                  <c:v>2.0196027111731838</c:v>
                </c:pt>
                <c:pt idx="9">
                  <c:v>1.9097019009730807</c:v>
                </c:pt>
                <c:pt idx="10">
                  <c:v>1.8132022558988752</c:v>
                </c:pt>
                <c:pt idx="11">
                  <c:v>1.7277176810813917</c:v>
                </c:pt>
                <c:pt idx="12">
                  <c:v>1.6514863698416815</c:v>
                </c:pt>
                <c:pt idx="13">
                  <c:v>1.5830941011850388</c:v>
                </c:pt>
                <c:pt idx="14">
                  <c:v>1.5215854104383388</c:v>
                </c:pt>
                <c:pt idx="15">
                  <c:v>1.4659473214658481</c:v>
                </c:pt>
                <c:pt idx="16">
                  <c:v>1.4153331737403643</c:v>
                </c:pt>
                <c:pt idx="17">
                  <c:v>1.3690135461801674</c:v>
                </c:pt>
                <c:pt idx="18">
                  <c:v>1.3265457708409791</c:v>
                </c:pt>
                <c:pt idx="19">
                  <c:v>1.2880412135744497</c:v>
                </c:pt>
                <c:pt idx="20">
                  <c:v>1.2528738091916212</c:v>
                </c:pt>
                <c:pt idx="21">
                  <c:v>1.2203342268654795</c:v>
                </c:pt>
                <c:pt idx="22">
                  <c:v>1.1901997285055306</c:v>
                </c:pt>
                <c:pt idx="23">
                  <c:v>1.1622344771895738</c:v>
                </c:pt>
                <c:pt idx="24">
                  <c:v>1.1364085630425746</c:v>
                </c:pt>
                <c:pt idx="25">
                  <c:v>1.1125753840205916</c:v>
                </c:pt>
                <c:pt idx="26">
                  <c:v>1.0903630863407783</c:v>
                </c:pt>
                <c:pt idx="27">
                  <c:v>1.0695996344654546</c:v>
                </c:pt>
                <c:pt idx="28">
                  <c:v>1.0502113893813552</c:v>
                </c:pt>
                <c:pt idx="29">
                  <c:v>1.0320800324698698</c:v>
                </c:pt>
                <c:pt idx="30">
                  <c:v>1.0151960861158076</c:v>
                </c:pt>
                <c:pt idx="31">
                  <c:v>0.99938328146068878</c:v>
                </c:pt>
                <c:pt idx="32">
                  <c:v>0.98453335680193799</c:v>
                </c:pt>
                <c:pt idx="33">
                  <c:v>0.9705485810458423</c:v>
                </c:pt>
                <c:pt idx="34">
                  <c:v>0.95758577223126062</c:v>
                </c:pt>
                <c:pt idx="35">
                  <c:v>0.94600822608210566</c:v>
                </c:pt>
                <c:pt idx="36">
                  <c:v>0.93519998241097868</c:v>
                </c:pt>
                <c:pt idx="37">
                  <c:v>0.92510383357855597</c:v>
                </c:pt>
                <c:pt idx="38">
                  <c:v>0.91559175520979474</c:v>
                </c:pt>
                <c:pt idx="39">
                  <c:v>0.90651826621974829</c:v>
                </c:pt>
                <c:pt idx="40">
                  <c:v>0.89787236670073545</c:v>
                </c:pt>
                <c:pt idx="41">
                  <c:v>0.88966354993728991</c:v>
                </c:pt>
                <c:pt idx="42">
                  <c:v>0.88186677739614516</c:v>
                </c:pt>
                <c:pt idx="43">
                  <c:v>0.87451336846406535</c:v>
                </c:pt>
                <c:pt idx="44">
                  <c:v>0.86765414441269229</c:v>
                </c:pt>
                <c:pt idx="45">
                  <c:v>0.86133626144505726</c:v>
                </c:pt>
                <c:pt idx="46">
                  <c:v>0.85542384445309361</c:v>
                </c:pt>
                <c:pt idx="47">
                  <c:v>0.84986686989970173</c:v>
                </c:pt>
                <c:pt idx="48">
                  <c:v>0.84461840417667666</c:v>
                </c:pt>
                <c:pt idx="49">
                  <c:v>0.83981322793415469</c:v>
                </c:pt>
                <c:pt idx="50">
                  <c:v>0.83577710664639193</c:v>
                </c:pt>
                <c:pt idx="51">
                  <c:v>0.83228306328544865</c:v>
                </c:pt>
                <c:pt idx="52">
                  <c:v>0.8291144461808212</c:v>
                </c:pt>
                <c:pt idx="53">
                  <c:v>0.82623884911300083</c:v>
                </c:pt>
                <c:pt idx="54">
                  <c:v>0.82356462902354866</c:v>
                </c:pt>
                <c:pt idx="55">
                  <c:v>0.82107429666438447</c:v>
                </c:pt>
                <c:pt idx="56">
                  <c:v>0.81874551844890997</c:v>
                </c:pt>
                <c:pt idx="57">
                  <c:v>0.81662875335533891</c:v>
                </c:pt>
                <c:pt idx="58">
                  <c:v>0.81468114765436728</c:v>
                </c:pt>
                <c:pt idx="59">
                  <c:v>0.81287901520630224</c:v>
                </c:pt>
                <c:pt idx="60">
                  <c:v>0.81113410719424472</c:v>
                </c:pt>
                <c:pt idx="61">
                  <c:v>0.80947101237487551</c:v>
                </c:pt>
                <c:pt idx="62">
                  <c:v>0.80793019189939086</c:v>
                </c:pt>
                <c:pt idx="63">
                  <c:v>0.80651356400639629</c:v>
                </c:pt>
                <c:pt idx="64">
                  <c:v>0.80536084176443201</c:v>
                </c:pt>
                <c:pt idx="65">
                  <c:v>0.80449000608992838</c:v>
                </c:pt>
                <c:pt idx="66">
                  <c:v>0.80382250915718489</c:v>
                </c:pt>
                <c:pt idx="67">
                  <c:v>0.80330363491817092</c:v>
                </c:pt>
                <c:pt idx="68">
                  <c:v>0.80289916367197256</c:v>
                </c:pt>
                <c:pt idx="69">
                  <c:v>0.80305213087110139</c:v>
                </c:pt>
                <c:pt idx="70">
                  <c:v>0.80395907952690415</c:v>
                </c:pt>
                <c:pt idx="71">
                  <c:v>0.80519547623632315</c:v>
                </c:pt>
                <c:pt idx="72">
                  <c:v>0.80667193205405729</c:v>
                </c:pt>
                <c:pt idx="73">
                  <c:v>0.8082914147309429</c:v>
                </c:pt>
                <c:pt idx="74">
                  <c:v>0.81003472150456557</c:v>
                </c:pt>
                <c:pt idx="75">
                  <c:v>0.8118288890309372</c:v>
                </c:pt>
                <c:pt idx="76">
                  <c:v>0.81368788153651483</c:v>
                </c:pt>
                <c:pt idx="77">
                  <c:v>0.81558074073467568</c:v>
                </c:pt>
                <c:pt idx="78">
                  <c:v>0.81732205931088708</c:v>
                </c:pt>
                <c:pt idx="79">
                  <c:v>0.8188231899124826</c:v>
                </c:pt>
                <c:pt idx="80">
                  <c:v>0.82039236745518274</c:v>
                </c:pt>
                <c:pt idx="81">
                  <c:v>0.82192120726105622</c:v>
                </c:pt>
                <c:pt idx="82">
                  <c:v>0.82348539263987075</c:v>
                </c:pt>
                <c:pt idx="83">
                  <c:v>0.82535210936410319</c:v>
                </c:pt>
                <c:pt idx="84">
                  <c:v>0.82746059252851656</c:v>
                </c:pt>
                <c:pt idx="85">
                  <c:v>0.82964018844715282</c:v>
                </c:pt>
                <c:pt idx="86">
                  <c:v>0.83201596643742115</c:v>
                </c:pt>
                <c:pt idx="87">
                  <c:v>0.8353259572856232</c:v>
                </c:pt>
                <c:pt idx="88">
                  <c:v>0.83985094793835857</c:v>
                </c:pt>
                <c:pt idx="89">
                  <c:v>0.84484522497899628</c:v>
                </c:pt>
                <c:pt idx="90">
                  <c:v>0.85002469618392662</c:v>
                </c:pt>
                <c:pt idx="91">
                  <c:v>0.85546223964322399</c:v>
                </c:pt>
                <c:pt idx="92">
                  <c:v>0.86100389326076154</c:v>
                </c:pt>
                <c:pt idx="93">
                  <c:v>0.86651543187651958</c:v>
                </c:pt>
                <c:pt idx="94">
                  <c:v>0.8720853164915815</c:v>
                </c:pt>
                <c:pt idx="95">
                  <c:v>0.87765788051628002</c:v>
                </c:pt>
                <c:pt idx="96">
                  <c:v>0.88327843331910239</c:v>
                </c:pt>
                <c:pt idx="97">
                  <c:v>0.88902652051501097</c:v>
                </c:pt>
                <c:pt idx="98">
                  <c:v>0.895238812162377</c:v>
                </c:pt>
                <c:pt idx="99">
                  <c:v>0.90200357387011487</c:v>
                </c:pt>
                <c:pt idx="100">
                  <c:v>0.90939849556749408</c:v>
                </c:pt>
                <c:pt idx="101">
                  <c:v>0.91875713933917469</c:v>
                </c:pt>
                <c:pt idx="102">
                  <c:v>0.93200074566475055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824-044F-B5A1-65FB90F8BA5F}"/>
            </c:ext>
          </c:extLst>
        </c:ser>
        <c:ser>
          <c:idx val="6"/>
          <c:order val="2"/>
          <c:tx>
            <c:strRef>
              <c:f>Totals!$F$1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noFill/>
            </a:ln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35.503999999999998</c:v>
                </c:pt>
                <c:pt idx="1">
                  <c:v>33.0077</c:v>
                </c:pt>
                <c:pt idx="2">
                  <c:v>30.973400000000002</c:v>
                </c:pt>
                <c:pt idx="3">
                  <c:v>29.274100000000001</c:v>
                </c:pt>
                <c:pt idx="4">
                  <c:v>27.827000000000002</c:v>
                </c:pt>
                <c:pt idx="5">
                  <c:v>26.575299999999999</c:v>
                </c:pt>
                <c:pt idx="6">
                  <c:v>25.4787</c:v>
                </c:pt>
                <c:pt idx="7">
                  <c:v>24.5075</c:v>
                </c:pt>
                <c:pt idx="8">
                  <c:v>23.639600000000002</c:v>
                </c:pt>
                <c:pt idx="9">
                  <c:v>22.857900000000001</c:v>
                </c:pt>
                <c:pt idx="10">
                  <c:v>22.149000000000001</c:v>
                </c:pt>
                <c:pt idx="11">
                  <c:v>21.502199999999998</c:v>
                </c:pt>
                <c:pt idx="12">
                  <c:v>20.908999999999999</c:v>
                </c:pt>
                <c:pt idx="13">
                  <c:v>20.362400000000001</c:v>
                </c:pt>
                <c:pt idx="14">
                  <c:v>19.8565</c:v>
                </c:pt>
                <c:pt idx="15">
                  <c:v>19.386700000000001</c:v>
                </c:pt>
                <c:pt idx="16">
                  <c:v>18.948699999999999</c:v>
                </c:pt>
                <c:pt idx="17">
                  <c:v>18.539100000000001</c:v>
                </c:pt>
                <c:pt idx="18">
                  <c:v>18.155100000000001</c:v>
                </c:pt>
                <c:pt idx="19">
                  <c:v>17.794</c:v>
                </c:pt>
                <c:pt idx="20">
                  <c:v>17.453700000000001</c:v>
                </c:pt>
                <c:pt idx="21">
                  <c:v>17.132200000000001</c:v>
                </c:pt>
                <c:pt idx="22">
                  <c:v>16.8279</c:v>
                </c:pt>
                <c:pt idx="23">
                  <c:v>16.539200000000001</c:v>
                </c:pt>
                <c:pt idx="24">
                  <c:v>16.265000000000001</c:v>
                </c:pt>
                <c:pt idx="25">
                  <c:v>16.004000000000001</c:v>
                </c:pt>
                <c:pt idx="26">
                  <c:v>15.7552</c:v>
                </c:pt>
                <c:pt idx="27">
                  <c:v>15.5177</c:v>
                </c:pt>
                <c:pt idx="28">
                  <c:v>15.290699999999999</c:v>
                </c:pt>
                <c:pt idx="29">
                  <c:v>15.073399999999999</c:v>
                </c:pt>
                <c:pt idx="30">
                  <c:v>14.8651</c:v>
                </c:pt>
                <c:pt idx="31">
                  <c:v>14.6653</c:v>
                </c:pt>
                <c:pt idx="32">
                  <c:v>14.4733</c:v>
                </c:pt>
                <c:pt idx="33">
                  <c:v>14.2887</c:v>
                </c:pt>
                <c:pt idx="34">
                  <c:v>14.1111</c:v>
                </c:pt>
                <c:pt idx="35">
                  <c:v>13.9399</c:v>
                </c:pt>
                <c:pt idx="36">
                  <c:v>13.774800000000001</c:v>
                </c:pt>
                <c:pt idx="37">
                  <c:v>13.615500000000001</c:v>
                </c:pt>
                <c:pt idx="38">
                  <c:v>13.4617</c:v>
                </c:pt>
                <c:pt idx="39">
                  <c:v>13.312900000000001</c:v>
                </c:pt>
                <c:pt idx="40">
                  <c:v>13.1691</c:v>
                </c:pt>
                <c:pt idx="41">
                  <c:v>13.0298</c:v>
                </c:pt>
                <c:pt idx="42">
                  <c:v>12.8948</c:v>
                </c:pt>
                <c:pt idx="43">
                  <c:v>12.764099999999999</c:v>
                </c:pt>
                <c:pt idx="44">
                  <c:v>12.6372</c:v>
                </c:pt>
                <c:pt idx="45">
                  <c:v>12.514099999999999</c:v>
                </c:pt>
                <c:pt idx="46">
                  <c:v>12.394500000000001</c:v>
                </c:pt>
                <c:pt idx="47">
                  <c:v>12.2783</c:v>
                </c:pt>
                <c:pt idx="48">
                  <c:v>12.1654</c:v>
                </c:pt>
                <c:pt idx="49">
                  <c:v>12.0555</c:v>
                </c:pt>
                <c:pt idx="50">
                  <c:v>11.948600000000001</c:v>
                </c:pt>
                <c:pt idx="51">
                  <c:v>11.8445</c:v>
                </c:pt>
                <c:pt idx="52">
                  <c:v>11.7432</c:v>
                </c:pt>
                <c:pt idx="53">
                  <c:v>11.644399999999999</c:v>
                </c:pt>
                <c:pt idx="54">
                  <c:v>11.548</c:v>
                </c:pt>
                <c:pt idx="55">
                  <c:v>11.4541</c:v>
                </c:pt>
                <c:pt idx="56">
                  <c:v>11.362399999999999</c:v>
                </c:pt>
                <c:pt idx="57">
                  <c:v>11.273</c:v>
                </c:pt>
                <c:pt idx="58">
                  <c:v>11.185600000000001</c:v>
                </c:pt>
                <c:pt idx="59">
                  <c:v>11.100300000000001</c:v>
                </c:pt>
                <c:pt idx="60">
                  <c:v>11.0169</c:v>
                </c:pt>
                <c:pt idx="61">
                  <c:v>10.9354</c:v>
                </c:pt>
                <c:pt idx="62">
                  <c:v>10.855700000000001</c:v>
                </c:pt>
                <c:pt idx="63">
                  <c:v>10.777699999999999</c:v>
                </c:pt>
                <c:pt idx="64">
                  <c:v>10.701499999999999</c:v>
                </c:pt>
                <c:pt idx="65">
                  <c:v>10.626799999999999</c:v>
                </c:pt>
                <c:pt idx="66">
                  <c:v>10.553699999999999</c:v>
                </c:pt>
                <c:pt idx="67">
                  <c:v>10.482100000000001</c:v>
                </c:pt>
                <c:pt idx="68">
                  <c:v>10.412000000000001</c:v>
                </c:pt>
                <c:pt idx="69">
                  <c:v>10.343299999999999</c:v>
                </c:pt>
                <c:pt idx="70">
                  <c:v>10.276</c:v>
                </c:pt>
                <c:pt idx="71">
                  <c:v>10.210000000000001</c:v>
                </c:pt>
                <c:pt idx="72">
                  <c:v>10.145200000000001</c:v>
                </c:pt>
                <c:pt idx="73">
                  <c:v>10.0817</c:v>
                </c:pt>
                <c:pt idx="74">
                  <c:v>10.019399999999999</c:v>
                </c:pt>
                <c:pt idx="75">
                  <c:v>9.9582999999999995</c:v>
                </c:pt>
                <c:pt idx="76">
                  <c:v>9.8983000000000008</c:v>
                </c:pt>
                <c:pt idx="77">
                  <c:v>9.8393999999999995</c:v>
                </c:pt>
                <c:pt idx="78">
                  <c:v>9.7814999999999994</c:v>
                </c:pt>
                <c:pt idx="79">
                  <c:v>9.7247000000000003</c:v>
                </c:pt>
                <c:pt idx="80">
                  <c:v>9.6689000000000007</c:v>
                </c:pt>
                <c:pt idx="81">
                  <c:v>9.6140000000000008</c:v>
                </c:pt>
                <c:pt idx="82">
                  <c:v>9.5601000000000003</c:v>
                </c:pt>
                <c:pt idx="83">
                  <c:v>9.5071999999999992</c:v>
                </c:pt>
                <c:pt idx="84">
                  <c:v>9.4550999999999998</c:v>
                </c:pt>
                <c:pt idx="85">
                  <c:v>9.4039000000000001</c:v>
                </c:pt>
                <c:pt idx="86">
                  <c:v>9.3535000000000004</c:v>
                </c:pt>
                <c:pt idx="87">
                  <c:v>9.3039000000000005</c:v>
                </c:pt>
                <c:pt idx="88">
                  <c:v>9.2552000000000003</c:v>
                </c:pt>
                <c:pt idx="89">
                  <c:v>9.2072000000000003</c:v>
                </c:pt>
                <c:pt idx="90">
                  <c:v>9.16</c:v>
                </c:pt>
                <c:pt idx="91">
                  <c:v>9.1135000000000002</c:v>
                </c:pt>
                <c:pt idx="92">
                  <c:v>9.0678000000000001</c:v>
                </c:pt>
                <c:pt idx="93">
                  <c:v>9.0227000000000004</c:v>
                </c:pt>
                <c:pt idx="94">
                  <c:v>8.9784000000000006</c:v>
                </c:pt>
                <c:pt idx="95">
                  <c:v>8.9346999999999994</c:v>
                </c:pt>
                <c:pt idx="96">
                  <c:v>8.8917000000000002</c:v>
                </c:pt>
                <c:pt idx="97">
                  <c:v>8.8491999999999997</c:v>
                </c:pt>
                <c:pt idx="98">
                  <c:v>8.8074999999999992</c:v>
                </c:pt>
                <c:pt idx="99">
                  <c:v>8.7662999999999993</c:v>
                </c:pt>
                <c:pt idx="100">
                  <c:v>8.7256999999999998</c:v>
                </c:pt>
                <c:pt idx="101">
                  <c:v>8.6857000000000006</c:v>
                </c:pt>
                <c:pt idx="102">
                  <c:v>8.6463000000000001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0.70900988981026358</c:v>
                </c:pt>
                <c:pt idx="1">
                  <c:v>0.6137655449173689</c:v>
                </c:pt>
                <c:pt idx="2">
                  <c:v>0.54128168982570279</c:v>
                </c:pt>
                <c:pt idx="3">
                  <c:v>0.48426741342303115</c:v>
                </c:pt>
                <c:pt idx="4">
                  <c:v>0.43829428815781235</c:v>
                </c:pt>
                <c:pt idx="5">
                  <c:v>0.40043879967868395</c:v>
                </c:pt>
                <c:pt idx="6">
                  <c:v>0.36870561182464001</c:v>
                </c:pt>
                <c:pt idx="7">
                  <c:v>0.34171789609490172</c:v>
                </c:pt>
                <c:pt idx="8">
                  <c:v>0.31851946657452185</c:v>
                </c:pt>
                <c:pt idx="9">
                  <c:v>0.29834412738459326</c:v>
                </c:pt>
                <c:pt idx="10">
                  <c:v>0.28063434869701864</c:v>
                </c:pt>
                <c:pt idx="11">
                  <c:v>0.26496719562951471</c:v>
                </c:pt>
                <c:pt idx="12">
                  <c:v>0.25102154569124574</c:v>
                </c:pt>
                <c:pt idx="13">
                  <c:v>0.23851662089904505</c:v>
                </c:pt>
                <c:pt idx="14">
                  <c:v>0.22723809996838437</c:v>
                </c:pt>
                <c:pt idx="15">
                  <c:v>0.21702771828791231</c:v>
                </c:pt>
                <c:pt idx="16">
                  <c:v>0.20773545303400329</c:v>
                </c:pt>
                <c:pt idx="17">
                  <c:v>0.19923777224492048</c:v>
                </c:pt>
                <c:pt idx="18">
                  <c:v>0.19143995297570307</c:v>
                </c:pt>
                <c:pt idx="19">
                  <c:v>0.18427023268634959</c:v>
                </c:pt>
                <c:pt idx="20">
                  <c:v>0.17764680179706033</c:v>
                </c:pt>
                <c:pt idx="21">
                  <c:v>0.17150697659973529</c:v>
                </c:pt>
                <c:pt idx="22">
                  <c:v>0.16580293272461588</c:v>
                </c:pt>
                <c:pt idx="23">
                  <c:v>0.16049366923249761</c:v>
                </c:pt>
                <c:pt idx="24">
                  <c:v>0.1555363410486667</c:v>
                </c:pt>
                <c:pt idx="25">
                  <c:v>0.15089458821367285</c:v>
                </c:pt>
                <c:pt idx="26">
                  <c:v>0.14654538491014785</c:v>
                </c:pt>
                <c:pt idx="27">
                  <c:v>0.14246208904210186</c:v>
                </c:pt>
                <c:pt idx="28">
                  <c:v>0.13861767466865202</c:v>
                </c:pt>
                <c:pt idx="29">
                  <c:v>0.13499003605200177</c:v>
                </c:pt>
                <c:pt idx="30">
                  <c:v>0.13156890412327479</c:v>
                </c:pt>
                <c:pt idx="31">
                  <c:v>0.12833300264385838</c:v>
                </c:pt>
                <c:pt idx="32">
                  <c:v>0.12526489095580531</c:v>
                </c:pt>
                <c:pt idx="33">
                  <c:v>0.12235464504537043</c:v>
                </c:pt>
                <c:pt idx="34">
                  <c:v>0.11959692141705469</c:v>
                </c:pt>
                <c:pt idx="35">
                  <c:v>0.11697139116591858</c:v>
                </c:pt>
                <c:pt idx="36">
                  <c:v>0.11446951462599789</c:v>
                </c:pt>
                <c:pt idx="37">
                  <c:v>0.11208739129884476</c:v>
                </c:pt>
                <c:pt idx="38">
                  <c:v>0.10981713052860519</c:v>
                </c:pt>
                <c:pt idx="39">
                  <c:v>0.10764523192601284</c:v>
                </c:pt>
                <c:pt idx="40">
                  <c:v>0.10556922381245841</c:v>
                </c:pt>
                <c:pt idx="41">
                  <c:v>0.10358467615802486</c:v>
                </c:pt>
                <c:pt idx="42">
                  <c:v>0.10168272362425212</c:v>
                </c:pt>
                <c:pt idx="43">
                  <c:v>9.986025037796234E-2</c:v>
                </c:pt>
                <c:pt idx="44">
                  <c:v>9.8109145556320956E-2</c:v>
                </c:pt>
                <c:pt idx="45">
                  <c:v>9.6433367738637671E-2</c:v>
                </c:pt>
                <c:pt idx="46">
                  <c:v>9.4820593762470817E-2</c:v>
                </c:pt>
                <c:pt idx="47">
                  <c:v>9.3268652201679139E-2</c:v>
                </c:pt>
                <c:pt idx="48">
                  <c:v>9.1775603874464359E-2</c:v>
                </c:pt>
                <c:pt idx="49">
                  <c:v>9.0336315194845321E-2</c:v>
                </c:pt>
                <c:pt idx="50">
                  <c:v>8.8948928282300208E-2</c:v>
                </c:pt>
                <c:pt idx="51">
                  <c:v>8.7609705333957649E-2</c:v>
                </c:pt>
                <c:pt idx="52">
                  <c:v>8.6320335429115116E-2</c:v>
                </c:pt>
                <c:pt idx="53">
                  <c:v>8.5074276371451027E-2</c:v>
                </c:pt>
                <c:pt idx="54">
                  <c:v>8.3868290199368256E-2</c:v>
                </c:pt>
                <c:pt idx="55">
                  <c:v>8.2703467787314328E-2</c:v>
                </c:pt>
                <c:pt idx="56">
                  <c:v>8.1578176404289424E-2</c:v>
                </c:pt>
                <c:pt idx="57">
                  <c:v>8.0489971522097803E-2</c:v>
                </c:pt>
                <c:pt idx="58">
                  <c:v>7.9434137794428095E-2</c:v>
                </c:pt>
                <c:pt idx="59">
                  <c:v>7.8413109712444057E-2</c:v>
                </c:pt>
                <c:pt idx="60">
                  <c:v>7.7425327227868102E-2</c:v>
                </c:pt>
                <c:pt idx="61">
                  <c:v>7.6467236430772093E-2</c:v>
                </c:pt>
                <c:pt idx="62">
                  <c:v>7.5537117522098574E-2</c:v>
                </c:pt>
                <c:pt idx="63">
                  <c:v>7.4635375503466606E-2</c:v>
                </c:pt>
                <c:pt idx="64">
                  <c:v>7.3762444682964987E-2</c:v>
                </c:pt>
                <c:pt idx="65">
                  <c:v>7.2912329073077084E-2</c:v>
                </c:pt>
                <c:pt idx="66">
                  <c:v>7.208625387460893E-2</c:v>
                </c:pt>
                <c:pt idx="67">
                  <c:v>7.1286020081435031E-2</c:v>
                </c:pt>
                <c:pt idx="68">
                  <c:v>7.0508528104485435E-2</c:v>
                </c:pt>
                <c:pt idx="69">
                  <c:v>6.9751475178882069E-2</c:v>
                </c:pt>
                <c:pt idx="70">
                  <c:v>6.9015317857867631E-2</c:v>
                </c:pt>
                <c:pt idx="71">
                  <c:v>6.8302083348404291E-2</c:v>
                </c:pt>
                <c:pt idx="72">
                  <c:v>6.7605967363089436E-2</c:v>
                </c:pt>
                <c:pt idx="73">
                  <c:v>6.6928117074081653E-2</c:v>
                </c:pt>
                <c:pt idx="74">
                  <c:v>6.6269491234000916E-2</c:v>
                </c:pt>
                <c:pt idx="75">
                  <c:v>6.5631529620678392E-2</c:v>
                </c:pt>
                <c:pt idx="76">
                  <c:v>6.5008633604804272E-2</c:v>
                </c:pt>
                <c:pt idx="77">
                  <c:v>6.4400704436939321E-2</c:v>
                </c:pt>
                <c:pt idx="78">
                  <c:v>6.3809020053502169E-2</c:v>
                </c:pt>
                <c:pt idx="79">
                  <c:v>6.3233423088316351E-2</c:v>
                </c:pt>
                <c:pt idx="80">
                  <c:v>6.2671437983238279E-2</c:v>
                </c:pt>
                <c:pt idx="81">
                  <c:v>6.2121154396090485E-2</c:v>
                </c:pt>
                <c:pt idx="82">
                  <c:v>6.1587029711825385E-2</c:v>
                </c:pt>
                <c:pt idx="83">
                  <c:v>6.1066555739855331E-2</c:v>
                </c:pt>
                <c:pt idx="84">
                  <c:v>6.0556351611889783E-2</c:v>
                </c:pt>
                <c:pt idx="85">
                  <c:v>6.0057918578915903E-2</c:v>
                </c:pt>
                <c:pt idx="86">
                  <c:v>5.9573187803627352E-2</c:v>
                </c:pt>
                <c:pt idx="87">
                  <c:v>5.9098795911539735E-2</c:v>
                </c:pt>
                <c:pt idx="88">
                  <c:v>5.8635700345665481E-2</c:v>
                </c:pt>
                <c:pt idx="89">
                  <c:v>5.81822887024048E-2</c:v>
                </c:pt>
                <c:pt idx="90">
                  <c:v>5.7740993430505198E-2</c:v>
                </c:pt>
                <c:pt idx="91">
                  <c:v>5.7308371272896723E-2</c:v>
                </c:pt>
                <c:pt idx="92">
                  <c:v>5.6885581509071546E-2</c:v>
                </c:pt>
                <c:pt idx="93">
                  <c:v>5.6471639173579953E-2</c:v>
                </c:pt>
                <c:pt idx="94">
                  <c:v>5.6069248526119823E-2</c:v>
                </c:pt>
                <c:pt idx="95">
                  <c:v>5.5673839626643323E-2</c:v>
                </c:pt>
                <c:pt idx="96">
                  <c:v>5.5286864935661685E-2</c:v>
                </c:pt>
                <c:pt idx="97">
                  <c:v>5.491567383705688E-2</c:v>
                </c:pt>
                <c:pt idx="98">
                  <c:v>5.4557970332707255E-2</c:v>
                </c:pt>
                <c:pt idx="99">
                  <c:v>5.4205764854671504E-2</c:v>
                </c:pt>
                <c:pt idx="100">
                  <c:v>5.3860389283936334E-2</c:v>
                </c:pt>
                <c:pt idx="101">
                  <c:v>5.3531636533276451E-2</c:v>
                </c:pt>
                <c:pt idx="102">
                  <c:v>5.3211090603746382E-2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824-044F-B5A1-65FB90F8BA5F}"/>
            </c:ext>
          </c:extLst>
        </c:ser>
        <c:ser>
          <c:idx val="7"/>
          <c:order val="3"/>
          <c:tx>
            <c:strRef>
              <c:f>Totals!$G$1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35.503999999999998</c:v>
                </c:pt>
                <c:pt idx="1">
                  <c:v>33.0077</c:v>
                </c:pt>
                <c:pt idx="2">
                  <c:v>30.973400000000002</c:v>
                </c:pt>
                <c:pt idx="3">
                  <c:v>29.274100000000001</c:v>
                </c:pt>
                <c:pt idx="4">
                  <c:v>27.827000000000002</c:v>
                </c:pt>
                <c:pt idx="5">
                  <c:v>26.575299999999999</c:v>
                </c:pt>
                <c:pt idx="6">
                  <c:v>25.4787</c:v>
                </c:pt>
                <c:pt idx="7">
                  <c:v>24.5075</c:v>
                </c:pt>
                <c:pt idx="8">
                  <c:v>23.639600000000002</c:v>
                </c:pt>
                <c:pt idx="9">
                  <c:v>22.857900000000001</c:v>
                </c:pt>
                <c:pt idx="10">
                  <c:v>22.149000000000001</c:v>
                </c:pt>
                <c:pt idx="11">
                  <c:v>21.502199999999998</c:v>
                </c:pt>
                <c:pt idx="12">
                  <c:v>20.908999999999999</c:v>
                </c:pt>
                <c:pt idx="13">
                  <c:v>20.362400000000001</c:v>
                </c:pt>
                <c:pt idx="14">
                  <c:v>19.8565</c:v>
                </c:pt>
                <c:pt idx="15">
                  <c:v>19.386700000000001</c:v>
                </c:pt>
                <c:pt idx="16">
                  <c:v>18.948699999999999</c:v>
                </c:pt>
                <c:pt idx="17">
                  <c:v>18.539100000000001</c:v>
                </c:pt>
                <c:pt idx="18">
                  <c:v>18.155100000000001</c:v>
                </c:pt>
                <c:pt idx="19">
                  <c:v>17.794</c:v>
                </c:pt>
                <c:pt idx="20">
                  <c:v>17.453700000000001</c:v>
                </c:pt>
                <c:pt idx="21">
                  <c:v>17.132200000000001</c:v>
                </c:pt>
                <c:pt idx="22">
                  <c:v>16.8279</c:v>
                </c:pt>
                <c:pt idx="23">
                  <c:v>16.539200000000001</c:v>
                </c:pt>
                <c:pt idx="24">
                  <c:v>16.265000000000001</c:v>
                </c:pt>
                <c:pt idx="25">
                  <c:v>16.004000000000001</c:v>
                </c:pt>
                <c:pt idx="26">
                  <c:v>15.7552</c:v>
                </c:pt>
                <c:pt idx="27">
                  <c:v>15.5177</c:v>
                </c:pt>
                <c:pt idx="28">
                  <c:v>15.290699999999999</c:v>
                </c:pt>
                <c:pt idx="29">
                  <c:v>15.073399999999999</c:v>
                </c:pt>
                <c:pt idx="30">
                  <c:v>14.8651</c:v>
                </c:pt>
                <c:pt idx="31">
                  <c:v>14.6653</c:v>
                </c:pt>
                <c:pt idx="32">
                  <c:v>14.4733</c:v>
                </c:pt>
                <c:pt idx="33">
                  <c:v>14.2887</c:v>
                </c:pt>
                <c:pt idx="34">
                  <c:v>14.1111</c:v>
                </c:pt>
                <c:pt idx="35">
                  <c:v>13.9399</c:v>
                </c:pt>
                <c:pt idx="36">
                  <c:v>13.774800000000001</c:v>
                </c:pt>
                <c:pt idx="37">
                  <c:v>13.615500000000001</c:v>
                </c:pt>
                <c:pt idx="38">
                  <c:v>13.4617</c:v>
                </c:pt>
                <c:pt idx="39">
                  <c:v>13.312900000000001</c:v>
                </c:pt>
                <c:pt idx="40">
                  <c:v>13.1691</c:v>
                </c:pt>
                <c:pt idx="41">
                  <c:v>13.0298</c:v>
                </c:pt>
                <c:pt idx="42">
                  <c:v>12.8948</c:v>
                </c:pt>
                <c:pt idx="43">
                  <c:v>12.764099999999999</c:v>
                </c:pt>
                <c:pt idx="44">
                  <c:v>12.6372</c:v>
                </c:pt>
                <c:pt idx="45">
                  <c:v>12.514099999999999</c:v>
                </c:pt>
                <c:pt idx="46">
                  <c:v>12.394500000000001</c:v>
                </c:pt>
                <c:pt idx="47">
                  <c:v>12.2783</c:v>
                </c:pt>
                <c:pt idx="48">
                  <c:v>12.1654</c:v>
                </c:pt>
                <c:pt idx="49">
                  <c:v>12.0555</c:v>
                </c:pt>
                <c:pt idx="50">
                  <c:v>11.948600000000001</c:v>
                </c:pt>
                <c:pt idx="51">
                  <c:v>11.8445</c:v>
                </c:pt>
                <c:pt idx="52">
                  <c:v>11.7432</c:v>
                </c:pt>
                <c:pt idx="53">
                  <c:v>11.644399999999999</c:v>
                </c:pt>
                <c:pt idx="54">
                  <c:v>11.548</c:v>
                </c:pt>
                <c:pt idx="55">
                  <c:v>11.4541</c:v>
                </c:pt>
                <c:pt idx="56">
                  <c:v>11.362399999999999</c:v>
                </c:pt>
                <c:pt idx="57">
                  <c:v>11.273</c:v>
                </c:pt>
                <c:pt idx="58">
                  <c:v>11.185600000000001</c:v>
                </c:pt>
                <c:pt idx="59">
                  <c:v>11.100300000000001</c:v>
                </c:pt>
                <c:pt idx="60">
                  <c:v>11.0169</c:v>
                </c:pt>
                <c:pt idx="61">
                  <c:v>10.9354</c:v>
                </c:pt>
                <c:pt idx="62">
                  <c:v>10.855700000000001</c:v>
                </c:pt>
                <c:pt idx="63">
                  <c:v>10.777699999999999</c:v>
                </c:pt>
                <c:pt idx="64">
                  <c:v>10.701499999999999</c:v>
                </c:pt>
                <c:pt idx="65">
                  <c:v>10.626799999999999</c:v>
                </c:pt>
                <c:pt idx="66">
                  <c:v>10.553699999999999</c:v>
                </c:pt>
                <c:pt idx="67">
                  <c:v>10.482100000000001</c:v>
                </c:pt>
                <c:pt idx="68">
                  <c:v>10.412000000000001</c:v>
                </c:pt>
                <c:pt idx="69">
                  <c:v>10.343299999999999</c:v>
                </c:pt>
                <c:pt idx="70">
                  <c:v>10.276</c:v>
                </c:pt>
                <c:pt idx="71">
                  <c:v>10.210000000000001</c:v>
                </c:pt>
                <c:pt idx="72">
                  <c:v>10.145200000000001</c:v>
                </c:pt>
                <c:pt idx="73">
                  <c:v>10.0817</c:v>
                </c:pt>
                <c:pt idx="74">
                  <c:v>10.019399999999999</c:v>
                </c:pt>
                <c:pt idx="75">
                  <c:v>9.9582999999999995</c:v>
                </c:pt>
                <c:pt idx="76">
                  <c:v>9.8983000000000008</c:v>
                </c:pt>
                <c:pt idx="77">
                  <c:v>9.8393999999999995</c:v>
                </c:pt>
                <c:pt idx="78">
                  <c:v>9.7814999999999994</c:v>
                </c:pt>
                <c:pt idx="79">
                  <c:v>9.7247000000000003</c:v>
                </c:pt>
                <c:pt idx="80">
                  <c:v>9.6689000000000007</c:v>
                </c:pt>
                <c:pt idx="81">
                  <c:v>9.6140000000000008</c:v>
                </c:pt>
                <c:pt idx="82">
                  <c:v>9.5601000000000003</c:v>
                </c:pt>
                <c:pt idx="83">
                  <c:v>9.5071999999999992</c:v>
                </c:pt>
                <c:pt idx="84">
                  <c:v>9.4550999999999998</c:v>
                </c:pt>
                <c:pt idx="85">
                  <c:v>9.4039000000000001</c:v>
                </c:pt>
                <c:pt idx="86">
                  <c:v>9.3535000000000004</c:v>
                </c:pt>
                <c:pt idx="87">
                  <c:v>9.3039000000000005</c:v>
                </c:pt>
                <c:pt idx="88">
                  <c:v>9.2552000000000003</c:v>
                </c:pt>
                <c:pt idx="89">
                  <c:v>9.2072000000000003</c:v>
                </c:pt>
                <c:pt idx="90">
                  <c:v>9.16</c:v>
                </c:pt>
                <c:pt idx="91">
                  <c:v>9.1135000000000002</c:v>
                </c:pt>
                <c:pt idx="92">
                  <c:v>9.0678000000000001</c:v>
                </c:pt>
                <c:pt idx="93">
                  <c:v>9.0227000000000004</c:v>
                </c:pt>
                <c:pt idx="94">
                  <c:v>8.9784000000000006</c:v>
                </c:pt>
                <c:pt idx="95">
                  <c:v>8.9346999999999994</c:v>
                </c:pt>
                <c:pt idx="96">
                  <c:v>8.8917000000000002</c:v>
                </c:pt>
                <c:pt idx="97">
                  <c:v>8.8491999999999997</c:v>
                </c:pt>
                <c:pt idx="98">
                  <c:v>8.8074999999999992</c:v>
                </c:pt>
                <c:pt idx="99">
                  <c:v>8.7662999999999993</c:v>
                </c:pt>
                <c:pt idx="100">
                  <c:v>8.7256999999999998</c:v>
                </c:pt>
                <c:pt idx="101">
                  <c:v>8.6857000000000006</c:v>
                </c:pt>
                <c:pt idx="102">
                  <c:v>8.6463000000000001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8.6159815392315889E-2</c:v>
                </c:pt>
                <c:pt idx="1">
                  <c:v>7.7234569041664133E-2</c:v>
                </c:pt>
                <c:pt idx="2">
                  <c:v>7.0205664480169849E-2</c:v>
                </c:pt>
                <c:pt idx="3">
                  <c:v>6.4508086628637981E-2</c:v>
                </c:pt>
                <c:pt idx="4">
                  <c:v>5.9784474262204228E-2</c:v>
                </c:pt>
                <c:pt idx="5">
                  <c:v>5.5796389355338309E-2</c:v>
                </c:pt>
                <c:pt idx="6">
                  <c:v>5.2378701796514611E-2</c:v>
                </c:pt>
                <c:pt idx="7">
                  <c:v>4.9412559396507974E-2</c:v>
                </c:pt>
                <c:pt idx="8">
                  <c:v>4.6811118468810413E-2</c:v>
                </c:pt>
                <c:pt idx="9">
                  <c:v>4.4508537597359545E-2</c:v>
                </c:pt>
                <c:pt idx="10">
                  <c:v>4.2454137009519735E-2</c:v>
                </c:pt>
                <c:pt idx="11">
                  <c:v>4.0608147514267216E-2</c:v>
                </c:pt>
                <c:pt idx="12">
                  <c:v>3.8939352566966047E-2</c:v>
                </c:pt>
                <c:pt idx="13">
                  <c:v>3.7422455374824068E-2</c:v>
                </c:pt>
                <c:pt idx="14">
                  <c:v>3.6036523114354041E-2</c:v>
                </c:pt>
                <c:pt idx="15">
                  <c:v>3.4765194799981386E-2</c:v>
                </c:pt>
                <c:pt idx="16">
                  <c:v>3.3593709505174658E-2</c:v>
                </c:pt>
                <c:pt idx="17">
                  <c:v>3.2510361823199802E-2</c:v>
                </c:pt>
                <c:pt idx="18">
                  <c:v>3.1505530769683654E-2</c:v>
                </c:pt>
                <c:pt idx="19">
                  <c:v>3.0570265586492989E-2</c:v>
                </c:pt>
                <c:pt idx="20">
                  <c:v>2.9697513797420756E-2</c:v>
                </c:pt>
                <c:pt idx="21">
                  <c:v>2.8880754573182957E-2</c:v>
                </c:pt>
                <c:pt idx="22">
                  <c:v>2.8114716997304424E-2</c:v>
                </c:pt>
                <c:pt idx="23">
                  <c:v>2.7394323549191878E-2</c:v>
                </c:pt>
                <c:pt idx="24">
                  <c:v>2.6715907668871296E-2</c:v>
                </c:pt>
                <c:pt idx="25">
                  <c:v>2.6075440059791337E-2</c:v>
                </c:pt>
                <c:pt idx="26">
                  <c:v>2.5469751827170626E-2</c:v>
                </c:pt>
                <c:pt idx="27">
                  <c:v>2.4896016301777089E-2</c:v>
                </c:pt>
                <c:pt idx="28">
                  <c:v>2.4351733589137777E-2</c:v>
                </c:pt>
                <c:pt idx="29">
                  <c:v>2.383447930102239E-2</c:v>
                </c:pt>
                <c:pt idx="30">
                  <c:v>2.3342135463685156E-2</c:v>
                </c:pt>
                <c:pt idx="31">
                  <c:v>2.2873112168002051E-2</c:v>
                </c:pt>
                <c:pt idx="32">
                  <c:v>2.2425398990063801E-2</c:v>
                </c:pt>
                <c:pt idx="33">
                  <c:v>2.1997732141967895E-2</c:v>
                </c:pt>
                <c:pt idx="34">
                  <c:v>2.1588881213593758E-2</c:v>
                </c:pt>
                <c:pt idx="35">
                  <c:v>2.1197191330781021E-2</c:v>
                </c:pt>
                <c:pt idx="36">
                  <c:v>2.0821728789160703E-2</c:v>
                </c:pt>
                <c:pt idx="37">
                  <c:v>2.0461582742495519E-2</c:v>
                </c:pt>
                <c:pt idx="38">
                  <c:v>2.0115864161556501E-2</c:v>
                </c:pt>
                <c:pt idx="39">
                  <c:v>1.9783259017541407E-2</c:v>
                </c:pt>
                <c:pt idx="40">
                  <c:v>1.9463591258344109E-2</c:v>
                </c:pt>
                <c:pt idx="41">
                  <c:v>1.9155586641016516E-2</c:v>
                </c:pt>
                <c:pt idx="42">
                  <c:v>1.8858656418623065E-2</c:v>
                </c:pt>
                <c:pt idx="43">
                  <c:v>1.857266089949897E-2</c:v>
                </c:pt>
                <c:pt idx="44">
                  <c:v>1.8296377853148096E-2</c:v>
                </c:pt>
                <c:pt idx="45">
                  <c:v>1.8029690186355363E-2</c:v>
                </c:pt>
                <c:pt idx="46">
                  <c:v>1.7771838179797498E-2</c:v>
                </c:pt>
                <c:pt idx="47">
                  <c:v>1.752250502079214E-2</c:v>
                </c:pt>
                <c:pt idx="48">
                  <c:v>1.7281380086661698E-2</c:v>
                </c:pt>
                <c:pt idx="49">
                  <c:v>1.7047734516249344E-2</c:v>
                </c:pt>
                <c:pt idx="50">
                  <c:v>1.6821486305336929E-2</c:v>
                </c:pt>
                <c:pt idx="51">
                  <c:v>1.6602134611835958E-2</c:v>
                </c:pt>
                <c:pt idx="52">
                  <c:v>1.6389606196978424E-2</c:v>
                </c:pt>
                <c:pt idx="53">
                  <c:v>1.6183203891473191E-2</c:v>
                </c:pt>
                <c:pt idx="54">
                  <c:v>1.5982657588035926E-2</c:v>
                </c:pt>
                <c:pt idx="55">
                  <c:v>1.5788115251355553E-2</c:v>
                </c:pt>
                <c:pt idx="56">
                  <c:v>1.5598898906113162E-2</c:v>
                </c:pt>
                <c:pt idx="57">
                  <c:v>1.5415161992480782E-2</c:v>
                </c:pt>
                <c:pt idx="58">
                  <c:v>1.523623840706524E-2</c:v>
                </c:pt>
                <c:pt idx="59">
                  <c:v>1.506228659849744E-2</c:v>
                </c:pt>
                <c:pt idx="60">
                  <c:v>1.4892854394760209E-2</c:v>
                </c:pt>
                <c:pt idx="61">
                  <c:v>1.4727900540517695E-2</c:v>
                </c:pt>
                <c:pt idx="62">
                  <c:v>1.4567183195354744E-2</c:v>
                </c:pt>
                <c:pt idx="63">
                  <c:v>1.4410464123367222E-2</c:v>
                </c:pt>
                <c:pt idx="64">
                  <c:v>1.4257908265578484E-2</c:v>
                </c:pt>
                <c:pt idx="65">
                  <c:v>1.4108881733985732E-2</c:v>
                </c:pt>
                <c:pt idx="66">
                  <c:v>1.3963553378513535E-2</c:v>
                </c:pt>
                <c:pt idx="67">
                  <c:v>1.3821694205791924E-2</c:v>
                </c:pt>
                <c:pt idx="68">
                  <c:v>1.3683275513352546E-2</c:v>
                </c:pt>
                <c:pt idx="69">
                  <c:v>1.3548072571941362E-2</c:v>
                </c:pt>
                <c:pt idx="70">
                  <c:v>1.3416059504067261E-2</c:v>
                </c:pt>
                <c:pt idx="71">
                  <c:v>1.3287015620225689E-2</c:v>
                </c:pt>
                <c:pt idx="72">
                  <c:v>1.3160723107792925E-2</c:v>
                </c:pt>
                <c:pt idx="73">
                  <c:v>1.3037354886187168E-2</c:v>
                </c:pt>
                <c:pt idx="74">
                  <c:v>1.2916695009106164E-2</c:v>
                </c:pt>
                <c:pt idx="75">
                  <c:v>1.2798723026474853E-2</c:v>
                </c:pt>
                <c:pt idx="76">
                  <c:v>1.2683226579964376E-2</c:v>
                </c:pt>
                <c:pt idx="77">
                  <c:v>1.2570187529917703E-2</c:v>
                </c:pt>
                <c:pt idx="78">
                  <c:v>1.2459396917767138E-2</c:v>
                </c:pt>
                <c:pt idx="79">
                  <c:v>1.2351029278566187E-2</c:v>
                </c:pt>
                <c:pt idx="80">
                  <c:v>1.2244877234899903E-2</c:v>
                </c:pt>
                <c:pt idx="81">
                  <c:v>1.2140735821896537E-2</c:v>
                </c:pt>
                <c:pt idx="82">
                  <c:v>1.2038780192528195E-2</c:v>
                </c:pt>
                <c:pt idx="83">
                  <c:v>1.1938995200663112E-2</c:v>
                </c:pt>
                <c:pt idx="84">
                  <c:v>1.1840990211056125E-2</c:v>
                </c:pt>
                <c:pt idx="85">
                  <c:v>1.17449409005715E-2</c:v>
                </c:pt>
                <c:pt idx="86">
                  <c:v>1.1650647386867812E-2</c:v>
                </c:pt>
                <c:pt idx="87">
                  <c:v>1.1558098286067586E-2</c:v>
                </c:pt>
                <c:pt idx="88">
                  <c:v>1.1467468201301725E-2</c:v>
                </c:pt>
                <c:pt idx="89">
                  <c:v>1.137837382607013E-2</c:v>
                </c:pt>
                <c:pt idx="90">
                  <c:v>1.1290990524330713E-2</c:v>
                </c:pt>
                <c:pt idx="91">
                  <c:v>1.120512302840606E-2</c:v>
                </c:pt>
                <c:pt idx="92">
                  <c:v>1.112094598923806E-2</c:v>
                </c:pt>
                <c:pt idx="93">
                  <c:v>1.103808181473139E-2</c:v>
                </c:pt>
                <c:pt idx="94">
                  <c:v>1.0956888881269621E-2</c:v>
                </c:pt>
                <c:pt idx="95">
                  <c:v>1.0876991637412185E-2</c:v>
                </c:pt>
                <c:pt idx="96">
                  <c:v>1.0798564697918421E-2</c:v>
                </c:pt>
                <c:pt idx="97">
                  <c:v>1.0721235813692234E-2</c:v>
                </c:pt>
                <c:pt idx="98">
                  <c:v>1.0645542796535745E-2</c:v>
                </c:pt>
                <c:pt idx="99">
                  <c:v>1.0570933138404143E-2</c:v>
                </c:pt>
                <c:pt idx="100">
                  <c:v>1.0497581340346526E-2</c:v>
                </c:pt>
                <c:pt idx="101">
                  <c:v>1.0425480249411928E-2</c:v>
                </c:pt>
                <c:pt idx="102">
                  <c:v>1.0354622792371596E-2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824-044F-B5A1-65FB90F8BA5F}"/>
            </c:ext>
          </c:extLst>
        </c:ser>
        <c:ser>
          <c:idx val="2"/>
          <c:order val="4"/>
          <c:tx>
            <c:strRef>
              <c:f>Totals!$H$1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noFill/>
            </a:ln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35.503999999999998</c:v>
                </c:pt>
                <c:pt idx="1">
                  <c:v>33.0077</c:v>
                </c:pt>
                <c:pt idx="2">
                  <c:v>30.973400000000002</c:v>
                </c:pt>
                <c:pt idx="3">
                  <c:v>29.274100000000001</c:v>
                </c:pt>
                <c:pt idx="4">
                  <c:v>27.827000000000002</c:v>
                </c:pt>
                <c:pt idx="5">
                  <c:v>26.575299999999999</c:v>
                </c:pt>
                <c:pt idx="6">
                  <c:v>25.4787</c:v>
                </c:pt>
                <c:pt idx="7">
                  <c:v>24.5075</c:v>
                </c:pt>
                <c:pt idx="8">
                  <c:v>23.639600000000002</c:v>
                </c:pt>
                <c:pt idx="9">
                  <c:v>22.857900000000001</c:v>
                </c:pt>
                <c:pt idx="10">
                  <c:v>22.149000000000001</c:v>
                </c:pt>
                <c:pt idx="11">
                  <c:v>21.502199999999998</c:v>
                </c:pt>
                <c:pt idx="12">
                  <c:v>20.908999999999999</c:v>
                </c:pt>
                <c:pt idx="13">
                  <c:v>20.362400000000001</c:v>
                </c:pt>
                <c:pt idx="14">
                  <c:v>19.8565</c:v>
                </c:pt>
                <c:pt idx="15">
                  <c:v>19.386700000000001</c:v>
                </c:pt>
                <c:pt idx="16">
                  <c:v>18.948699999999999</c:v>
                </c:pt>
                <c:pt idx="17">
                  <c:v>18.539100000000001</c:v>
                </c:pt>
                <c:pt idx="18">
                  <c:v>18.155100000000001</c:v>
                </c:pt>
                <c:pt idx="19">
                  <c:v>17.794</c:v>
                </c:pt>
                <c:pt idx="20">
                  <c:v>17.453700000000001</c:v>
                </c:pt>
                <c:pt idx="21">
                  <c:v>17.132200000000001</c:v>
                </c:pt>
                <c:pt idx="22">
                  <c:v>16.8279</c:v>
                </c:pt>
                <c:pt idx="23">
                  <c:v>16.539200000000001</c:v>
                </c:pt>
                <c:pt idx="24">
                  <c:v>16.265000000000001</c:v>
                </c:pt>
                <c:pt idx="25">
                  <c:v>16.004000000000001</c:v>
                </c:pt>
                <c:pt idx="26">
                  <c:v>15.7552</c:v>
                </c:pt>
                <c:pt idx="27">
                  <c:v>15.5177</c:v>
                </c:pt>
                <c:pt idx="28">
                  <c:v>15.290699999999999</c:v>
                </c:pt>
                <c:pt idx="29">
                  <c:v>15.073399999999999</c:v>
                </c:pt>
                <c:pt idx="30">
                  <c:v>14.8651</c:v>
                </c:pt>
                <c:pt idx="31">
                  <c:v>14.6653</c:v>
                </c:pt>
                <c:pt idx="32">
                  <c:v>14.4733</c:v>
                </c:pt>
                <c:pt idx="33">
                  <c:v>14.2887</c:v>
                </c:pt>
                <c:pt idx="34">
                  <c:v>14.1111</c:v>
                </c:pt>
                <c:pt idx="35">
                  <c:v>13.9399</c:v>
                </c:pt>
                <c:pt idx="36">
                  <c:v>13.774800000000001</c:v>
                </c:pt>
                <c:pt idx="37">
                  <c:v>13.615500000000001</c:v>
                </c:pt>
                <c:pt idx="38">
                  <c:v>13.4617</c:v>
                </c:pt>
                <c:pt idx="39">
                  <c:v>13.312900000000001</c:v>
                </c:pt>
                <c:pt idx="40">
                  <c:v>13.1691</c:v>
                </c:pt>
                <c:pt idx="41">
                  <c:v>13.0298</c:v>
                </c:pt>
                <c:pt idx="42">
                  <c:v>12.8948</c:v>
                </c:pt>
                <c:pt idx="43">
                  <c:v>12.764099999999999</c:v>
                </c:pt>
                <c:pt idx="44">
                  <c:v>12.6372</c:v>
                </c:pt>
                <c:pt idx="45">
                  <c:v>12.514099999999999</c:v>
                </c:pt>
                <c:pt idx="46">
                  <c:v>12.394500000000001</c:v>
                </c:pt>
                <c:pt idx="47">
                  <c:v>12.2783</c:v>
                </c:pt>
                <c:pt idx="48">
                  <c:v>12.1654</c:v>
                </c:pt>
                <c:pt idx="49">
                  <c:v>12.0555</c:v>
                </c:pt>
                <c:pt idx="50">
                  <c:v>11.948600000000001</c:v>
                </c:pt>
                <c:pt idx="51">
                  <c:v>11.8445</c:v>
                </c:pt>
                <c:pt idx="52">
                  <c:v>11.7432</c:v>
                </c:pt>
                <c:pt idx="53">
                  <c:v>11.644399999999999</c:v>
                </c:pt>
                <c:pt idx="54">
                  <c:v>11.548</c:v>
                </c:pt>
                <c:pt idx="55">
                  <c:v>11.4541</c:v>
                </c:pt>
                <c:pt idx="56">
                  <c:v>11.362399999999999</c:v>
                </c:pt>
                <c:pt idx="57">
                  <c:v>11.273</c:v>
                </c:pt>
                <c:pt idx="58">
                  <c:v>11.185600000000001</c:v>
                </c:pt>
                <c:pt idx="59">
                  <c:v>11.100300000000001</c:v>
                </c:pt>
                <c:pt idx="60">
                  <c:v>11.0169</c:v>
                </c:pt>
                <c:pt idx="61">
                  <c:v>10.9354</c:v>
                </c:pt>
                <c:pt idx="62">
                  <c:v>10.855700000000001</c:v>
                </c:pt>
                <c:pt idx="63">
                  <c:v>10.777699999999999</c:v>
                </c:pt>
                <c:pt idx="64">
                  <c:v>10.701499999999999</c:v>
                </c:pt>
                <c:pt idx="65">
                  <c:v>10.626799999999999</c:v>
                </c:pt>
                <c:pt idx="66">
                  <c:v>10.553699999999999</c:v>
                </c:pt>
                <c:pt idx="67">
                  <c:v>10.482100000000001</c:v>
                </c:pt>
                <c:pt idx="68">
                  <c:v>10.412000000000001</c:v>
                </c:pt>
                <c:pt idx="69">
                  <c:v>10.343299999999999</c:v>
                </c:pt>
                <c:pt idx="70">
                  <c:v>10.276</c:v>
                </c:pt>
                <c:pt idx="71">
                  <c:v>10.210000000000001</c:v>
                </c:pt>
                <c:pt idx="72">
                  <c:v>10.145200000000001</c:v>
                </c:pt>
                <c:pt idx="73">
                  <c:v>10.0817</c:v>
                </c:pt>
                <c:pt idx="74">
                  <c:v>10.019399999999999</c:v>
                </c:pt>
                <c:pt idx="75">
                  <c:v>9.9582999999999995</c:v>
                </c:pt>
                <c:pt idx="76">
                  <c:v>9.8983000000000008</c:v>
                </c:pt>
                <c:pt idx="77">
                  <c:v>9.8393999999999995</c:v>
                </c:pt>
                <c:pt idx="78">
                  <c:v>9.7814999999999994</c:v>
                </c:pt>
                <c:pt idx="79">
                  <c:v>9.7247000000000003</c:v>
                </c:pt>
                <c:pt idx="80">
                  <c:v>9.6689000000000007</c:v>
                </c:pt>
                <c:pt idx="81">
                  <c:v>9.6140000000000008</c:v>
                </c:pt>
                <c:pt idx="82">
                  <c:v>9.5601000000000003</c:v>
                </c:pt>
                <c:pt idx="83">
                  <c:v>9.5071999999999992</c:v>
                </c:pt>
                <c:pt idx="84">
                  <c:v>9.4550999999999998</c:v>
                </c:pt>
                <c:pt idx="85">
                  <c:v>9.4039000000000001</c:v>
                </c:pt>
                <c:pt idx="86">
                  <c:v>9.3535000000000004</c:v>
                </c:pt>
                <c:pt idx="87">
                  <c:v>9.3039000000000005</c:v>
                </c:pt>
                <c:pt idx="88">
                  <c:v>9.2552000000000003</c:v>
                </c:pt>
                <c:pt idx="89">
                  <c:v>9.2072000000000003</c:v>
                </c:pt>
                <c:pt idx="90">
                  <c:v>9.16</c:v>
                </c:pt>
                <c:pt idx="91">
                  <c:v>9.1135000000000002</c:v>
                </c:pt>
                <c:pt idx="92">
                  <c:v>9.0678000000000001</c:v>
                </c:pt>
                <c:pt idx="93">
                  <c:v>9.0227000000000004</c:v>
                </c:pt>
                <c:pt idx="94">
                  <c:v>8.9784000000000006</c:v>
                </c:pt>
                <c:pt idx="95">
                  <c:v>8.9346999999999994</c:v>
                </c:pt>
                <c:pt idx="96">
                  <c:v>8.8917000000000002</c:v>
                </c:pt>
                <c:pt idx="97">
                  <c:v>8.8491999999999997</c:v>
                </c:pt>
                <c:pt idx="98">
                  <c:v>8.8074999999999992</c:v>
                </c:pt>
                <c:pt idx="99">
                  <c:v>8.7662999999999993</c:v>
                </c:pt>
                <c:pt idx="100">
                  <c:v>8.7256999999999998</c:v>
                </c:pt>
                <c:pt idx="101">
                  <c:v>8.6857000000000006</c:v>
                </c:pt>
                <c:pt idx="102">
                  <c:v>8.6463000000000001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0.61762181652651449</c:v>
                </c:pt>
                <c:pt idx="1">
                  <c:v>0.5394134006012411</c:v>
                </c:pt>
                <c:pt idx="2">
                  <c:v>0.47930901002453252</c:v>
                </c:pt>
                <c:pt idx="3">
                  <c:v>0.43162411009520818</c:v>
                </c:pt>
                <c:pt idx="4">
                  <c:v>0.39284088164252934</c:v>
                </c:pt>
                <c:pt idx="5">
                  <c:v>0.36065811754472998</c:v>
                </c:pt>
                <c:pt idx="6">
                  <c:v>0.33350957436861112</c:v>
                </c:pt>
                <c:pt idx="7">
                  <c:v>0.31028656916612896</c:v>
                </c:pt>
                <c:pt idx="8">
                  <c:v>0.29018982869986637</c:v>
                </c:pt>
                <c:pt idx="9">
                  <c:v>0.27262197019798728</c:v>
                </c:pt>
                <c:pt idx="10">
                  <c:v>0.25712898902468312</c:v>
                </c:pt>
                <c:pt idx="11">
                  <c:v>0.24335895774715319</c:v>
                </c:pt>
                <c:pt idx="12">
                  <c:v>0.2310381667632945</c:v>
                </c:pt>
                <c:pt idx="13">
                  <c:v>0.21994728465352306</c:v>
                </c:pt>
                <c:pt idx="14">
                  <c:v>0.20990702379168405</c:v>
                </c:pt>
                <c:pt idx="15">
                  <c:v>0.2007774317950651</c:v>
                </c:pt>
                <c:pt idx="16">
                  <c:v>0.19243485476804872</c:v>
                </c:pt>
                <c:pt idx="17">
                  <c:v>0.18478129873749191</c:v>
                </c:pt>
                <c:pt idx="18">
                  <c:v>0.17773648356190816</c:v>
                </c:pt>
                <c:pt idx="19">
                  <c:v>0.17122725810686043</c:v>
                </c:pt>
                <c:pt idx="20">
                  <c:v>0.16519570623791194</c:v>
                </c:pt>
                <c:pt idx="21">
                  <c:v>0.15958919869493948</c:v>
                </c:pt>
                <c:pt idx="22">
                  <c:v>0.15436504201566056</c:v>
                </c:pt>
                <c:pt idx="23">
                  <c:v>0.14948297761651796</c:v>
                </c:pt>
                <c:pt idx="24">
                  <c:v>0.14491324514186665</c:v>
                </c:pt>
                <c:pt idx="25">
                  <c:v>0.14062439875236013</c:v>
                </c:pt>
                <c:pt idx="26">
                  <c:v>0.13659145247622373</c:v>
                </c:pt>
                <c:pt idx="27">
                  <c:v>0.13279225689111684</c:v>
                </c:pt>
                <c:pt idx="28">
                  <c:v>0.12920730490402627</c:v>
                </c:pt>
                <c:pt idx="29">
                  <c:v>0.12581800689874678</c:v>
                </c:pt>
                <c:pt idx="30">
                  <c:v>0.12260815705484038</c:v>
                </c:pt>
                <c:pt idx="31">
                  <c:v>0.11956529842228263</c:v>
                </c:pt>
                <c:pt idx="32">
                  <c:v>0.11667451498472702</c:v>
                </c:pt>
                <c:pt idx="33">
                  <c:v>0.1139259656833351</c:v>
                </c:pt>
                <c:pt idx="34">
                  <c:v>0.11131020943427039</c:v>
                </c:pt>
                <c:pt idx="35">
                  <c:v>0.10881528234653047</c:v>
                </c:pt>
                <c:pt idx="36">
                  <c:v>0.10643399760069841</c:v>
                </c:pt>
                <c:pt idx="37">
                  <c:v>0.10415943895413535</c:v>
                </c:pt>
                <c:pt idx="38">
                  <c:v>0.1019849461881321</c:v>
                </c:pt>
                <c:pt idx="39">
                  <c:v>9.990131396372498E-2</c:v>
                </c:pt>
                <c:pt idx="40">
                  <c:v>9.7906572722563479E-2</c:v>
                </c:pt>
                <c:pt idx="41">
                  <c:v>9.5991973396892694E-2</c:v>
                </c:pt>
                <c:pt idx="42">
                  <c:v>9.4153139207680661E-2</c:v>
                </c:pt>
                <c:pt idx="43">
                  <c:v>9.2388526036495194E-2</c:v>
                </c:pt>
                <c:pt idx="44">
                  <c:v>9.0689971552178783E-2</c:v>
                </c:pt>
                <c:pt idx="45">
                  <c:v>8.9056189730977939E-2</c:v>
                </c:pt>
                <c:pt idx="46">
                  <c:v>8.7481997866488068E-2</c:v>
                </c:pt>
                <c:pt idx="47">
                  <c:v>8.5964975914279901E-2</c:v>
                </c:pt>
                <c:pt idx="48">
                  <c:v>8.4502775245856657E-2</c:v>
                </c:pt>
                <c:pt idx="49">
                  <c:v>8.3090555881152856E-2</c:v>
                </c:pt>
                <c:pt idx="50">
                  <c:v>8.1727432496800131E-2</c:v>
                </c:pt>
                <c:pt idx="51">
                  <c:v>8.0410020626646331E-2</c:v>
                </c:pt>
                <c:pt idx="52">
                  <c:v>7.9137535311616672E-2</c:v>
                </c:pt>
                <c:pt idx="53">
                  <c:v>7.7905483680252074E-2</c:v>
                </c:pt>
                <c:pt idx="54">
                  <c:v>7.6711965516756561E-2</c:v>
                </c:pt>
                <c:pt idx="55">
                  <c:v>7.5557580813825548E-2</c:v>
                </c:pt>
                <c:pt idx="56">
                  <c:v>7.4438043722559702E-2</c:v>
                </c:pt>
                <c:pt idx="57">
                  <c:v>7.3354016395796376E-2</c:v>
                </c:pt>
                <c:pt idx="58">
                  <c:v>7.230133934790671E-2</c:v>
                </c:pt>
                <c:pt idx="59">
                  <c:v>7.1280730843124848E-2</c:v>
                </c:pt>
                <c:pt idx="60">
                  <c:v>7.0289333827552994E-2</c:v>
                </c:pt>
                <c:pt idx="61">
                  <c:v>6.9326717208148161E-2</c:v>
                </c:pt>
                <c:pt idx="62">
                  <c:v>6.8391288995486493E-2</c:v>
                </c:pt>
                <c:pt idx="63">
                  <c:v>6.7481495138126291E-2</c:v>
                </c:pt>
                <c:pt idx="64">
                  <c:v>6.6598129492734609E-2</c:v>
                </c:pt>
                <c:pt idx="65">
                  <c:v>6.5737370266970352E-2</c:v>
                </c:pt>
                <c:pt idx="66">
                  <c:v>6.4900053351181694E-2</c:v>
                </c:pt>
                <c:pt idx="67">
                  <c:v>6.4084722925890805E-2</c:v>
                </c:pt>
                <c:pt idx="68">
                  <c:v>6.3291084620423085E-2</c:v>
                </c:pt>
                <c:pt idx="69">
                  <c:v>6.2517727281742028E-2</c:v>
                </c:pt>
                <c:pt idx="70">
                  <c:v>6.176438678458044E-2</c:v>
                </c:pt>
                <c:pt idx="71">
                  <c:v>6.1029693903418031E-2</c:v>
                </c:pt>
                <c:pt idx="72">
                  <c:v>6.0312308544430926E-2</c:v>
                </c:pt>
                <c:pt idx="73">
                  <c:v>5.9613114892399593E-2</c:v>
                </c:pt>
                <c:pt idx="74">
                  <c:v>5.8930792900972771E-2</c:v>
                </c:pt>
                <c:pt idx="75">
                  <c:v>5.8265136295587883E-2</c:v>
                </c:pt>
                <c:pt idx="76">
                  <c:v>5.7614861506771885E-2</c:v>
                </c:pt>
                <c:pt idx="77">
                  <c:v>5.6979786180438759E-2</c:v>
                </c:pt>
                <c:pt idx="78">
                  <c:v>5.6358661018867766E-2</c:v>
                </c:pt>
                <c:pt idx="79">
                  <c:v>5.5752390576642427E-2</c:v>
                </c:pt>
                <c:pt idx="80">
                  <c:v>5.5159742064427635E-2</c:v>
                </c:pt>
                <c:pt idx="81">
                  <c:v>5.4579506404978204E-2</c:v>
                </c:pt>
                <c:pt idx="82">
                  <c:v>5.4012595868488708E-2</c:v>
                </c:pt>
                <c:pt idx="83">
                  <c:v>5.3458860593846094E-2</c:v>
                </c:pt>
                <c:pt idx="84">
                  <c:v>5.2916074572588796E-2</c:v>
                </c:pt>
                <c:pt idx="85">
                  <c:v>5.2385156574026405E-2</c:v>
                </c:pt>
                <c:pt idx="86">
                  <c:v>5.1864948425786032E-2</c:v>
                </c:pt>
                <c:pt idx="87">
                  <c:v>5.1355337864398082E-2</c:v>
                </c:pt>
                <c:pt idx="88">
                  <c:v>5.0857234769789622E-2</c:v>
                </c:pt>
                <c:pt idx="89">
                  <c:v>5.0368484658437893E-2</c:v>
                </c:pt>
                <c:pt idx="90">
                  <c:v>4.9890005336437344E-2</c:v>
                </c:pt>
                <c:pt idx="91">
                  <c:v>4.9420684075628697E-2</c:v>
                </c:pt>
                <c:pt idx="92">
                  <c:v>4.8961432661888259E-2</c:v>
                </c:pt>
                <c:pt idx="93">
                  <c:v>4.8510151603460491E-2</c:v>
                </c:pt>
                <c:pt idx="94">
                  <c:v>4.8068753842319255E-2</c:v>
                </c:pt>
                <c:pt idx="95">
                  <c:v>4.7635159521167071E-2</c:v>
                </c:pt>
                <c:pt idx="96">
                  <c:v>4.7210281254199758E-2</c:v>
                </c:pt>
                <c:pt idx="97">
                  <c:v>4.6792070421033748E-2</c:v>
                </c:pt>
                <c:pt idx="98">
                  <c:v>4.6383401648389298E-2</c:v>
                </c:pt>
                <c:pt idx="99">
                  <c:v>4.5981258441814381E-2</c:v>
                </c:pt>
                <c:pt idx="100">
                  <c:v>4.5586553282844056E-2</c:v>
                </c:pt>
                <c:pt idx="101">
                  <c:v>4.5199217584409666E-2</c:v>
                </c:pt>
                <c:pt idx="102">
                  <c:v>4.481918370293881E-2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824-044F-B5A1-65FB90F8B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1.5547192991136841E-2"/>
          <c:w val="0.81154137678487059"/>
          <c:h val="0.90319796766504812"/>
        </c:manualLayout>
      </c:layout>
      <c:scatterChart>
        <c:scatterStyle val="lineMarker"/>
        <c:varyColors val="0"/>
        <c:ser>
          <c:idx val="0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1.9469639558171398E-2</c:v>
                </c:pt>
                <c:pt idx="1">
                  <c:v>1.9746916307440524E-2</c:v>
                </c:pt>
                <c:pt idx="2">
                  <c:v>2.0005499543225815E-2</c:v>
                </c:pt>
                <c:pt idx="3">
                  <c:v>2.0245365657389089E-2</c:v>
                </c:pt>
                <c:pt idx="4">
                  <c:v>2.0471740450766798E-2</c:v>
                </c:pt>
                <c:pt idx="5">
                  <c:v>2.0686284786338559E-2</c:v>
                </c:pt>
                <c:pt idx="6">
                  <c:v>2.0892872120019085E-2</c:v>
                </c:pt>
                <c:pt idx="7">
                  <c:v>2.1093860681451755E-2</c:v>
                </c:pt>
                <c:pt idx="8">
                  <c:v>2.1295673072133359E-2</c:v>
                </c:pt>
                <c:pt idx="9">
                  <c:v>2.1500419376017554E-2</c:v>
                </c:pt>
                <c:pt idx="10">
                  <c:v>2.1703934161354049E-2</c:v>
                </c:pt>
                <c:pt idx="11">
                  <c:v>2.1905778715897752E-2</c:v>
                </c:pt>
                <c:pt idx="12">
                  <c:v>2.210640849656513E-2</c:v>
                </c:pt>
                <c:pt idx="13">
                  <c:v>2.2305929315598362E-2</c:v>
                </c:pt>
                <c:pt idx="14">
                  <c:v>2.2506845510411697E-2</c:v>
                </c:pt>
                <c:pt idx="15">
                  <c:v>2.2708364973708421E-2</c:v>
                </c:pt>
                <c:pt idx="16">
                  <c:v>2.2910192673023154E-2</c:v>
                </c:pt>
                <c:pt idx="17">
                  <c:v>2.3111112785531535E-2</c:v>
                </c:pt>
                <c:pt idx="18">
                  <c:v>2.331203335396001E-2</c:v>
                </c:pt>
                <c:pt idx="19">
                  <c:v>2.3521466407122726E-2</c:v>
                </c:pt>
                <c:pt idx="20">
                  <c:v>2.3736505368020432E-2</c:v>
                </c:pt>
                <c:pt idx="21">
                  <c:v>2.3952132062024817E-2</c:v>
                </c:pt>
                <c:pt idx="22">
                  <c:v>2.416910317545512E-2</c:v>
                </c:pt>
                <c:pt idx="23">
                  <c:v>2.4387981351238833E-2</c:v>
                </c:pt>
                <c:pt idx="24">
                  <c:v>2.4611291829705569E-2</c:v>
                </c:pt>
                <c:pt idx="25">
                  <c:v>2.4840387348613518E-2</c:v>
                </c:pt>
                <c:pt idx="26">
                  <c:v>2.5071960924913681E-2</c:v>
                </c:pt>
                <c:pt idx="27">
                  <c:v>2.530547232327186E-2</c:v>
                </c:pt>
                <c:pt idx="28">
                  <c:v>2.5541782469055804E-2</c:v>
                </c:pt>
                <c:pt idx="29">
                  <c:v>2.5780994687450362E-2</c:v>
                </c:pt>
                <c:pt idx="30">
                  <c:v>2.6025258723260863E-2</c:v>
                </c:pt>
                <c:pt idx="31">
                  <c:v>2.6272569975156864E-2</c:v>
                </c:pt>
                <c:pt idx="32">
                  <c:v>2.652282261400667E-2</c:v>
                </c:pt>
                <c:pt idx="33">
                  <c:v>2.6775224746520408E-2</c:v>
                </c:pt>
                <c:pt idx="34">
                  <c:v>2.7034654707128847E-2</c:v>
                </c:pt>
                <c:pt idx="35">
                  <c:v>2.7311533802768403E-2</c:v>
                </c:pt>
                <c:pt idx="36">
                  <c:v>2.7593456726243401E-2</c:v>
                </c:pt>
                <c:pt idx="37">
                  <c:v>2.7880246148886345E-2</c:v>
                </c:pt>
                <c:pt idx="38">
                  <c:v>2.8169840684214183E-2</c:v>
                </c:pt>
                <c:pt idx="39">
                  <c:v>2.8460162055388573E-2</c:v>
                </c:pt>
                <c:pt idx="40">
                  <c:v>2.8750693752414371E-2</c:v>
                </c:pt>
                <c:pt idx="41">
                  <c:v>2.9043383505484535E-2</c:v>
                </c:pt>
                <c:pt idx="42">
                  <c:v>2.9338069623978429E-2</c:v>
                </c:pt>
                <c:pt idx="43">
                  <c:v>2.9635426199991668E-2</c:v>
                </c:pt>
                <c:pt idx="44">
                  <c:v>2.9938734102098175E-2</c:v>
                </c:pt>
                <c:pt idx="45">
                  <c:v>3.0249575370391579E-2</c:v>
                </c:pt>
                <c:pt idx="46">
                  <c:v>3.0565207373435044E-2</c:v>
                </c:pt>
                <c:pt idx="47">
                  <c:v>3.0884575567515789E-2</c:v>
                </c:pt>
                <c:pt idx="48">
                  <c:v>3.1206635350352188E-2</c:v>
                </c:pt>
                <c:pt idx="49">
                  <c:v>3.1536679122880315E-2</c:v>
                </c:pt>
                <c:pt idx="50">
                  <c:v>3.1884979470294728E-2</c:v>
                </c:pt>
                <c:pt idx="51">
                  <c:v>3.2245916745133121E-2</c:v>
                </c:pt>
                <c:pt idx="52">
                  <c:v>3.261292309855017E-2</c:v>
                </c:pt>
                <c:pt idx="53">
                  <c:v>3.2986275023269916E-2</c:v>
                </c:pt>
                <c:pt idx="54">
                  <c:v>3.3363352167061829E-2</c:v>
                </c:pt>
                <c:pt idx="55">
                  <c:v>3.3742935903822199E-2</c:v>
                </c:pt>
                <c:pt idx="56">
                  <c:v>3.4125660458076391E-2</c:v>
                </c:pt>
                <c:pt idx="57">
                  <c:v>3.4512495785261152E-2</c:v>
                </c:pt>
                <c:pt idx="58">
                  <c:v>3.4903357918362792E-2</c:v>
                </c:pt>
                <c:pt idx="59">
                  <c:v>3.5296790279830709E-2</c:v>
                </c:pt>
                <c:pt idx="60">
                  <c:v>3.5690510694587348E-2</c:v>
                </c:pt>
                <c:pt idx="61">
                  <c:v>3.6085027131257483E-2</c:v>
                </c:pt>
                <c:pt idx="62">
                  <c:v>3.6482171783851401E-2</c:v>
                </c:pt>
                <c:pt idx="63">
                  <c:v>3.6882503520528041E-2</c:v>
                </c:pt>
                <c:pt idx="64">
                  <c:v>3.7290689242189035E-2</c:v>
                </c:pt>
                <c:pt idx="65">
                  <c:v>3.7709221152923279E-2</c:v>
                </c:pt>
                <c:pt idx="66">
                  <c:v>3.8134512218242107E-2</c:v>
                </c:pt>
                <c:pt idx="67">
                  <c:v>3.8565097968853983E-2</c:v>
                </c:pt>
                <c:pt idx="68">
                  <c:v>3.8999384224189811E-2</c:v>
                </c:pt>
                <c:pt idx="69">
                  <c:v>3.945627158155169E-2</c:v>
                </c:pt>
                <c:pt idx="70">
                  <c:v>3.9944677532776057E-2</c:v>
                </c:pt>
                <c:pt idx="71">
                  <c:v>4.0448237390481014E-2</c:v>
                </c:pt>
                <c:pt idx="72">
                  <c:v>4.0963856528619218E-2</c:v>
                </c:pt>
                <c:pt idx="73">
                  <c:v>4.1486718205782022E-2</c:v>
                </c:pt>
                <c:pt idx="74">
                  <c:v>4.2016729124932095E-2</c:v>
                </c:pt>
                <c:pt idx="75">
                  <c:v>4.2550619068727903E-2</c:v>
                </c:pt>
                <c:pt idx="76">
                  <c:v>4.3089391453304739E-2</c:v>
                </c:pt>
                <c:pt idx="77">
                  <c:v>4.3631480512861552E-2</c:v>
                </c:pt>
                <c:pt idx="78">
                  <c:v>4.416897051186388E-2</c:v>
                </c:pt>
                <c:pt idx="79">
                  <c:v>4.4696362038177791E-2</c:v>
                </c:pt>
                <c:pt idx="80">
                  <c:v>4.522841822194109E-2</c:v>
                </c:pt>
                <c:pt idx="81">
                  <c:v>4.57605987724512E-2</c:v>
                </c:pt>
                <c:pt idx="82">
                  <c:v>4.6295632404886357E-2</c:v>
                </c:pt>
                <c:pt idx="83">
                  <c:v>4.6846356725012417E-2</c:v>
                </c:pt>
                <c:pt idx="84">
                  <c:v>4.7411696013117496E-2</c:v>
                </c:pt>
                <c:pt idx="85">
                  <c:v>4.7982403497137005E-2</c:v>
                </c:pt>
                <c:pt idx="86">
                  <c:v>4.8565799940549638E-2</c:v>
                </c:pt>
                <c:pt idx="87">
                  <c:v>4.9199779768083776E-2</c:v>
                </c:pt>
                <c:pt idx="88">
                  <c:v>4.9899288348390983E-2</c:v>
                </c:pt>
                <c:pt idx="89">
                  <c:v>5.0628894806681896E-2</c:v>
                </c:pt>
                <c:pt idx="90">
                  <c:v>5.1373218732735169E-2</c:v>
                </c:pt>
                <c:pt idx="91">
                  <c:v>5.2137138382353114E-2</c:v>
                </c:pt>
                <c:pt idx="92">
                  <c:v>5.2911531598323493E-2</c:v>
                </c:pt>
                <c:pt idx="93">
                  <c:v>5.3691182871731795E-2</c:v>
                </c:pt>
                <c:pt idx="94">
                  <c:v>5.4478655683113011E-2</c:v>
                </c:pt>
                <c:pt idx="95">
                  <c:v>5.5272767123030662E-2</c:v>
                </c:pt>
                <c:pt idx="96">
                  <c:v>5.6074815732819035E-2</c:v>
                </c:pt>
                <c:pt idx="97">
                  <c:v>5.6892036196414329E-2</c:v>
                </c:pt>
                <c:pt idx="98">
                  <c:v>5.7740008482156852E-2</c:v>
                </c:pt>
                <c:pt idx="99">
                  <c:v>5.8627635768610735E-2</c:v>
                </c:pt>
                <c:pt idx="100">
                  <c:v>5.9559033449409104E-2</c:v>
                </c:pt>
                <c:pt idx="101">
                  <c:v>6.0614252188949211E-2</c:v>
                </c:pt>
                <c:pt idx="102">
                  <c:v>6.1910112439322824E-2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6.2056851534370468E-2</c:v>
                </c:pt>
                <c:pt idx="1">
                  <c:v>7.1798237065143961E-2</c:v>
                </c:pt>
                <c:pt idx="2">
                  <c:v>8.1539218595581775E-2</c:v>
                </c:pt>
                <c:pt idx="3">
                  <c:v>9.1280330419536926E-2</c:v>
                </c:pt>
                <c:pt idx="4">
                  <c:v>0.10102096936163166</c:v>
                </c:pt>
                <c:pt idx="5">
                  <c:v>0.11076127743171518</c:v>
                </c:pt>
                <c:pt idx="6">
                  <c:v>0.12050075753611465</c:v>
                </c:pt>
                <c:pt idx="7">
                  <c:v>0.13024056901256417</c:v>
                </c:pt>
                <c:pt idx="8">
                  <c:v>0.13997937826660489</c:v>
                </c:pt>
                <c:pt idx="9">
                  <c:v>0.14971718427389719</c:v>
                </c:pt>
                <c:pt idx="10">
                  <c:v>0.15945423609422826</c:v>
                </c:pt>
                <c:pt idx="11">
                  <c:v>0.16919148934809441</c:v>
                </c:pt>
                <c:pt idx="12">
                  <c:v>0.17892778361207493</c:v>
                </c:pt>
                <c:pt idx="13">
                  <c:v>0.18866284471784206</c:v>
                </c:pt>
                <c:pt idx="14">
                  <c:v>0.19839873892483165</c:v>
                </c:pt>
                <c:pt idx="15">
                  <c:v>0.20813088354183945</c:v>
                </c:pt>
                <c:pt idx="16">
                  <c:v>0.21786399725953065</c:v>
                </c:pt>
                <c:pt idx="17">
                  <c:v>0.22759725168144299</c:v>
                </c:pt>
                <c:pt idx="18">
                  <c:v>0.23732692751093892</c:v>
                </c:pt>
                <c:pt idx="19">
                  <c:v>0.24705698384873892</c:v>
                </c:pt>
                <c:pt idx="20">
                  <c:v>0.25678478879409866</c:v>
                </c:pt>
                <c:pt idx="21">
                  <c:v>0.26651277802453832</c:v>
                </c:pt>
                <c:pt idx="22">
                  <c:v>0.27623866243722855</c:v>
                </c:pt>
                <c:pt idx="23">
                  <c:v>0.28596659858692253</c:v>
                </c:pt>
                <c:pt idx="24">
                  <c:v>0.29568968344266489</c:v>
                </c:pt>
                <c:pt idx="25">
                  <c:v>0.30541279125410375</c:v>
                </c:pt>
                <c:pt idx="26">
                  <c:v>0.31513487395851597</c:v>
                </c:pt>
                <c:pt idx="27">
                  <c:v>0.32485503663890769</c:v>
                </c:pt>
                <c:pt idx="28">
                  <c:v>0.33457198446385394</c:v>
                </c:pt>
                <c:pt idx="29">
                  <c:v>0.34428797903535818</c:v>
                </c:pt>
                <c:pt idx="30">
                  <c:v>0.35400438151851682</c:v>
                </c:pt>
                <c:pt idx="31">
                  <c:v>0.36371599854474734</c:v>
                </c:pt>
                <c:pt idx="32">
                  <c:v>0.37342997813320905</c:v>
                </c:pt>
                <c:pt idx="33">
                  <c:v>0.38314121443256105</c:v>
                </c:pt>
                <c:pt idx="34">
                  <c:v>0.39284621076133808</c:v>
                </c:pt>
                <c:pt idx="35">
                  <c:v>0.40255478286551327</c:v>
                </c:pt>
                <c:pt idx="36">
                  <c:v>0.412262377708355</c:v>
                </c:pt>
                <c:pt idx="37">
                  <c:v>0.42196566923407569</c:v>
                </c:pt>
                <c:pt idx="38">
                  <c:v>0.43166266913269219</c:v>
                </c:pt>
                <c:pt idx="39">
                  <c:v>0.44136609460964216</c:v>
                </c:pt>
                <c:pt idx="40">
                  <c:v>0.45105771609849848</c:v>
                </c:pt>
                <c:pt idx="41">
                  <c:v>0.4607536755586914</c:v>
                </c:pt>
                <c:pt idx="42">
                  <c:v>0.47045174791431216</c:v>
                </c:pt>
                <c:pt idx="43">
                  <c:v>0.48013560367781039</c:v>
                </c:pt>
                <c:pt idx="44">
                  <c:v>0.48982685284713218</c:v>
                </c:pt>
                <c:pt idx="45">
                  <c:v>0.49951101021472738</c:v>
                </c:pt>
                <c:pt idx="46">
                  <c:v>0.50919752487059688</c:v>
                </c:pt>
                <c:pt idx="47">
                  <c:v>0.51888106974472836</c:v>
                </c:pt>
                <c:pt idx="48">
                  <c:v>0.52855662566336892</c:v>
                </c:pt>
                <c:pt idx="49">
                  <c:v>0.53823737634696611</c:v>
                </c:pt>
                <c:pt idx="50">
                  <c:v>0.54791130633805207</c:v>
                </c:pt>
                <c:pt idx="51">
                  <c:v>0.55758469321340365</c:v>
                </c:pt>
                <c:pt idx="52">
                  <c:v>0.56724593539853618</c:v>
                </c:pt>
                <c:pt idx="53">
                  <c:v>0.57691266929244422</c:v>
                </c:pt>
                <c:pt idx="54">
                  <c:v>0.58658473531881761</c:v>
                </c:pt>
                <c:pt idx="55">
                  <c:v>0.59624172785632523</c:v>
                </c:pt>
                <c:pt idx="56">
                  <c:v>0.6059044742157742</c:v>
                </c:pt>
                <c:pt idx="57">
                  <c:v>0.61555277508276485</c:v>
                </c:pt>
                <c:pt idx="58">
                  <c:v>0.6252097440727945</c:v>
                </c:pt>
                <c:pt idx="59">
                  <c:v>0.63485548324227226</c:v>
                </c:pt>
                <c:pt idx="60">
                  <c:v>0.64450381561615622</c:v>
                </c:pt>
                <c:pt idx="61">
                  <c:v>0.65414640745110375</c:v>
                </c:pt>
                <c:pt idx="62">
                  <c:v>0.66378684553570333</c:v>
                </c:pt>
                <c:pt idx="63">
                  <c:v>0.6734294830984825</c:v>
                </c:pt>
                <c:pt idx="64">
                  <c:v>0.68305393236820167</c:v>
                </c:pt>
                <c:pt idx="65">
                  <c:v>0.69269059875623695</c:v>
                </c:pt>
                <c:pt idx="66">
                  <c:v>0.70231964758467125</c:v>
                </c:pt>
                <c:pt idx="67">
                  <c:v>0.71194707551618897</c:v>
                </c:pt>
                <c:pt idx="68">
                  <c:v>0.72156587958491769</c:v>
                </c:pt>
                <c:pt idx="69">
                  <c:v>0.73118296555462414</c:v>
                </c:pt>
                <c:pt idx="70">
                  <c:v>0.74079171470125738</c:v>
                </c:pt>
                <c:pt idx="71">
                  <c:v>0.75039999659391521</c:v>
                </c:pt>
                <c:pt idx="72">
                  <c:v>0.76001660600589549</c:v>
                </c:pt>
                <c:pt idx="73">
                  <c:v>0.76962074848080309</c:v>
                </c:pt>
                <c:pt idx="74">
                  <c:v>0.77922141109660026</c:v>
                </c:pt>
                <c:pt idx="75">
                  <c:v>0.78881270421729766</c:v>
                </c:pt>
                <c:pt idx="76">
                  <c:v>0.79840469625162758</c:v>
                </c:pt>
                <c:pt idx="77">
                  <c:v>0.80799202652922264</c:v>
                </c:pt>
                <c:pt idx="78">
                  <c:v>0.81758589244862512</c:v>
                </c:pt>
                <c:pt idx="79">
                  <c:v>0.82716449101230904</c:v>
                </c:pt>
                <c:pt idx="80">
                  <c:v>0.83673930571818345</c:v>
                </c:pt>
                <c:pt idx="81">
                  <c:v>0.84632286046832916</c:v>
                </c:pt>
                <c:pt idx="82">
                  <c:v>0.85589292695659747</c:v>
                </c:pt>
                <c:pt idx="83">
                  <c:v>0.86544415136182462</c:v>
                </c:pt>
                <c:pt idx="84">
                  <c:v>0.87500806247120144</c:v>
                </c:pt>
                <c:pt idx="85">
                  <c:v>0.88456205003664878</c:v>
                </c:pt>
                <c:pt idx="86">
                  <c:v>0.89412040551825478</c:v>
                </c:pt>
                <c:pt idx="87">
                  <c:v>0.90367910345487301</c:v>
                </c:pt>
                <c:pt idx="88">
                  <c:v>0.91321427469272565</c:v>
                </c:pt>
                <c:pt idx="89">
                  <c:v>0.92276083522640917</c:v>
                </c:pt>
                <c:pt idx="90">
                  <c:v>0.93229501111887358</c:v>
                </c:pt>
                <c:pt idx="91">
                  <c:v>0.94183301851490209</c:v>
                </c:pt>
                <c:pt idx="92">
                  <c:v>0.9513502619787485</c:v>
                </c:pt>
                <c:pt idx="93">
                  <c:v>0.9608846872525173</c:v>
                </c:pt>
                <c:pt idx="94">
                  <c:v>0.97039021301851314</c:v>
                </c:pt>
                <c:pt idx="95">
                  <c:v>0.97990586709018235</c:v>
                </c:pt>
                <c:pt idx="96">
                  <c:v>0.98940637574400914</c:v>
                </c:pt>
                <c:pt idx="97">
                  <c:v>0.998932829448546</c:v>
                </c:pt>
                <c:pt idx="98">
                  <c:v>1.0084143191052226</c:v>
                </c:pt>
                <c:pt idx="99">
                  <c:v>1.0179153174297895</c:v>
                </c:pt>
                <c:pt idx="100">
                  <c:v>1.0274099157725634</c:v>
                </c:pt>
                <c:pt idx="101">
                  <c:v>1.0368947072452617</c:v>
                </c:pt>
                <c:pt idx="102">
                  <c:v>1.0463662115190173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8-F44B-803C-9A6AFCD97E25}"/>
            </c:ext>
          </c:extLst>
        </c:ser>
        <c:ser>
          <c:idx val="1"/>
          <c:order val="1"/>
          <c:tx>
            <c:strRef>
              <c:f>Totals!$I$1</c:f>
              <c:strCache>
                <c:ptCount val="1"/>
                <c:pt idx="0">
                  <c:v>CD Bound+</c:v>
                </c:pt>
              </c:strCache>
            </c:strRef>
          </c:tx>
          <c:spPr>
            <a:ln w="2540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Totals!$I$2:$I$139</c:f>
              <c:numCache>
                <c:formatCode>General</c:formatCode>
                <c:ptCount val="138"/>
                <c:pt idx="0">
                  <c:v>2.0443121536079967E-2</c:v>
                </c:pt>
                <c:pt idx="1">
                  <c:v>2.0734262122812552E-2</c:v>
                </c:pt>
                <c:pt idx="2">
                  <c:v>2.1005774520387106E-2</c:v>
                </c:pt>
                <c:pt idx="3">
                  <c:v>2.1257633940258543E-2</c:v>
                </c:pt>
                <c:pt idx="4">
                  <c:v>2.1495327473305136E-2</c:v>
                </c:pt>
                <c:pt idx="5">
                  <c:v>2.1720599025655488E-2</c:v>
                </c:pt>
                <c:pt idx="6">
                  <c:v>2.193751572602004E-2</c:v>
                </c:pt>
                <c:pt idx="7">
                  <c:v>2.2148553715524343E-2</c:v>
                </c:pt>
                <c:pt idx="8">
                  <c:v>2.2360456725740028E-2</c:v>
                </c:pt>
                <c:pt idx="9">
                  <c:v>2.2575440344818433E-2</c:v>
                </c:pt>
                <c:pt idx="10">
                  <c:v>2.2789130869421751E-2</c:v>
                </c:pt>
                <c:pt idx="11">
                  <c:v>2.3001067651692637E-2</c:v>
                </c:pt>
                <c:pt idx="12">
                  <c:v>2.3211728921393386E-2</c:v>
                </c:pt>
                <c:pt idx="13">
                  <c:v>2.3421225781378278E-2</c:v>
                </c:pt>
                <c:pt idx="14">
                  <c:v>2.363218778593228E-2</c:v>
                </c:pt>
                <c:pt idx="15">
                  <c:v>2.3843783222393843E-2</c:v>
                </c:pt>
                <c:pt idx="16">
                  <c:v>2.4055702306674313E-2</c:v>
                </c:pt>
                <c:pt idx="17">
                  <c:v>2.426666842480811E-2</c:v>
                </c:pt>
                <c:pt idx="18">
                  <c:v>2.447763502165801E-2</c:v>
                </c:pt>
                <c:pt idx="19">
                  <c:v>2.4697539727478863E-2</c:v>
                </c:pt>
                <c:pt idx="20">
                  <c:v>2.4923330636421454E-2</c:v>
                </c:pt>
                <c:pt idx="21">
                  <c:v>2.5149738665126056E-2</c:v>
                </c:pt>
                <c:pt idx="22">
                  <c:v>2.5377558334227876E-2</c:v>
                </c:pt>
                <c:pt idx="23">
                  <c:v>2.5607380418800774E-2</c:v>
                </c:pt>
                <c:pt idx="24">
                  <c:v>2.5841856421190846E-2</c:v>
                </c:pt>
                <c:pt idx="25">
                  <c:v>2.6082406716044195E-2</c:v>
                </c:pt>
                <c:pt idx="26">
                  <c:v>2.6325558971159367E-2</c:v>
                </c:pt>
                <c:pt idx="27">
                  <c:v>2.6570745939435453E-2</c:v>
                </c:pt>
                <c:pt idx="28">
                  <c:v>2.6818871592508595E-2</c:v>
                </c:pt>
                <c:pt idx="29">
                  <c:v>2.707004442182288E-2</c:v>
                </c:pt>
                <c:pt idx="30">
                  <c:v>2.7326521659423907E-2</c:v>
                </c:pt>
                <c:pt idx="31">
                  <c:v>2.7586198473914709E-2</c:v>
                </c:pt>
                <c:pt idx="32">
                  <c:v>2.7848963744707002E-2</c:v>
                </c:pt>
                <c:pt idx="33">
                  <c:v>2.8113985983846429E-2</c:v>
                </c:pt>
                <c:pt idx="34">
                  <c:v>2.838638744248529E-2</c:v>
                </c:pt>
                <c:pt idx="35">
                  <c:v>2.8677110492906822E-2</c:v>
                </c:pt>
                <c:pt idx="36">
                  <c:v>2.8973129562555572E-2</c:v>
                </c:pt>
                <c:pt idx="37">
                  <c:v>2.9274258456330662E-2</c:v>
                </c:pt>
                <c:pt idx="38">
                  <c:v>2.9578332718424891E-2</c:v>
                </c:pt>
                <c:pt idx="39">
                  <c:v>2.9883170158158001E-2</c:v>
                </c:pt>
                <c:pt idx="40">
                  <c:v>3.0188228440035089E-2</c:v>
                </c:pt>
                <c:pt idx="41">
                  <c:v>3.0495552680758761E-2</c:v>
                </c:pt>
                <c:pt idx="42">
                  <c:v>3.0804973105177352E-2</c:v>
                </c:pt>
                <c:pt idx="43">
                  <c:v>3.1117197509991253E-2</c:v>
                </c:pt>
                <c:pt idx="44">
                  <c:v>3.1435670807203081E-2</c:v>
                </c:pt>
                <c:pt idx="45">
                  <c:v>3.1762054138911158E-2</c:v>
                </c:pt>
                <c:pt idx="46">
                  <c:v>3.2093467742106793E-2</c:v>
                </c:pt>
                <c:pt idx="47">
                  <c:v>3.2428804345891578E-2</c:v>
                </c:pt>
                <c:pt idx="48">
                  <c:v>3.2766967117869798E-2</c:v>
                </c:pt>
                <c:pt idx="49">
                  <c:v>3.3113513079024333E-2</c:v>
                </c:pt>
                <c:pt idx="50">
                  <c:v>3.3479228443809461E-2</c:v>
                </c:pt>
                <c:pt idx="51">
                  <c:v>3.3858212582389774E-2</c:v>
                </c:pt>
                <c:pt idx="52">
                  <c:v>3.4243569253477678E-2</c:v>
                </c:pt>
                <c:pt idx="53">
                  <c:v>3.4635588774433415E-2</c:v>
                </c:pt>
                <c:pt idx="54">
                  <c:v>3.5031519775414917E-2</c:v>
                </c:pt>
                <c:pt idx="55">
                  <c:v>3.5430082699013307E-2</c:v>
                </c:pt>
                <c:pt idx="56">
                  <c:v>3.5831943480980212E-2</c:v>
                </c:pt>
                <c:pt idx="57">
                  <c:v>3.6238120574524212E-2</c:v>
                </c:pt>
                <c:pt idx="58">
                  <c:v>3.6648525814280929E-2</c:v>
                </c:pt>
                <c:pt idx="59">
                  <c:v>3.7061629793822243E-2</c:v>
                </c:pt>
                <c:pt idx="60">
                  <c:v>3.7475036229316715E-2</c:v>
                </c:pt>
                <c:pt idx="61">
                  <c:v>3.7889278487820359E-2</c:v>
                </c:pt>
                <c:pt idx="62">
                  <c:v>3.8306280373043969E-2</c:v>
                </c:pt>
                <c:pt idx="63">
                  <c:v>3.8726628696554445E-2</c:v>
                </c:pt>
                <c:pt idx="64">
                  <c:v>3.9155223704298484E-2</c:v>
                </c:pt>
                <c:pt idx="65">
                  <c:v>3.9594682210569443E-2</c:v>
                </c:pt>
                <c:pt idx="66">
                  <c:v>4.0041237829154211E-2</c:v>
                </c:pt>
                <c:pt idx="67">
                  <c:v>4.0493352867296682E-2</c:v>
                </c:pt>
                <c:pt idx="68">
                  <c:v>4.0949353435399301E-2</c:v>
                </c:pt>
                <c:pt idx="69">
                  <c:v>4.1429085160629271E-2</c:v>
                </c:pt>
                <c:pt idx="70">
                  <c:v>4.1941911409414862E-2</c:v>
                </c:pt>
                <c:pt idx="71">
                  <c:v>4.2470649260005065E-2</c:v>
                </c:pt>
                <c:pt idx="72">
                  <c:v>4.301204935505018E-2</c:v>
                </c:pt>
                <c:pt idx="73">
                  <c:v>4.3561054116071127E-2</c:v>
                </c:pt>
                <c:pt idx="74">
                  <c:v>4.41175655811787E-2</c:v>
                </c:pt>
                <c:pt idx="75">
                  <c:v>4.4678150022164298E-2</c:v>
                </c:pt>
                <c:pt idx="76">
                  <c:v>4.5243861025969973E-2</c:v>
                </c:pt>
                <c:pt idx="77">
                  <c:v>4.5813054538504629E-2</c:v>
                </c:pt>
                <c:pt idx="78">
                  <c:v>4.6377419037457075E-2</c:v>
                </c:pt>
                <c:pt idx="79">
                  <c:v>4.6931180140086681E-2</c:v>
                </c:pt>
                <c:pt idx="80">
                  <c:v>4.7489839133038142E-2</c:v>
                </c:pt>
                <c:pt idx="81">
                  <c:v>4.8048628711073758E-2</c:v>
                </c:pt>
                <c:pt idx="82">
                  <c:v>4.8610414025130673E-2</c:v>
                </c:pt>
                <c:pt idx="83">
                  <c:v>4.9188674561263038E-2</c:v>
                </c:pt>
                <c:pt idx="84">
                  <c:v>4.9782280813773373E-2</c:v>
                </c:pt>
                <c:pt idx="85">
                  <c:v>5.0381523671993854E-2</c:v>
                </c:pt>
                <c:pt idx="86">
                  <c:v>5.0994089937577119E-2</c:v>
                </c:pt>
                <c:pt idx="87">
                  <c:v>5.1659768756487964E-2</c:v>
                </c:pt>
                <c:pt idx="88">
                  <c:v>5.2394252765810528E-2</c:v>
                </c:pt>
                <c:pt idx="89">
                  <c:v>5.3160339547015989E-2</c:v>
                </c:pt>
                <c:pt idx="90">
                  <c:v>5.3941879669371931E-2</c:v>
                </c:pt>
                <c:pt idx="91">
                  <c:v>5.4743995301470769E-2</c:v>
                </c:pt>
                <c:pt idx="92">
                  <c:v>5.5557108178239667E-2</c:v>
                </c:pt>
                <c:pt idx="93">
                  <c:v>5.6375742015318385E-2</c:v>
                </c:pt>
                <c:pt idx="94">
                  <c:v>5.720258846726866E-2</c:v>
                </c:pt>
                <c:pt idx="95">
                  <c:v>5.8036405479182193E-2</c:v>
                </c:pt>
                <c:pt idx="96">
                  <c:v>5.8878556519459987E-2</c:v>
                </c:pt>
                <c:pt idx="97">
                  <c:v>5.9736638006235049E-2</c:v>
                </c:pt>
                <c:pt idx="98">
                  <c:v>6.0627008906264691E-2</c:v>
                </c:pt>
                <c:pt idx="99">
                  <c:v>6.1559017557041275E-2</c:v>
                </c:pt>
                <c:pt idx="100">
                  <c:v>6.2536985121879565E-2</c:v>
                </c:pt>
                <c:pt idx="101">
                  <c:v>6.3644964798396667E-2</c:v>
                </c:pt>
                <c:pt idx="102">
                  <c:v>6.5005618061288961E-2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6.2056851534370468E-2</c:v>
                </c:pt>
                <c:pt idx="1">
                  <c:v>7.1798237065143961E-2</c:v>
                </c:pt>
                <c:pt idx="2">
                  <c:v>8.1539218595581775E-2</c:v>
                </c:pt>
                <c:pt idx="3">
                  <c:v>9.1280330419536926E-2</c:v>
                </c:pt>
                <c:pt idx="4">
                  <c:v>0.10102096936163166</c:v>
                </c:pt>
                <c:pt idx="5">
                  <c:v>0.11076127743171518</c:v>
                </c:pt>
                <c:pt idx="6">
                  <c:v>0.12050075753611465</c:v>
                </c:pt>
                <c:pt idx="7">
                  <c:v>0.13024056901256417</c:v>
                </c:pt>
                <c:pt idx="8">
                  <c:v>0.13997937826660489</c:v>
                </c:pt>
                <c:pt idx="9">
                  <c:v>0.14971718427389719</c:v>
                </c:pt>
                <c:pt idx="10">
                  <c:v>0.15945423609422826</c:v>
                </c:pt>
                <c:pt idx="11">
                  <c:v>0.16919148934809441</c:v>
                </c:pt>
                <c:pt idx="12">
                  <c:v>0.17892778361207493</c:v>
                </c:pt>
                <c:pt idx="13">
                  <c:v>0.18866284471784206</c:v>
                </c:pt>
                <c:pt idx="14">
                  <c:v>0.19839873892483165</c:v>
                </c:pt>
                <c:pt idx="15">
                  <c:v>0.20813088354183945</c:v>
                </c:pt>
                <c:pt idx="16">
                  <c:v>0.21786399725953065</c:v>
                </c:pt>
                <c:pt idx="17">
                  <c:v>0.22759725168144299</c:v>
                </c:pt>
                <c:pt idx="18">
                  <c:v>0.23732692751093892</c:v>
                </c:pt>
                <c:pt idx="19">
                  <c:v>0.24705698384873892</c:v>
                </c:pt>
                <c:pt idx="20">
                  <c:v>0.25678478879409866</c:v>
                </c:pt>
                <c:pt idx="21">
                  <c:v>0.26651277802453832</c:v>
                </c:pt>
                <c:pt idx="22">
                  <c:v>0.27623866243722855</c:v>
                </c:pt>
                <c:pt idx="23">
                  <c:v>0.28596659858692253</c:v>
                </c:pt>
                <c:pt idx="24">
                  <c:v>0.29568968344266489</c:v>
                </c:pt>
                <c:pt idx="25">
                  <c:v>0.30541279125410375</c:v>
                </c:pt>
                <c:pt idx="26">
                  <c:v>0.31513487395851597</c:v>
                </c:pt>
                <c:pt idx="27">
                  <c:v>0.32485503663890769</c:v>
                </c:pt>
                <c:pt idx="28">
                  <c:v>0.33457198446385394</c:v>
                </c:pt>
                <c:pt idx="29">
                  <c:v>0.34428797903535818</c:v>
                </c:pt>
                <c:pt idx="30">
                  <c:v>0.35400438151851682</c:v>
                </c:pt>
                <c:pt idx="31">
                  <c:v>0.36371599854474734</c:v>
                </c:pt>
                <c:pt idx="32">
                  <c:v>0.37342997813320905</c:v>
                </c:pt>
                <c:pt idx="33">
                  <c:v>0.38314121443256105</c:v>
                </c:pt>
                <c:pt idx="34">
                  <c:v>0.39284621076133808</c:v>
                </c:pt>
                <c:pt idx="35">
                  <c:v>0.40255478286551327</c:v>
                </c:pt>
                <c:pt idx="36">
                  <c:v>0.412262377708355</c:v>
                </c:pt>
                <c:pt idx="37">
                  <c:v>0.42196566923407569</c:v>
                </c:pt>
                <c:pt idx="38">
                  <c:v>0.43166266913269219</c:v>
                </c:pt>
                <c:pt idx="39">
                  <c:v>0.44136609460964216</c:v>
                </c:pt>
                <c:pt idx="40">
                  <c:v>0.45105771609849848</c:v>
                </c:pt>
                <c:pt idx="41">
                  <c:v>0.4607536755586914</c:v>
                </c:pt>
                <c:pt idx="42">
                  <c:v>0.47045174791431216</c:v>
                </c:pt>
                <c:pt idx="43">
                  <c:v>0.48013560367781039</c:v>
                </c:pt>
                <c:pt idx="44">
                  <c:v>0.48982685284713218</c:v>
                </c:pt>
                <c:pt idx="45">
                  <c:v>0.49951101021472738</c:v>
                </c:pt>
                <c:pt idx="46">
                  <c:v>0.50919752487059688</c:v>
                </c:pt>
                <c:pt idx="47">
                  <c:v>0.51888106974472836</c:v>
                </c:pt>
                <c:pt idx="48">
                  <c:v>0.52855662566336892</c:v>
                </c:pt>
                <c:pt idx="49">
                  <c:v>0.53823737634696611</c:v>
                </c:pt>
                <c:pt idx="50">
                  <c:v>0.54791130633805207</c:v>
                </c:pt>
                <c:pt idx="51">
                  <c:v>0.55758469321340365</c:v>
                </c:pt>
                <c:pt idx="52">
                  <c:v>0.56724593539853618</c:v>
                </c:pt>
                <c:pt idx="53">
                  <c:v>0.57691266929244422</c:v>
                </c:pt>
                <c:pt idx="54">
                  <c:v>0.58658473531881761</c:v>
                </c:pt>
                <c:pt idx="55">
                  <c:v>0.59624172785632523</c:v>
                </c:pt>
                <c:pt idx="56">
                  <c:v>0.6059044742157742</c:v>
                </c:pt>
                <c:pt idx="57">
                  <c:v>0.61555277508276485</c:v>
                </c:pt>
                <c:pt idx="58">
                  <c:v>0.6252097440727945</c:v>
                </c:pt>
                <c:pt idx="59">
                  <c:v>0.63485548324227226</c:v>
                </c:pt>
                <c:pt idx="60">
                  <c:v>0.64450381561615622</c:v>
                </c:pt>
                <c:pt idx="61">
                  <c:v>0.65414640745110375</c:v>
                </c:pt>
                <c:pt idx="62">
                  <c:v>0.66378684553570333</c:v>
                </c:pt>
                <c:pt idx="63">
                  <c:v>0.6734294830984825</c:v>
                </c:pt>
                <c:pt idx="64">
                  <c:v>0.68305393236820167</c:v>
                </c:pt>
                <c:pt idx="65">
                  <c:v>0.69269059875623695</c:v>
                </c:pt>
                <c:pt idx="66">
                  <c:v>0.70231964758467125</c:v>
                </c:pt>
                <c:pt idx="67">
                  <c:v>0.71194707551618897</c:v>
                </c:pt>
                <c:pt idx="68">
                  <c:v>0.72156587958491769</c:v>
                </c:pt>
                <c:pt idx="69">
                  <c:v>0.73118296555462414</c:v>
                </c:pt>
                <c:pt idx="70">
                  <c:v>0.74079171470125738</c:v>
                </c:pt>
                <c:pt idx="71">
                  <c:v>0.75039999659391521</c:v>
                </c:pt>
                <c:pt idx="72">
                  <c:v>0.76001660600589549</c:v>
                </c:pt>
                <c:pt idx="73">
                  <c:v>0.76962074848080309</c:v>
                </c:pt>
                <c:pt idx="74">
                  <c:v>0.77922141109660026</c:v>
                </c:pt>
                <c:pt idx="75">
                  <c:v>0.78881270421729766</c:v>
                </c:pt>
                <c:pt idx="76">
                  <c:v>0.79840469625162758</c:v>
                </c:pt>
                <c:pt idx="77">
                  <c:v>0.80799202652922264</c:v>
                </c:pt>
                <c:pt idx="78">
                  <c:v>0.81758589244862512</c:v>
                </c:pt>
                <c:pt idx="79">
                  <c:v>0.82716449101230904</c:v>
                </c:pt>
                <c:pt idx="80">
                  <c:v>0.83673930571818345</c:v>
                </c:pt>
                <c:pt idx="81">
                  <c:v>0.84632286046832916</c:v>
                </c:pt>
                <c:pt idx="82">
                  <c:v>0.85589292695659747</c:v>
                </c:pt>
                <c:pt idx="83">
                  <c:v>0.86544415136182462</c:v>
                </c:pt>
                <c:pt idx="84">
                  <c:v>0.87500806247120144</c:v>
                </c:pt>
                <c:pt idx="85">
                  <c:v>0.88456205003664878</c:v>
                </c:pt>
                <c:pt idx="86">
                  <c:v>0.89412040551825478</c:v>
                </c:pt>
                <c:pt idx="87">
                  <c:v>0.90367910345487301</c:v>
                </c:pt>
                <c:pt idx="88">
                  <c:v>0.91321427469272565</c:v>
                </c:pt>
                <c:pt idx="89">
                  <c:v>0.92276083522640917</c:v>
                </c:pt>
                <c:pt idx="90">
                  <c:v>0.93229501111887358</c:v>
                </c:pt>
                <c:pt idx="91">
                  <c:v>0.94183301851490209</c:v>
                </c:pt>
                <c:pt idx="92">
                  <c:v>0.9513502619787485</c:v>
                </c:pt>
                <c:pt idx="93">
                  <c:v>0.9608846872525173</c:v>
                </c:pt>
                <c:pt idx="94">
                  <c:v>0.97039021301851314</c:v>
                </c:pt>
                <c:pt idx="95">
                  <c:v>0.97990586709018235</c:v>
                </c:pt>
                <c:pt idx="96">
                  <c:v>0.98940637574400914</c:v>
                </c:pt>
                <c:pt idx="97">
                  <c:v>0.998932829448546</c:v>
                </c:pt>
                <c:pt idx="98">
                  <c:v>1.0084143191052226</c:v>
                </c:pt>
                <c:pt idx="99">
                  <c:v>1.0179153174297895</c:v>
                </c:pt>
                <c:pt idx="100">
                  <c:v>1.0274099157725634</c:v>
                </c:pt>
                <c:pt idx="101">
                  <c:v>1.0368947072452617</c:v>
                </c:pt>
                <c:pt idx="102">
                  <c:v>1.0463662115190173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58-F44B-803C-9A6AFCD97E25}"/>
            </c:ext>
          </c:extLst>
        </c:ser>
        <c:ser>
          <c:idx val="2"/>
          <c:order val="2"/>
          <c:tx>
            <c:strRef>
              <c:f>Totals!$J$1</c:f>
              <c:strCache>
                <c:ptCount val="1"/>
                <c:pt idx="0">
                  <c:v>CD Bound-</c:v>
                </c:pt>
              </c:strCache>
            </c:strRef>
          </c:tx>
          <c:spPr>
            <a:ln w="2540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Totals!$J$2:$J$139</c:f>
              <c:numCache>
                <c:formatCode>General</c:formatCode>
                <c:ptCount val="138"/>
                <c:pt idx="0">
                  <c:v>1.849615758026283E-2</c:v>
                </c:pt>
                <c:pt idx="1">
                  <c:v>1.8759570492068497E-2</c:v>
                </c:pt>
                <c:pt idx="2">
                  <c:v>1.9005224566064523E-2</c:v>
                </c:pt>
                <c:pt idx="3">
                  <c:v>1.9233097374519635E-2</c:v>
                </c:pt>
                <c:pt idx="4">
                  <c:v>1.9448153428228459E-2</c:v>
                </c:pt>
                <c:pt idx="5">
                  <c:v>1.9651970547021631E-2</c:v>
                </c:pt>
                <c:pt idx="6">
                  <c:v>1.9848228514018129E-2</c:v>
                </c:pt>
                <c:pt idx="7">
                  <c:v>2.0039167647379168E-2</c:v>
                </c:pt>
                <c:pt idx="8">
                  <c:v>2.0230889418526691E-2</c:v>
                </c:pt>
                <c:pt idx="9">
                  <c:v>2.0425398407216674E-2</c:v>
                </c:pt>
                <c:pt idx="10">
                  <c:v>2.0618737453286348E-2</c:v>
                </c:pt>
                <c:pt idx="11">
                  <c:v>2.0810489780102866E-2</c:v>
                </c:pt>
                <c:pt idx="12">
                  <c:v>2.1001088071736874E-2</c:v>
                </c:pt>
                <c:pt idx="13">
                  <c:v>2.1190632849818446E-2</c:v>
                </c:pt>
                <c:pt idx="14">
                  <c:v>2.1381503234891113E-2</c:v>
                </c:pt>
                <c:pt idx="15">
                  <c:v>2.1572946725022999E-2</c:v>
                </c:pt>
                <c:pt idx="16">
                  <c:v>2.1764683039371995E-2</c:v>
                </c:pt>
                <c:pt idx="17">
                  <c:v>2.195555714625496E-2</c:v>
                </c:pt>
                <c:pt idx="18">
                  <c:v>2.214643168626201E-2</c:v>
                </c:pt>
                <c:pt idx="19">
                  <c:v>2.2345393086766589E-2</c:v>
                </c:pt>
                <c:pt idx="20">
                  <c:v>2.2549680099619409E-2</c:v>
                </c:pt>
                <c:pt idx="21">
                  <c:v>2.2754525458923577E-2</c:v>
                </c:pt>
                <c:pt idx="22">
                  <c:v>2.2960648016682364E-2</c:v>
                </c:pt>
                <c:pt idx="23">
                  <c:v>2.3168582283676891E-2</c:v>
                </c:pt>
                <c:pt idx="24">
                  <c:v>2.3380727238220291E-2</c:v>
                </c:pt>
                <c:pt idx="25">
                  <c:v>2.3598367981182842E-2</c:v>
                </c:pt>
                <c:pt idx="26">
                  <c:v>2.3818362878667995E-2</c:v>
                </c:pt>
                <c:pt idx="27">
                  <c:v>2.4040198707108267E-2</c:v>
                </c:pt>
                <c:pt idx="28">
                  <c:v>2.4264693345603012E-2</c:v>
                </c:pt>
                <c:pt idx="29">
                  <c:v>2.4491944953077844E-2</c:v>
                </c:pt>
                <c:pt idx="30">
                  <c:v>2.472399578709782E-2</c:v>
                </c:pt>
                <c:pt idx="31">
                  <c:v>2.4958941476399019E-2</c:v>
                </c:pt>
                <c:pt idx="32">
                  <c:v>2.5196681483306338E-2</c:v>
                </c:pt>
                <c:pt idx="33">
                  <c:v>2.5436463509194387E-2</c:v>
                </c:pt>
                <c:pt idx="34">
                  <c:v>2.5682921971772403E-2</c:v>
                </c:pt>
                <c:pt idx="35">
                  <c:v>2.5945957112629984E-2</c:v>
                </c:pt>
                <c:pt idx="36">
                  <c:v>2.621378388993123E-2</c:v>
                </c:pt>
                <c:pt idx="37">
                  <c:v>2.6486233841442029E-2</c:v>
                </c:pt>
                <c:pt idx="38">
                  <c:v>2.6761348650003475E-2</c:v>
                </c:pt>
                <c:pt idx="39">
                  <c:v>2.7037153952619145E-2</c:v>
                </c:pt>
                <c:pt idx="40">
                  <c:v>2.7313159064793653E-2</c:v>
                </c:pt>
                <c:pt idx="41">
                  <c:v>2.759121433021031E-2</c:v>
                </c:pt>
                <c:pt idx="42">
                  <c:v>2.7871166142779506E-2</c:v>
                </c:pt>
                <c:pt idx="43">
                  <c:v>2.8153654889992084E-2</c:v>
                </c:pt>
                <c:pt idx="44">
                  <c:v>2.8441797396993266E-2</c:v>
                </c:pt>
                <c:pt idx="45">
                  <c:v>2.8737096601872E-2</c:v>
                </c:pt>
                <c:pt idx="46">
                  <c:v>2.9036947004763291E-2</c:v>
                </c:pt>
                <c:pt idx="47">
                  <c:v>2.934034678914E-2</c:v>
                </c:pt>
                <c:pt idx="48">
                  <c:v>2.9646303582834578E-2</c:v>
                </c:pt>
                <c:pt idx="49">
                  <c:v>2.9959845166736301E-2</c:v>
                </c:pt>
                <c:pt idx="50">
                  <c:v>3.029073049677999E-2</c:v>
                </c:pt>
                <c:pt idx="51">
                  <c:v>3.0633620907876465E-2</c:v>
                </c:pt>
                <c:pt idx="52">
                  <c:v>3.0982276943622662E-2</c:v>
                </c:pt>
                <c:pt idx="53">
                  <c:v>3.1336961272106417E-2</c:v>
                </c:pt>
                <c:pt idx="54">
                  <c:v>3.169518455870874E-2</c:v>
                </c:pt>
                <c:pt idx="55">
                  <c:v>3.2055789108631091E-2</c:v>
                </c:pt>
                <c:pt idx="56">
                  <c:v>3.2419377435172571E-2</c:v>
                </c:pt>
                <c:pt idx="57">
                  <c:v>3.2786870995998092E-2</c:v>
                </c:pt>
                <c:pt idx="58">
                  <c:v>3.3158190022444654E-2</c:v>
                </c:pt>
                <c:pt idx="59">
                  <c:v>3.3531950765839175E-2</c:v>
                </c:pt>
                <c:pt idx="60">
                  <c:v>3.3905985159857981E-2</c:v>
                </c:pt>
                <c:pt idx="61">
                  <c:v>3.4280775774694607E-2</c:v>
                </c:pt>
                <c:pt idx="62">
                  <c:v>3.4658063194658834E-2</c:v>
                </c:pt>
                <c:pt idx="63">
                  <c:v>3.5038378344501638E-2</c:v>
                </c:pt>
                <c:pt idx="64">
                  <c:v>3.5426154780079586E-2</c:v>
                </c:pt>
                <c:pt idx="65">
                  <c:v>3.5823760095277116E-2</c:v>
                </c:pt>
                <c:pt idx="66">
                  <c:v>3.6227786607330004E-2</c:v>
                </c:pt>
                <c:pt idx="67">
                  <c:v>3.6636843070411283E-2</c:v>
                </c:pt>
                <c:pt idx="68">
                  <c:v>3.704941501298032E-2</c:v>
                </c:pt>
                <c:pt idx="69">
                  <c:v>3.7483458002474108E-2</c:v>
                </c:pt>
                <c:pt idx="70">
                  <c:v>3.7947443656137253E-2</c:v>
                </c:pt>
                <c:pt idx="71">
                  <c:v>3.8425825520956962E-2</c:v>
                </c:pt>
                <c:pt idx="72">
                  <c:v>3.8915663702188255E-2</c:v>
                </c:pt>
                <c:pt idx="73">
                  <c:v>3.9412382295492918E-2</c:v>
                </c:pt>
                <c:pt idx="74">
                  <c:v>3.991589266868549E-2</c:v>
                </c:pt>
                <c:pt idx="75">
                  <c:v>4.0423088115291508E-2</c:v>
                </c:pt>
                <c:pt idx="76">
                  <c:v>4.0934921880639505E-2</c:v>
                </c:pt>
                <c:pt idx="77">
                  <c:v>4.1449906487218476E-2</c:v>
                </c:pt>
                <c:pt idx="78">
                  <c:v>4.1960521986270684E-2</c:v>
                </c:pt>
                <c:pt idx="79">
                  <c:v>4.24615439362689E-2</c:v>
                </c:pt>
                <c:pt idx="80">
                  <c:v>4.2966997310844038E-2</c:v>
                </c:pt>
                <c:pt idx="81">
                  <c:v>4.3472568833828641E-2</c:v>
                </c:pt>
                <c:pt idx="82">
                  <c:v>4.3980850784642041E-2</c:v>
                </c:pt>
                <c:pt idx="83">
                  <c:v>4.4504038888761796E-2</c:v>
                </c:pt>
                <c:pt idx="84">
                  <c:v>4.5041111212461619E-2</c:v>
                </c:pt>
                <c:pt idx="85">
                  <c:v>4.5583283322280156E-2</c:v>
                </c:pt>
                <c:pt idx="86">
                  <c:v>4.6137509943522156E-2</c:v>
                </c:pt>
                <c:pt idx="87">
                  <c:v>4.6739790779679588E-2</c:v>
                </c:pt>
                <c:pt idx="88">
                  <c:v>4.7404323930971437E-2</c:v>
                </c:pt>
                <c:pt idx="89">
                  <c:v>4.8097450066347802E-2</c:v>
                </c:pt>
                <c:pt idx="90">
                  <c:v>4.8804557796098408E-2</c:v>
                </c:pt>
                <c:pt idx="91">
                  <c:v>4.9530281463235459E-2</c:v>
                </c:pt>
                <c:pt idx="92">
                  <c:v>5.0265955018407318E-2</c:v>
                </c:pt>
                <c:pt idx="93">
                  <c:v>5.1006623728145205E-2</c:v>
                </c:pt>
                <c:pt idx="94">
                  <c:v>5.1754722898957363E-2</c:v>
                </c:pt>
                <c:pt idx="95">
                  <c:v>5.2509128766879132E-2</c:v>
                </c:pt>
                <c:pt idx="96">
                  <c:v>5.3271074946178082E-2</c:v>
                </c:pt>
                <c:pt idx="97">
                  <c:v>5.404743438659361E-2</c:v>
                </c:pt>
                <c:pt idx="98">
                  <c:v>5.4853008058049012E-2</c:v>
                </c:pt>
                <c:pt idx="99">
                  <c:v>5.5696253980180195E-2</c:v>
                </c:pt>
                <c:pt idx="100">
                  <c:v>5.6581081776938651E-2</c:v>
                </c:pt>
                <c:pt idx="101">
                  <c:v>5.7583539579501748E-2</c:v>
                </c:pt>
                <c:pt idx="102">
                  <c:v>5.8814606817356681E-2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6.2056851534370468E-2</c:v>
                </c:pt>
                <c:pt idx="1">
                  <c:v>7.1798237065143961E-2</c:v>
                </c:pt>
                <c:pt idx="2">
                  <c:v>8.1539218595581775E-2</c:v>
                </c:pt>
                <c:pt idx="3">
                  <c:v>9.1280330419536926E-2</c:v>
                </c:pt>
                <c:pt idx="4">
                  <c:v>0.10102096936163166</c:v>
                </c:pt>
                <c:pt idx="5">
                  <c:v>0.11076127743171518</c:v>
                </c:pt>
                <c:pt idx="6">
                  <c:v>0.12050075753611465</c:v>
                </c:pt>
                <c:pt idx="7">
                  <c:v>0.13024056901256417</c:v>
                </c:pt>
                <c:pt idx="8">
                  <c:v>0.13997937826660489</c:v>
                </c:pt>
                <c:pt idx="9">
                  <c:v>0.14971718427389719</c:v>
                </c:pt>
                <c:pt idx="10">
                  <c:v>0.15945423609422826</c:v>
                </c:pt>
                <c:pt idx="11">
                  <c:v>0.16919148934809441</c:v>
                </c:pt>
                <c:pt idx="12">
                  <c:v>0.17892778361207493</c:v>
                </c:pt>
                <c:pt idx="13">
                  <c:v>0.18866284471784206</c:v>
                </c:pt>
                <c:pt idx="14">
                  <c:v>0.19839873892483165</c:v>
                </c:pt>
                <c:pt idx="15">
                  <c:v>0.20813088354183945</c:v>
                </c:pt>
                <c:pt idx="16">
                  <c:v>0.21786399725953065</c:v>
                </c:pt>
                <c:pt idx="17">
                  <c:v>0.22759725168144299</c:v>
                </c:pt>
                <c:pt idx="18">
                  <c:v>0.23732692751093892</c:v>
                </c:pt>
                <c:pt idx="19">
                  <c:v>0.24705698384873892</c:v>
                </c:pt>
                <c:pt idx="20">
                  <c:v>0.25678478879409866</c:v>
                </c:pt>
                <c:pt idx="21">
                  <c:v>0.26651277802453832</c:v>
                </c:pt>
                <c:pt idx="22">
                  <c:v>0.27623866243722855</c:v>
                </c:pt>
                <c:pt idx="23">
                  <c:v>0.28596659858692253</c:v>
                </c:pt>
                <c:pt idx="24">
                  <c:v>0.29568968344266489</c:v>
                </c:pt>
                <c:pt idx="25">
                  <c:v>0.30541279125410375</c:v>
                </c:pt>
                <c:pt idx="26">
                  <c:v>0.31513487395851597</c:v>
                </c:pt>
                <c:pt idx="27">
                  <c:v>0.32485503663890769</c:v>
                </c:pt>
                <c:pt idx="28">
                  <c:v>0.33457198446385394</c:v>
                </c:pt>
                <c:pt idx="29">
                  <c:v>0.34428797903535818</c:v>
                </c:pt>
                <c:pt idx="30">
                  <c:v>0.35400438151851682</c:v>
                </c:pt>
                <c:pt idx="31">
                  <c:v>0.36371599854474734</c:v>
                </c:pt>
                <c:pt idx="32">
                  <c:v>0.37342997813320905</c:v>
                </c:pt>
                <c:pt idx="33">
                  <c:v>0.38314121443256105</c:v>
                </c:pt>
                <c:pt idx="34">
                  <c:v>0.39284621076133808</c:v>
                </c:pt>
                <c:pt idx="35">
                  <c:v>0.40255478286551327</c:v>
                </c:pt>
                <c:pt idx="36">
                  <c:v>0.412262377708355</c:v>
                </c:pt>
                <c:pt idx="37">
                  <c:v>0.42196566923407569</c:v>
                </c:pt>
                <c:pt idx="38">
                  <c:v>0.43166266913269219</c:v>
                </c:pt>
                <c:pt idx="39">
                  <c:v>0.44136609460964216</c:v>
                </c:pt>
                <c:pt idx="40">
                  <c:v>0.45105771609849848</c:v>
                </c:pt>
                <c:pt idx="41">
                  <c:v>0.4607536755586914</c:v>
                </c:pt>
                <c:pt idx="42">
                  <c:v>0.47045174791431216</c:v>
                </c:pt>
                <c:pt idx="43">
                  <c:v>0.48013560367781039</c:v>
                </c:pt>
                <c:pt idx="44">
                  <c:v>0.48982685284713218</c:v>
                </c:pt>
                <c:pt idx="45">
                  <c:v>0.49951101021472738</c:v>
                </c:pt>
                <c:pt idx="46">
                  <c:v>0.50919752487059688</c:v>
                </c:pt>
                <c:pt idx="47">
                  <c:v>0.51888106974472836</c:v>
                </c:pt>
                <c:pt idx="48">
                  <c:v>0.52855662566336892</c:v>
                </c:pt>
                <c:pt idx="49">
                  <c:v>0.53823737634696611</c:v>
                </c:pt>
                <c:pt idx="50">
                  <c:v>0.54791130633805207</c:v>
                </c:pt>
                <c:pt idx="51">
                  <c:v>0.55758469321340365</c:v>
                </c:pt>
                <c:pt idx="52">
                  <c:v>0.56724593539853618</c:v>
                </c:pt>
                <c:pt idx="53">
                  <c:v>0.57691266929244422</c:v>
                </c:pt>
                <c:pt idx="54">
                  <c:v>0.58658473531881761</c:v>
                </c:pt>
                <c:pt idx="55">
                  <c:v>0.59624172785632523</c:v>
                </c:pt>
                <c:pt idx="56">
                  <c:v>0.6059044742157742</c:v>
                </c:pt>
                <c:pt idx="57">
                  <c:v>0.61555277508276485</c:v>
                </c:pt>
                <c:pt idx="58">
                  <c:v>0.6252097440727945</c:v>
                </c:pt>
                <c:pt idx="59">
                  <c:v>0.63485548324227226</c:v>
                </c:pt>
                <c:pt idx="60">
                  <c:v>0.64450381561615622</c:v>
                </c:pt>
                <c:pt idx="61">
                  <c:v>0.65414640745110375</c:v>
                </c:pt>
                <c:pt idx="62">
                  <c:v>0.66378684553570333</c:v>
                </c:pt>
                <c:pt idx="63">
                  <c:v>0.6734294830984825</c:v>
                </c:pt>
                <c:pt idx="64">
                  <c:v>0.68305393236820167</c:v>
                </c:pt>
                <c:pt idx="65">
                  <c:v>0.69269059875623695</c:v>
                </c:pt>
                <c:pt idx="66">
                  <c:v>0.70231964758467125</c:v>
                </c:pt>
                <c:pt idx="67">
                  <c:v>0.71194707551618897</c:v>
                </c:pt>
                <c:pt idx="68">
                  <c:v>0.72156587958491769</c:v>
                </c:pt>
                <c:pt idx="69">
                  <c:v>0.73118296555462414</c:v>
                </c:pt>
                <c:pt idx="70">
                  <c:v>0.74079171470125738</c:v>
                </c:pt>
                <c:pt idx="71">
                  <c:v>0.75039999659391521</c:v>
                </c:pt>
                <c:pt idx="72">
                  <c:v>0.76001660600589549</c:v>
                </c:pt>
                <c:pt idx="73">
                  <c:v>0.76962074848080309</c:v>
                </c:pt>
                <c:pt idx="74">
                  <c:v>0.77922141109660026</c:v>
                </c:pt>
                <c:pt idx="75">
                  <c:v>0.78881270421729766</c:v>
                </c:pt>
                <c:pt idx="76">
                  <c:v>0.79840469625162758</c:v>
                </c:pt>
                <c:pt idx="77">
                  <c:v>0.80799202652922264</c:v>
                </c:pt>
                <c:pt idx="78">
                  <c:v>0.81758589244862512</c:v>
                </c:pt>
                <c:pt idx="79">
                  <c:v>0.82716449101230904</c:v>
                </c:pt>
                <c:pt idx="80">
                  <c:v>0.83673930571818345</c:v>
                </c:pt>
                <c:pt idx="81">
                  <c:v>0.84632286046832916</c:v>
                </c:pt>
                <c:pt idx="82">
                  <c:v>0.85589292695659747</c:v>
                </c:pt>
                <c:pt idx="83">
                  <c:v>0.86544415136182462</c:v>
                </c:pt>
                <c:pt idx="84">
                  <c:v>0.87500806247120144</c:v>
                </c:pt>
                <c:pt idx="85">
                  <c:v>0.88456205003664878</c:v>
                </c:pt>
                <c:pt idx="86">
                  <c:v>0.89412040551825478</c:v>
                </c:pt>
                <c:pt idx="87">
                  <c:v>0.90367910345487301</c:v>
                </c:pt>
                <c:pt idx="88">
                  <c:v>0.91321427469272565</c:v>
                </c:pt>
                <c:pt idx="89">
                  <c:v>0.92276083522640917</c:v>
                </c:pt>
                <c:pt idx="90">
                  <c:v>0.93229501111887358</c:v>
                </c:pt>
                <c:pt idx="91">
                  <c:v>0.94183301851490209</c:v>
                </c:pt>
                <c:pt idx="92">
                  <c:v>0.9513502619787485</c:v>
                </c:pt>
                <c:pt idx="93">
                  <c:v>0.9608846872525173</c:v>
                </c:pt>
                <c:pt idx="94">
                  <c:v>0.97039021301851314</c:v>
                </c:pt>
                <c:pt idx="95">
                  <c:v>0.97990586709018235</c:v>
                </c:pt>
                <c:pt idx="96">
                  <c:v>0.98940637574400914</c:v>
                </c:pt>
                <c:pt idx="97">
                  <c:v>0.998932829448546</c:v>
                </c:pt>
                <c:pt idx="98">
                  <c:v>1.0084143191052226</c:v>
                </c:pt>
                <c:pt idx="99">
                  <c:v>1.0179153174297895</c:v>
                </c:pt>
                <c:pt idx="100">
                  <c:v>1.0274099157725634</c:v>
                </c:pt>
                <c:pt idx="101">
                  <c:v>1.0368947072452617</c:v>
                </c:pt>
                <c:pt idx="102">
                  <c:v>1.0463662115190173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58-F44B-803C-9A6AFCD97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503274</xdr:colOff>
      <xdr:row>0</xdr:row>
      <xdr:rowOff>72213</xdr:rowOff>
    </xdr:from>
    <xdr:to>
      <xdr:col>22</xdr:col>
      <xdr:colOff>427074</xdr:colOff>
      <xdr:row>15</xdr:row>
      <xdr:rowOff>158307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83290</xdr:colOff>
      <xdr:row>17</xdr:row>
      <xdr:rowOff>78119</xdr:rowOff>
    </xdr:from>
    <xdr:to>
      <xdr:col>17</xdr:col>
      <xdr:colOff>502390</xdr:colOff>
      <xdr:row>39</xdr:row>
      <xdr:rowOff>135269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1_78kg_0_035xcg_tailless" connectionId="2" xr16:uid="{0A3B7E65-F640-0A4F-BAAD-8FF1FDE5362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1" xr16:uid="{566109B2-8755-8E4F-A258-2DE03588A2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5880-D6D6-FD45-8699-1E8F0ADC412F}">
  <dimension ref="A1:B10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90</v>
      </c>
      <c r="B1" t="s">
        <v>2</v>
      </c>
    </row>
    <row r="2" spans="1:2" x14ac:dyDescent="0.2">
      <c r="A2">
        <f>Totals!B2</f>
        <v>6.2056851534370468E-2</v>
      </c>
      <c r="B2">
        <f>Totals!C2</f>
        <v>1.9469639558171398E-2</v>
      </c>
    </row>
    <row r="3" spans="1:2" x14ac:dyDescent="0.2">
      <c r="A3">
        <f>Totals!B3</f>
        <v>7.1798237065143961E-2</v>
      </c>
      <c r="B3">
        <f>Totals!C3</f>
        <v>1.9746916307440524E-2</v>
      </c>
    </row>
    <row r="4" spans="1:2" x14ac:dyDescent="0.2">
      <c r="A4">
        <f>Totals!B4</f>
        <v>8.1539218595581775E-2</v>
      </c>
      <c r="B4">
        <f>Totals!C4</f>
        <v>2.0005499543225815E-2</v>
      </c>
    </row>
    <row r="5" spans="1:2" x14ac:dyDescent="0.2">
      <c r="A5">
        <f>Totals!B5</f>
        <v>9.1280330419536926E-2</v>
      </c>
      <c r="B5">
        <f>Totals!C5</f>
        <v>2.0245365657389089E-2</v>
      </c>
    </row>
    <row r="6" spans="1:2" x14ac:dyDescent="0.2">
      <c r="A6">
        <f>Totals!B6</f>
        <v>0.10102096936163166</v>
      </c>
      <c r="B6">
        <f>Totals!C6</f>
        <v>2.0471740450766798E-2</v>
      </c>
    </row>
    <row r="7" spans="1:2" x14ac:dyDescent="0.2">
      <c r="A7">
        <f>Totals!B7</f>
        <v>0.11076127743171518</v>
      </c>
      <c r="B7">
        <f>Totals!C7</f>
        <v>2.0686284786338559E-2</v>
      </c>
    </row>
    <row r="8" spans="1:2" x14ac:dyDescent="0.2">
      <c r="A8">
        <f>Totals!B8</f>
        <v>0.12050075753611465</v>
      </c>
      <c r="B8">
        <f>Totals!C8</f>
        <v>2.0892872120019085E-2</v>
      </c>
    </row>
    <row r="9" spans="1:2" x14ac:dyDescent="0.2">
      <c r="A9">
        <f>Totals!B9</f>
        <v>0.13024056901256417</v>
      </c>
      <c r="B9">
        <f>Totals!C9</f>
        <v>2.1093860681451755E-2</v>
      </c>
    </row>
    <row r="10" spans="1:2" x14ac:dyDescent="0.2">
      <c r="A10">
        <f>Totals!B10</f>
        <v>0.13997937826660489</v>
      </c>
      <c r="B10">
        <f>Totals!C10</f>
        <v>2.1295673072133359E-2</v>
      </c>
    </row>
    <row r="11" spans="1:2" x14ac:dyDescent="0.2">
      <c r="A11">
        <f>Totals!B11</f>
        <v>0.14971718427389719</v>
      </c>
      <c r="B11">
        <f>Totals!C11</f>
        <v>2.1500419376017554E-2</v>
      </c>
    </row>
    <row r="12" spans="1:2" x14ac:dyDescent="0.2">
      <c r="A12">
        <f>Totals!B12</f>
        <v>0.15945423609422826</v>
      </c>
      <c r="B12">
        <f>Totals!C12</f>
        <v>2.1703934161354049E-2</v>
      </c>
    </row>
    <row r="13" spans="1:2" x14ac:dyDescent="0.2">
      <c r="A13">
        <f>Totals!B13</f>
        <v>0.16919148934809441</v>
      </c>
      <c r="B13">
        <f>Totals!C13</f>
        <v>2.1905778715897752E-2</v>
      </c>
    </row>
    <row r="14" spans="1:2" x14ac:dyDescent="0.2">
      <c r="A14">
        <f>Totals!B14</f>
        <v>0.17892778361207493</v>
      </c>
      <c r="B14">
        <f>Totals!C14</f>
        <v>2.210640849656513E-2</v>
      </c>
    </row>
    <row r="15" spans="1:2" x14ac:dyDescent="0.2">
      <c r="A15">
        <f>Totals!B15</f>
        <v>0.18866284471784206</v>
      </c>
      <c r="B15">
        <f>Totals!C15</f>
        <v>2.2305929315598362E-2</v>
      </c>
    </row>
    <row r="16" spans="1:2" x14ac:dyDescent="0.2">
      <c r="A16">
        <f>Totals!B16</f>
        <v>0.19839873892483165</v>
      </c>
      <c r="B16">
        <f>Totals!C16</f>
        <v>2.2506845510411697E-2</v>
      </c>
    </row>
    <row r="17" spans="1:2" x14ac:dyDescent="0.2">
      <c r="A17">
        <f>Totals!B17</f>
        <v>0.20813088354183945</v>
      </c>
      <c r="B17">
        <f>Totals!C17</f>
        <v>2.2708364973708421E-2</v>
      </c>
    </row>
    <row r="18" spans="1:2" x14ac:dyDescent="0.2">
      <c r="A18">
        <f>Totals!B18</f>
        <v>0.21786399725953065</v>
      </c>
      <c r="B18">
        <f>Totals!C18</f>
        <v>2.2910192673023154E-2</v>
      </c>
    </row>
    <row r="19" spans="1:2" x14ac:dyDescent="0.2">
      <c r="A19">
        <f>Totals!B19</f>
        <v>0.22759725168144299</v>
      </c>
      <c r="B19">
        <f>Totals!C19</f>
        <v>2.3111112785531535E-2</v>
      </c>
    </row>
    <row r="20" spans="1:2" x14ac:dyDescent="0.2">
      <c r="A20">
        <f>Totals!B20</f>
        <v>0.23732692751093892</v>
      </c>
      <c r="B20">
        <f>Totals!C20</f>
        <v>2.331203335396001E-2</v>
      </c>
    </row>
    <row r="21" spans="1:2" x14ac:dyDescent="0.2">
      <c r="A21">
        <f>Totals!B21</f>
        <v>0.24705698384873892</v>
      </c>
      <c r="B21">
        <f>Totals!C21</f>
        <v>2.3521466407122726E-2</v>
      </c>
    </row>
    <row r="22" spans="1:2" x14ac:dyDescent="0.2">
      <c r="A22">
        <f>Totals!B22</f>
        <v>0.25678478879409866</v>
      </c>
      <c r="B22">
        <f>Totals!C22</f>
        <v>2.3736505368020432E-2</v>
      </c>
    </row>
    <row r="23" spans="1:2" x14ac:dyDescent="0.2">
      <c r="A23">
        <f>Totals!B23</f>
        <v>0.26651277802453832</v>
      </c>
      <c r="B23">
        <f>Totals!C23</f>
        <v>2.3952132062024817E-2</v>
      </c>
    </row>
    <row r="24" spans="1:2" x14ac:dyDescent="0.2">
      <c r="A24">
        <f>Totals!B24</f>
        <v>0.27623866243722855</v>
      </c>
      <c r="B24">
        <f>Totals!C24</f>
        <v>2.416910317545512E-2</v>
      </c>
    </row>
    <row r="25" spans="1:2" x14ac:dyDescent="0.2">
      <c r="A25">
        <f>Totals!B25</f>
        <v>0.28596659858692253</v>
      </c>
      <c r="B25">
        <f>Totals!C25</f>
        <v>2.4387981351238833E-2</v>
      </c>
    </row>
    <row r="26" spans="1:2" x14ac:dyDescent="0.2">
      <c r="A26">
        <f>Totals!B26</f>
        <v>0.29568968344266489</v>
      </c>
      <c r="B26">
        <f>Totals!C26</f>
        <v>2.4611291829705569E-2</v>
      </c>
    </row>
    <row r="27" spans="1:2" x14ac:dyDescent="0.2">
      <c r="A27">
        <f>Totals!B27</f>
        <v>0.30541279125410375</v>
      </c>
      <c r="B27">
        <f>Totals!C27</f>
        <v>2.4840387348613518E-2</v>
      </c>
    </row>
    <row r="28" spans="1:2" x14ac:dyDescent="0.2">
      <c r="A28">
        <f>Totals!B28</f>
        <v>0.31513487395851597</v>
      </c>
      <c r="B28">
        <f>Totals!C28</f>
        <v>2.5071960924913681E-2</v>
      </c>
    </row>
    <row r="29" spans="1:2" x14ac:dyDescent="0.2">
      <c r="A29">
        <f>Totals!B29</f>
        <v>0.32485503663890769</v>
      </c>
      <c r="B29">
        <f>Totals!C29</f>
        <v>2.530547232327186E-2</v>
      </c>
    </row>
    <row r="30" spans="1:2" x14ac:dyDescent="0.2">
      <c r="A30">
        <f>Totals!B30</f>
        <v>0.33457198446385394</v>
      </c>
      <c r="B30">
        <f>Totals!C30</f>
        <v>2.5541782469055804E-2</v>
      </c>
    </row>
    <row r="31" spans="1:2" x14ac:dyDescent="0.2">
      <c r="A31">
        <f>Totals!B31</f>
        <v>0.34428797903535818</v>
      </c>
      <c r="B31">
        <f>Totals!C31</f>
        <v>2.5780994687450362E-2</v>
      </c>
    </row>
    <row r="32" spans="1:2" x14ac:dyDescent="0.2">
      <c r="A32">
        <f>Totals!B32</f>
        <v>0.35400438151851682</v>
      </c>
      <c r="B32">
        <f>Totals!C32</f>
        <v>2.6025258723260863E-2</v>
      </c>
    </row>
    <row r="33" spans="1:2" x14ac:dyDescent="0.2">
      <c r="A33">
        <f>Totals!B33</f>
        <v>0.36371599854474734</v>
      </c>
      <c r="B33">
        <f>Totals!C33</f>
        <v>2.6272569975156864E-2</v>
      </c>
    </row>
    <row r="34" spans="1:2" x14ac:dyDescent="0.2">
      <c r="A34">
        <f>Totals!B34</f>
        <v>0.37342997813320905</v>
      </c>
      <c r="B34">
        <f>Totals!C34</f>
        <v>2.652282261400667E-2</v>
      </c>
    </row>
    <row r="35" spans="1:2" x14ac:dyDescent="0.2">
      <c r="A35">
        <f>Totals!B35</f>
        <v>0.38314121443256105</v>
      </c>
      <c r="B35">
        <f>Totals!C35</f>
        <v>2.6775224746520408E-2</v>
      </c>
    </row>
    <row r="36" spans="1:2" x14ac:dyDescent="0.2">
      <c r="A36">
        <f>Totals!B36</f>
        <v>0.39284621076133808</v>
      </c>
      <c r="B36">
        <f>Totals!C36</f>
        <v>2.7034654707128847E-2</v>
      </c>
    </row>
    <row r="37" spans="1:2" x14ac:dyDescent="0.2">
      <c r="A37">
        <f>Totals!B37</f>
        <v>0.40255478286551327</v>
      </c>
      <c r="B37">
        <f>Totals!C37</f>
        <v>2.7311533802768403E-2</v>
      </c>
    </row>
    <row r="38" spans="1:2" x14ac:dyDescent="0.2">
      <c r="A38">
        <f>Totals!B38</f>
        <v>0.412262377708355</v>
      </c>
      <c r="B38">
        <f>Totals!C38</f>
        <v>2.7593456726243401E-2</v>
      </c>
    </row>
    <row r="39" spans="1:2" x14ac:dyDescent="0.2">
      <c r="A39">
        <f>Totals!B39</f>
        <v>0.42196566923407569</v>
      </c>
      <c r="B39">
        <f>Totals!C39</f>
        <v>2.7880246148886345E-2</v>
      </c>
    </row>
    <row r="40" spans="1:2" x14ac:dyDescent="0.2">
      <c r="A40">
        <f>Totals!B40</f>
        <v>0.43166266913269219</v>
      </c>
      <c r="B40">
        <f>Totals!C40</f>
        <v>2.8169840684214183E-2</v>
      </c>
    </row>
    <row r="41" spans="1:2" x14ac:dyDescent="0.2">
      <c r="A41">
        <f>Totals!B41</f>
        <v>0.44136609460964216</v>
      </c>
      <c r="B41">
        <f>Totals!C41</f>
        <v>2.8460162055388573E-2</v>
      </c>
    </row>
    <row r="42" spans="1:2" x14ac:dyDescent="0.2">
      <c r="A42">
        <f>Totals!B42</f>
        <v>0.45105771609849848</v>
      </c>
      <c r="B42">
        <f>Totals!C42</f>
        <v>2.8750693752414371E-2</v>
      </c>
    </row>
    <row r="43" spans="1:2" x14ac:dyDescent="0.2">
      <c r="A43">
        <f>Totals!B43</f>
        <v>0.4607536755586914</v>
      </c>
      <c r="B43">
        <f>Totals!C43</f>
        <v>2.9043383505484535E-2</v>
      </c>
    </row>
    <row r="44" spans="1:2" x14ac:dyDescent="0.2">
      <c r="A44">
        <f>Totals!B44</f>
        <v>0.47045174791431216</v>
      </c>
      <c r="B44">
        <f>Totals!C44</f>
        <v>2.9338069623978429E-2</v>
      </c>
    </row>
    <row r="45" spans="1:2" x14ac:dyDescent="0.2">
      <c r="A45">
        <f>Totals!B45</f>
        <v>0.48013560367781039</v>
      </c>
      <c r="B45">
        <f>Totals!C45</f>
        <v>2.9635426199991668E-2</v>
      </c>
    </row>
    <row r="46" spans="1:2" x14ac:dyDescent="0.2">
      <c r="A46">
        <f>Totals!B46</f>
        <v>0.48982685284713218</v>
      </c>
      <c r="B46">
        <f>Totals!C46</f>
        <v>2.9938734102098175E-2</v>
      </c>
    </row>
    <row r="47" spans="1:2" x14ac:dyDescent="0.2">
      <c r="A47">
        <f>Totals!B47</f>
        <v>0.49951101021472738</v>
      </c>
      <c r="B47">
        <f>Totals!C47</f>
        <v>3.0249575370391579E-2</v>
      </c>
    </row>
    <row r="48" spans="1:2" x14ac:dyDescent="0.2">
      <c r="A48">
        <f>Totals!B48</f>
        <v>0.50919752487059688</v>
      </c>
      <c r="B48">
        <f>Totals!C48</f>
        <v>3.0565207373435044E-2</v>
      </c>
    </row>
    <row r="49" spans="1:2" x14ac:dyDescent="0.2">
      <c r="A49">
        <f>Totals!B49</f>
        <v>0.51888106974472836</v>
      </c>
      <c r="B49">
        <f>Totals!C49</f>
        <v>3.0884575567515789E-2</v>
      </c>
    </row>
    <row r="50" spans="1:2" x14ac:dyDescent="0.2">
      <c r="A50">
        <f>Totals!B50</f>
        <v>0.52855662566336892</v>
      </c>
      <c r="B50">
        <f>Totals!C50</f>
        <v>3.1206635350352188E-2</v>
      </c>
    </row>
    <row r="51" spans="1:2" x14ac:dyDescent="0.2">
      <c r="A51">
        <f>Totals!B51</f>
        <v>0.53823737634696611</v>
      </c>
      <c r="B51">
        <f>Totals!C51</f>
        <v>3.1536679122880315E-2</v>
      </c>
    </row>
    <row r="52" spans="1:2" x14ac:dyDescent="0.2">
      <c r="A52">
        <f>Totals!B52</f>
        <v>0.54791130633805207</v>
      </c>
      <c r="B52">
        <f>Totals!C52</f>
        <v>3.1884979470294728E-2</v>
      </c>
    </row>
    <row r="53" spans="1:2" x14ac:dyDescent="0.2">
      <c r="A53">
        <f>Totals!B53</f>
        <v>0.55758469321340365</v>
      </c>
      <c r="B53">
        <f>Totals!C53</f>
        <v>3.2245916745133121E-2</v>
      </c>
    </row>
    <row r="54" spans="1:2" x14ac:dyDescent="0.2">
      <c r="A54">
        <f>Totals!B54</f>
        <v>0.56724593539853618</v>
      </c>
      <c r="B54">
        <f>Totals!C54</f>
        <v>3.261292309855017E-2</v>
      </c>
    </row>
    <row r="55" spans="1:2" x14ac:dyDescent="0.2">
      <c r="A55">
        <f>Totals!B55</f>
        <v>0.57691266929244422</v>
      </c>
      <c r="B55">
        <f>Totals!C55</f>
        <v>3.2986275023269916E-2</v>
      </c>
    </row>
    <row r="56" spans="1:2" x14ac:dyDescent="0.2">
      <c r="A56">
        <f>Totals!B56</f>
        <v>0.58658473531881761</v>
      </c>
      <c r="B56">
        <f>Totals!C56</f>
        <v>3.3363352167061829E-2</v>
      </c>
    </row>
    <row r="57" spans="1:2" x14ac:dyDescent="0.2">
      <c r="A57">
        <f>Totals!B57</f>
        <v>0.59624172785632523</v>
      </c>
      <c r="B57">
        <f>Totals!C57</f>
        <v>3.3742935903822199E-2</v>
      </c>
    </row>
    <row r="58" spans="1:2" x14ac:dyDescent="0.2">
      <c r="A58">
        <f>Totals!B58</f>
        <v>0.6059044742157742</v>
      </c>
      <c r="B58">
        <f>Totals!C58</f>
        <v>3.4125660458076391E-2</v>
      </c>
    </row>
    <row r="59" spans="1:2" x14ac:dyDescent="0.2">
      <c r="A59">
        <f>Totals!B59</f>
        <v>0.61555277508276485</v>
      </c>
      <c r="B59">
        <f>Totals!C59</f>
        <v>3.4512495785261152E-2</v>
      </c>
    </row>
    <row r="60" spans="1:2" x14ac:dyDescent="0.2">
      <c r="A60">
        <f>Totals!B60</f>
        <v>0.6252097440727945</v>
      </c>
      <c r="B60">
        <f>Totals!C60</f>
        <v>3.4903357918362792E-2</v>
      </c>
    </row>
    <row r="61" spans="1:2" x14ac:dyDescent="0.2">
      <c r="A61">
        <f>Totals!B61</f>
        <v>0.63485548324227226</v>
      </c>
      <c r="B61">
        <f>Totals!C61</f>
        <v>3.5296790279830709E-2</v>
      </c>
    </row>
    <row r="62" spans="1:2" x14ac:dyDescent="0.2">
      <c r="A62">
        <f>Totals!B62</f>
        <v>0.64450381561615622</v>
      </c>
      <c r="B62">
        <f>Totals!C62</f>
        <v>3.5690510694587348E-2</v>
      </c>
    </row>
    <row r="63" spans="1:2" x14ac:dyDescent="0.2">
      <c r="A63">
        <f>Totals!B63</f>
        <v>0.65414640745110375</v>
      </c>
      <c r="B63">
        <f>Totals!C63</f>
        <v>3.6085027131257483E-2</v>
      </c>
    </row>
    <row r="64" spans="1:2" x14ac:dyDescent="0.2">
      <c r="A64">
        <f>Totals!B64</f>
        <v>0.66378684553570333</v>
      </c>
      <c r="B64">
        <f>Totals!C64</f>
        <v>3.6482171783851401E-2</v>
      </c>
    </row>
    <row r="65" spans="1:2" x14ac:dyDescent="0.2">
      <c r="A65">
        <f>Totals!B65</f>
        <v>0.6734294830984825</v>
      </c>
      <c r="B65">
        <f>Totals!C65</f>
        <v>3.6882503520528041E-2</v>
      </c>
    </row>
    <row r="66" spans="1:2" x14ac:dyDescent="0.2">
      <c r="A66">
        <f>Totals!B66</f>
        <v>0.68305393236820167</v>
      </c>
      <c r="B66">
        <f>Totals!C66</f>
        <v>3.7290689242189035E-2</v>
      </c>
    </row>
    <row r="67" spans="1:2" x14ac:dyDescent="0.2">
      <c r="A67">
        <f>Totals!B67</f>
        <v>0.69269059875623695</v>
      </c>
      <c r="B67">
        <f>Totals!C67</f>
        <v>3.7709221152923279E-2</v>
      </c>
    </row>
    <row r="68" spans="1:2" x14ac:dyDescent="0.2">
      <c r="A68">
        <f>Totals!B68</f>
        <v>0.70231964758467125</v>
      </c>
      <c r="B68">
        <f>Totals!C68</f>
        <v>3.8134512218242107E-2</v>
      </c>
    </row>
    <row r="69" spans="1:2" x14ac:dyDescent="0.2">
      <c r="A69">
        <f>Totals!B69</f>
        <v>0.71194707551618897</v>
      </c>
      <c r="B69">
        <f>Totals!C69</f>
        <v>3.8565097968853983E-2</v>
      </c>
    </row>
    <row r="70" spans="1:2" x14ac:dyDescent="0.2">
      <c r="A70">
        <f>Totals!B70</f>
        <v>0.72156587958491769</v>
      </c>
      <c r="B70">
        <f>Totals!C70</f>
        <v>3.8999384224189811E-2</v>
      </c>
    </row>
    <row r="71" spans="1:2" x14ac:dyDescent="0.2">
      <c r="A71">
        <f>Totals!B71</f>
        <v>0.73118296555462414</v>
      </c>
      <c r="B71">
        <f>Totals!C71</f>
        <v>3.945627158155169E-2</v>
      </c>
    </row>
    <row r="72" spans="1:2" x14ac:dyDescent="0.2">
      <c r="A72">
        <f>Totals!B72</f>
        <v>0.74079171470125738</v>
      </c>
      <c r="B72">
        <f>Totals!C72</f>
        <v>3.9944677532776057E-2</v>
      </c>
    </row>
    <row r="73" spans="1:2" x14ac:dyDescent="0.2">
      <c r="A73">
        <f>Totals!B73</f>
        <v>0.75039999659391521</v>
      </c>
      <c r="B73">
        <f>Totals!C73</f>
        <v>4.0448237390481014E-2</v>
      </c>
    </row>
    <row r="74" spans="1:2" x14ac:dyDescent="0.2">
      <c r="A74">
        <f>Totals!B74</f>
        <v>0.76001660600589549</v>
      </c>
      <c r="B74">
        <f>Totals!C74</f>
        <v>4.0963856528619218E-2</v>
      </c>
    </row>
    <row r="75" spans="1:2" x14ac:dyDescent="0.2">
      <c r="A75">
        <f>Totals!B75</f>
        <v>0.76962074848080309</v>
      </c>
      <c r="B75">
        <f>Totals!C75</f>
        <v>4.1486718205782022E-2</v>
      </c>
    </row>
    <row r="76" spans="1:2" x14ac:dyDescent="0.2">
      <c r="A76">
        <f>Totals!B76</f>
        <v>0.77922141109660026</v>
      </c>
      <c r="B76">
        <f>Totals!C76</f>
        <v>4.2016729124932095E-2</v>
      </c>
    </row>
    <row r="77" spans="1:2" x14ac:dyDescent="0.2">
      <c r="A77">
        <f>Totals!B77</f>
        <v>0.78881270421729766</v>
      </c>
      <c r="B77">
        <f>Totals!C77</f>
        <v>4.2550619068727903E-2</v>
      </c>
    </row>
    <row r="78" spans="1:2" x14ac:dyDescent="0.2">
      <c r="A78">
        <f>Totals!B78</f>
        <v>0.79840469625162758</v>
      </c>
      <c r="B78">
        <f>Totals!C78</f>
        <v>4.3089391453304739E-2</v>
      </c>
    </row>
    <row r="79" spans="1:2" x14ac:dyDescent="0.2">
      <c r="A79">
        <f>Totals!B79</f>
        <v>0.80799202652922264</v>
      </c>
      <c r="B79">
        <f>Totals!C79</f>
        <v>4.3631480512861552E-2</v>
      </c>
    </row>
    <row r="80" spans="1:2" x14ac:dyDescent="0.2">
      <c r="A80">
        <f>Totals!B80</f>
        <v>0.81758589244862512</v>
      </c>
      <c r="B80">
        <f>Totals!C80</f>
        <v>4.416897051186388E-2</v>
      </c>
    </row>
    <row r="81" spans="1:2" x14ac:dyDescent="0.2">
      <c r="A81">
        <f>Totals!B81</f>
        <v>0.82716449101230904</v>
      </c>
      <c r="B81">
        <f>Totals!C81</f>
        <v>4.4696362038177791E-2</v>
      </c>
    </row>
    <row r="82" spans="1:2" x14ac:dyDescent="0.2">
      <c r="A82">
        <f>Totals!B82</f>
        <v>0.83673930571818345</v>
      </c>
      <c r="B82">
        <f>Totals!C82</f>
        <v>4.522841822194109E-2</v>
      </c>
    </row>
    <row r="83" spans="1:2" x14ac:dyDescent="0.2">
      <c r="A83">
        <f>Totals!B83</f>
        <v>0.84632286046832916</v>
      </c>
      <c r="B83">
        <f>Totals!C83</f>
        <v>4.57605987724512E-2</v>
      </c>
    </row>
    <row r="84" spans="1:2" x14ac:dyDescent="0.2">
      <c r="A84">
        <f>Totals!B84</f>
        <v>0.85589292695659747</v>
      </c>
      <c r="B84">
        <f>Totals!C84</f>
        <v>4.6295632404886357E-2</v>
      </c>
    </row>
    <row r="85" spans="1:2" x14ac:dyDescent="0.2">
      <c r="A85">
        <f>Totals!B85</f>
        <v>0.86544415136182462</v>
      </c>
      <c r="B85">
        <f>Totals!C85</f>
        <v>4.6846356725012417E-2</v>
      </c>
    </row>
    <row r="86" spans="1:2" x14ac:dyDescent="0.2">
      <c r="A86">
        <f>Totals!B86</f>
        <v>0.87500806247120144</v>
      </c>
      <c r="B86">
        <f>Totals!C86</f>
        <v>4.7411696013117496E-2</v>
      </c>
    </row>
    <row r="87" spans="1:2" x14ac:dyDescent="0.2">
      <c r="A87">
        <f>Totals!B87</f>
        <v>0.88456205003664878</v>
      </c>
      <c r="B87">
        <f>Totals!C87</f>
        <v>4.7982403497137005E-2</v>
      </c>
    </row>
    <row r="88" spans="1:2" x14ac:dyDescent="0.2">
      <c r="A88">
        <f>Totals!B88</f>
        <v>0.89412040551825478</v>
      </c>
      <c r="B88">
        <f>Totals!C88</f>
        <v>4.8565799940549638E-2</v>
      </c>
    </row>
    <row r="89" spans="1:2" x14ac:dyDescent="0.2">
      <c r="A89">
        <f>Totals!B89</f>
        <v>0.90367910345487301</v>
      </c>
      <c r="B89">
        <f>Totals!C89</f>
        <v>4.9199779768083776E-2</v>
      </c>
    </row>
    <row r="90" spans="1:2" x14ac:dyDescent="0.2">
      <c r="A90">
        <f>Totals!B90</f>
        <v>0.91321427469272565</v>
      </c>
      <c r="B90">
        <f>Totals!C90</f>
        <v>4.9899288348390983E-2</v>
      </c>
    </row>
    <row r="91" spans="1:2" x14ac:dyDescent="0.2">
      <c r="A91">
        <f>Totals!B91</f>
        <v>0.92276083522640917</v>
      </c>
      <c r="B91">
        <f>Totals!C91</f>
        <v>5.0628894806681896E-2</v>
      </c>
    </row>
    <row r="92" spans="1:2" x14ac:dyDescent="0.2">
      <c r="A92">
        <f>Totals!B92</f>
        <v>0.93229501111887358</v>
      </c>
      <c r="B92">
        <f>Totals!C92</f>
        <v>5.1373218732735169E-2</v>
      </c>
    </row>
    <row r="93" spans="1:2" x14ac:dyDescent="0.2">
      <c r="A93">
        <f>Totals!B93</f>
        <v>0.94183301851490209</v>
      </c>
      <c r="B93">
        <f>Totals!C93</f>
        <v>5.2137138382353114E-2</v>
      </c>
    </row>
    <row r="94" spans="1:2" x14ac:dyDescent="0.2">
      <c r="A94">
        <f>Totals!B94</f>
        <v>0.9513502619787485</v>
      </c>
      <c r="B94">
        <f>Totals!C94</f>
        <v>5.2911531598323493E-2</v>
      </c>
    </row>
    <row r="95" spans="1:2" x14ac:dyDescent="0.2">
      <c r="A95">
        <f>Totals!B95</f>
        <v>0.9608846872525173</v>
      </c>
      <c r="B95">
        <f>Totals!C95</f>
        <v>5.3691182871731795E-2</v>
      </c>
    </row>
    <row r="96" spans="1:2" x14ac:dyDescent="0.2">
      <c r="A96">
        <f>Totals!B96</f>
        <v>0.97039021301851314</v>
      </c>
      <c r="B96">
        <f>Totals!C96</f>
        <v>5.4478655683113011E-2</v>
      </c>
    </row>
    <row r="97" spans="1:2" x14ac:dyDescent="0.2">
      <c r="A97">
        <f>Totals!B97</f>
        <v>0.97990586709018235</v>
      </c>
      <c r="B97">
        <f>Totals!C97</f>
        <v>5.5272767123030662E-2</v>
      </c>
    </row>
    <row r="98" spans="1:2" x14ac:dyDescent="0.2">
      <c r="A98">
        <f>Totals!B98</f>
        <v>0.98940637574400914</v>
      </c>
      <c r="B98">
        <f>Totals!C98</f>
        <v>5.6074815732819035E-2</v>
      </c>
    </row>
    <row r="99" spans="1:2" x14ac:dyDescent="0.2">
      <c r="A99">
        <f>Totals!B99</f>
        <v>0.998932829448546</v>
      </c>
      <c r="B99">
        <f>Totals!C99</f>
        <v>5.6892036196414329E-2</v>
      </c>
    </row>
    <row r="100" spans="1:2" x14ac:dyDescent="0.2">
      <c r="A100">
        <f>Totals!B100</f>
        <v>1.0084143191052226</v>
      </c>
      <c r="B100">
        <f>Totals!C100</f>
        <v>5.7740008482156852E-2</v>
      </c>
    </row>
    <row r="101" spans="1:2" x14ac:dyDescent="0.2">
      <c r="A101">
        <f>Totals!B101</f>
        <v>1.0179153174297895</v>
      </c>
      <c r="B101">
        <f>Totals!C101</f>
        <v>5.8627635768610735E-2</v>
      </c>
    </row>
    <row r="102" spans="1:2" x14ac:dyDescent="0.2">
      <c r="A102">
        <f>Totals!B102</f>
        <v>1.0274099157725634</v>
      </c>
      <c r="B102">
        <f>Totals!C102</f>
        <v>5.9559033449409104E-2</v>
      </c>
    </row>
    <row r="103" spans="1:2" x14ac:dyDescent="0.2">
      <c r="A103">
        <f>Totals!B103</f>
        <v>1.0368947072452617</v>
      </c>
      <c r="B103">
        <f>Totals!C103</f>
        <v>6.0614252188949211E-2</v>
      </c>
    </row>
    <row r="104" spans="1:2" x14ac:dyDescent="0.2">
      <c r="A104">
        <f>Totals!B104</f>
        <v>1.0463662115190173</v>
      </c>
      <c r="B104">
        <f>Totals!C104</f>
        <v>6.1910112439322824E-2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J104"/>
  <sheetViews>
    <sheetView zoomScale="86" workbookViewId="0">
      <selection activeCell="B1" sqref="B1"/>
    </sheetView>
  </sheetViews>
  <sheetFormatPr baseColWidth="10" defaultRowHeight="16" x14ac:dyDescent="0.2"/>
  <cols>
    <col min="8" max="8" width="12.83203125" bestFit="1" customWidth="1"/>
    <col min="9" max="9" width="12.1640625" customWidth="1"/>
  </cols>
  <sheetData>
    <row r="1" spans="1:10" x14ac:dyDescent="0.2">
      <c r="A1" t="s">
        <v>35</v>
      </c>
      <c r="B1" t="s">
        <v>66</v>
      </c>
      <c r="C1" t="s">
        <v>67</v>
      </c>
      <c r="D1" t="s">
        <v>55</v>
      </c>
      <c r="E1" t="s">
        <v>51</v>
      </c>
      <c r="F1" t="s">
        <v>52</v>
      </c>
      <c r="G1" t="s">
        <v>53</v>
      </c>
      <c r="H1" t="s">
        <v>54</v>
      </c>
      <c r="I1" t="s">
        <v>77</v>
      </c>
      <c r="J1" t="s">
        <v>78</v>
      </c>
    </row>
    <row r="2" spans="1:10" x14ac:dyDescent="0.2">
      <c r="A2">
        <f>TrimCalculation_Dwing_DHStab!A2</f>
        <v>35.503999999999998</v>
      </c>
      <c r="B2">
        <f>(9.807*'AC Parameters'!$B$2)/('AC Parameters'!$B$8*0.5*1.225*Totals!A2^2)</f>
        <v>6.2056851534370468E-2</v>
      </c>
      <c r="C2">
        <f>(D2)/('AC Parameters'!$B$8*0.5*1.225*Totals!A2^2)</f>
        <v>1.9469639558171398E-2</v>
      </c>
      <c r="D2">
        <f>SUM(E2:H2)</f>
        <v>5.5167669566499624</v>
      </c>
      <c r="E2">
        <f>TrimCalculation_Dwing_DHStab!R2</f>
        <v>4.1039754349208684</v>
      </c>
      <c r="F2">
        <f>TrimCalculation_Dwing_DHStab!Q2</f>
        <v>0.70900988981026358</v>
      </c>
      <c r="G2">
        <f>D_VStab!H2</f>
        <v>8.6159815392315889E-2</v>
      </c>
      <c r="H2">
        <f>D_Fuselage!F2</f>
        <v>0.61762181652651449</v>
      </c>
      <c r="I2">
        <f>C2+(0.05*C2)</f>
        <v>2.0443121536079967E-2</v>
      </c>
      <c r="J2">
        <f>C2-(0.05*C2)</f>
        <v>1.849615758026283E-2</v>
      </c>
    </row>
    <row r="3" spans="1:10" x14ac:dyDescent="0.2">
      <c r="A3">
        <f>TrimCalculation_Dwing_DHStab!A3</f>
        <v>33.0077</v>
      </c>
      <c r="B3">
        <f>(9.807*'AC Parameters'!$B$2)/('AC Parameters'!$B$8*0.5*1.225*Totals!A3^2)</f>
        <v>7.1798237065143961E-2</v>
      </c>
      <c r="C3">
        <f>(D3)/('AC Parameters'!$B$8*0.5*1.225*Totals!A3^2)</f>
        <v>1.9746916307440524E-2</v>
      </c>
      <c r="D3">
        <f t="shared" ref="D3:D66" si="0">SUM(E3:H3)</f>
        <v>4.8361745767669406</v>
      </c>
      <c r="E3">
        <f>TrimCalculation_Dwing_DHStab!R3</f>
        <v>3.6057610622066667</v>
      </c>
      <c r="F3">
        <f>TrimCalculation_Dwing_DHStab!Q3</f>
        <v>0.6137655449173689</v>
      </c>
      <c r="G3">
        <f>D_VStab!H3</f>
        <v>7.7234569041664133E-2</v>
      </c>
      <c r="H3">
        <f>D_Fuselage!F3</f>
        <v>0.5394134006012411</v>
      </c>
      <c r="I3">
        <f t="shared" ref="I3:I66" si="1">C3+(0.05*C3)</f>
        <v>2.0734262122812552E-2</v>
      </c>
      <c r="J3">
        <f t="shared" ref="J3:J66" si="2">C3-(0.05*C3)</f>
        <v>1.8759570492068497E-2</v>
      </c>
    </row>
    <row r="4" spans="1:10" x14ac:dyDescent="0.2">
      <c r="A4">
        <f>TrimCalculation_Dwing_DHStab!A4</f>
        <v>30.973400000000002</v>
      </c>
      <c r="B4">
        <f>(9.807*'AC Parameters'!$B$2)/('AC Parameters'!$B$8*0.5*1.225*Totals!A4^2)</f>
        <v>8.1539218595581775E-2</v>
      </c>
      <c r="C4">
        <f>(D4)/('AC Parameters'!$B$8*0.5*1.225*Totals!A4^2)</f>
        <v>2.0005499543225815E-2</v>
      </c>
      <c r="D4">
        <f t="shared" si="0"/>
        <v>4.3141905178579449</v>
      </c>
      <c r="E4">
        <f>TrimCalculation_Dwing_DHStab!R4</f>
        <v>3.223394153527539</v>
      </c>
      <c r="F4">
        <f>TrimCalculation_Dwing_DHStab!Q4</f>
        <v>0.54128168982570279</v>
      </c>
      <c r="G4">
        <f>D_VStab!H4</f>
        <v>7.0205664480169849E-2</v>
      </c>
      <c r="H4">
        <f>D_Fuselage!F4</f>
        <v>0.47930901002453252</v>
      </c>
      <c r="I4">
        <f t="shared" si="1"/>
        <v>2.1005774520387106E-2</v>
      </c>
      <c r="J4">
        <f t="shared" si="2"/>
        <v>1.9005224566064523E-2</v>
      </c>
    </row>
    <row r="5" spans="1:10" x14ac:dyDescent="0.2">
      <c r="A5">
        <f>TrimCalculation_Dwing_DHStab!A5</f>
        <v>29.274100000000001</v>
      </c>
      <c r="B5">
        <f>(9.807*'AC Parameters'!$B$2)/('AC Parameters'!$B$8*0.5*1.225*Totals!A5^2)</f>
        <v>9.1280330419536926E-2</v>
      </c>
      <c r="C5">
        <f>(D5)/('AC Parameters'!$B$8*0.5*1.225*Totals!A5^2)</f>
        <v>2.0245365657389089E-2</v>
      </c>
      <c r="D5">
        <f t="shared" si="0"/>
        <v>3.9000025094170612</v>
      </c>
      <c r="E5">
        <f>TrimCalculation_Dwing_DHStab!R5</f>
        <v>2.9196028992701835</v>
      </c>
      <c r="F5">
        <f>TrimCalculation_Dwing_DHStab!Q5</f>
        <v>0.48426741342303115</v>
      </c>
      <c r="G5">
        <f>D_VStab!H5</f>
        <v>6.4508086628637981E-2</v>
      </c>
      <c r="H5">
        <f>D_Fuselage!F5</f>
        <v>0.43162411009520818</v>
      </c>
      <c r="I5">
        <f t="shared" si="1"/>
        <v>2.1257633940258543E-2</v>
      </c>
      <c r="J5">
        <f t="shared" si="2"/>
        <v>1.9233097374519635E-2</v>
      </c>
    </row>
    <row r="6" spans="1:10" x14ac:dyDescent="0.2">
      <c r="A6">
        <f>TrimCalculation_Dwing_DHStab!A6</f>
        <v>27.827000000000002</v>
      </c>
      <c r="B6">
        <f>(9.807*'AC Parameters'!$B$2)/('AC Parameters'!$B$8*0.5*1.225*Totals!A6^2)</f>
        <v>0.10102096936163166</v>
      </c>
      <c r="C6">
        <f>(D6)/('AC Parameters'!$B$8*0.5*1.225*Totals!A6^2)</f>
        <v>2.0471740450766798E-2</v>
      </c>
      <c r="D6">
        <f t="shared" si="0"/>
        <v>3.5633599959071613</v>
      </c>
      <c r="E6">
        <f>TrimCalculation_Dwing_DHStab!R6</f>
        <v>2.6724403518446156</v>
      </c>
      <c r="F6">
        <f>TrimCalculation_Dwing_DHStab!Q6</f>
        <v>0.43829428815781235</v>
      </c>
      <c r="G6">
        <f>D_VStab!H6</f>
        <v>5.9784474262204228E-2</v>
      </c>
      <c r="H6">
        <f>D_Fuselage!F6</f>
        <v>0.39284088164252934</v>
      </c>
      <c r="I6">
        <f t="shared" si="1"/>
        <v>2.1495327473305136E-2</v>
      </c>
      <c r="J6">
        <f t="shared" si="2"/>
        <v>1.9448153428228459E-2</v>
      </c>
    </row>
    <row r="7" spans="1:10" x14ac:dyDescent="0.2">
      <c r="A7">
        <f>TrimCalculation_Dwing_DHStab!A7</f>
        <v>26.575299999999999</v>
      </c>
      <c r="B7">
        <f>(9.807*'AC Parameters'!$B$2)/('AC Parameters'!$B$8*0.5*1.225*Totals!A7^2)</f>
        <v>0.11076127743171518</v>
      </c>
      <c r="C7">
        <f>(D7)/('AC Parameters'!$B$8*0.5*1.225*Totals!A7^2)</f>
        <v>2.0686284786338559E-2</v>
      </c>
      <c r="D7">
        <f t="shared" si="0"/>
        <v>3.2840594338510956</v>
      </c>
      <c r="E7">
        <f>TrimCalculation_Dwing_DHStab!R7</f>
        <v>2.4671661272723435</v>
      </c>
      <c r="F7">
        <f>TrimCalculation_Dwing_DHStab!Q7</f>
        <v>0.40043879967868395</v>
      </c>
      <c r="G7">
        <f>D_VStab!H7</f>
        <v>5.5796389355338309E-2</v>
      </c>
      <c r="H7">
        <f>D_Fuselage!F7</f>
        <v>0.36065811754472998</v>
      </c>
      <c r="I7">
        <f t="shared" si="1"/>
        <v>2.1720599025655488E-2</v>
      </c>
      <c r="J7">
        <f t="shared" si="2"/>
        <v>1.9651970547021631E-2</v>
      </c>
    </row>
    <row r="8" spans="1:10" x14ac:dyDescent="0.2">
      <c r="A8">
        <f>TrimCalculation_Dwing_DHStab!A8</f>
        <v>25.4787</v>
      </c>
      <c r="B8">
        <f>(9.807*'AC Parameters'!$B$2)/('AC Parameters'!$B$8*0.5*1.225*Totals!A8^2)</f>
        <v>0.12050075753611465</v>
      </c>
      <c r="C8">
        <f>(D8)/('AC Parameters'!$B$8*0.5*1.225*Totals!A8^2)</f>
        <v>2.0892872120019085E-2</v>
      </c>
      <c r="D8">
        <f t="shared" si="0"/>
        <v>3.0487712037625685</v>
      </c>
      <c r="E8">
        <f>TrimCalculation_Dwing_DHStab!R8</f>
        <v>2.2941773157728025</v>
      </c>
      <c r="F8">
        <f>TrimCalculation_Dwing_DHStab!Q8</f>
        <v>0.36870561182464001</v>
      </c>
      <c r="G8">
        <f>D_VStab!H8</f>
        <v>5.2378701796514611E-2</v>
      </c>
      <c r="H8">
        <f>D_Fuselage!F8</f>
        <v>0.33350957436861112</v>
      </c>
      <c r="I8">
        <f t="shared" si="1"/>
        <v>2.193751572602004E-2</v>
      </c>
      <c r="J8">
        <f t="shared" si="2"/>
        <v>1.9848228514018129E-2</v>
      </c>
    </row>
    <row r="9" spans="1:10" x14ac:dyDescent="0.2">
      <c r="A9">
        <f>TrimCalculation_Dwing_DHStab!A9</f>
        <v>24.5075</v>
      </c>
      <c r="B9">
        <f>(9.807*'AC Parameters'!$B$2)/('AC Parameters'!$B$8*0.5*1.225*Totals!A9^2)</f>
        <v>0.13024056901256417</v>
      </c>
      <c r="C9">
        <f>(D9)/('AC Parameters'!$B$8*0.5*1.225*Totals!A9^2)</f>
        <v>2.1093860681451755E-2</v>
      </c>
      <c r="D9">
        <f t="shared" si="0"/>
        <v>2.8479099518345365</v>
      </c>
      <c r="E9">
        <f>TrimCalculation_Dwing_DHStab!R9</f>
        <v>2.1464929271769977</v>
      </c>
      <c r="F9">
        <f>TrimCalculation_Dwing_DHStab!Q9</f>
        <v>0.34171789609490172</v>
      </c>
      <c r="G9">
        <f>D_VStab!H9</f>
        <v>4.9412559396507974E-2</v>
      </c>
      <c r="H9">
        <f>D_Fuselage!F9</f>
        <v>0.31028656916612896</v>
      </c>
      <c r="I9">
        <f t="shared" si="1"/>
        <v>2.2148553715524343E-2</v>
      </c>
      <c r="J9">
        <f t="shared" si="2"/>
        <v>2.0039167647379168E-2</v>
      </c>
    </row>
    <row r="10" spans="1:10" x14ac:dyDescent="0.2">
      <c r="A10">
        <f>TrimCalculation_Dwing_DHStab!A10</f>
        <v>23.639600000000002</v>
      </c>
      <c r="B10">
        <f>(9.807*'AC Parameters'!$B$2)/('AC Parameters'!$B$8*0.5*1.225*Totals!A10^2)</f>
        <v>0.13997937826660489</v>
      </c>
      <c r="C10">
        <f>(D10)/('AC Parameters'!$B$8*0.5*1.225*Totals!A10^2)</f>
        <v>2.1295673072133359E-2</v>
      </c>
      <c r="D10">
        <f t="shared" si="0"/>
        <v>2.6751231249163823</v>
      </c>
      <c r="E10">
        <f>TrimCalculation_Dwing_DHStab!R10</f>
        <v>2.0196027111731838</v>
      </c>
      <c r="F10">
        <f>TrimCalculation_Dwing_DHStab!Q10</f>
        <v>0.31851946657452185</v>
      </c>
      <c r="G10">
        <f>D_VStab!H10</f>
        <v>4.6811118468810413E-2</v>
      </c>
      <c r="H10">
        <f>D_Fuselage!F10</f>
        <v>0.29018982869986637</v>
      </c>
      <c r="I10">
        <f t="shared" si="1"/>
        <v>2.2360456725740028E-2</v>
      </c>
      <c r="J10">
        <f t="shared" si="2"/>
        <v>2.0230889418526691E-2</v>
      </c>
    </row>
    <row r="11" spans="1:10" x14ac:dyDescent="0.2">
      <c r="A11">
        <f>TrimCalculation_Dwing_DHStab!A11</f>
        <v>22.857900000000001</v>
      </c>
      <c r="B11">
        <f>(9.807*'AC Parameters'!$B$2)/('AC Parameters'!$B$8*0.5*1.225*Totals!A11^2)</f>
        <v>0.14971718427389719</v>
      </c>
      <c r="C11">
        <f>(D11)/('AC Parameters'!$B$8*0.5*1.225*Totals!A11^2)</f>
        <v>2.1500419376017554E-2</v>
      </c>
      <c r="D11">
        <f t="shared" si="0"/>
        <v>2.5251765361530207</v>
      </c>
      <c r="E11">
        <f>TrimCalculation_Dwing_DHStab!R11</f>
        <v>1.9097019009730807</v>
      </c>
      <c r="F11">
        <f>TrimCalculation_Dwing_DHStab!Q11</f>
        <v>0.29834412738459326</v>
      </c>
      <c r="G11">
        <f>D_VStab!H11</f>
        <v>4.4508537597359545E-2</v>
      </c>
      <c r="H11">
        <f>D_Fuselage!F11</f>
        <v>0.27262197019798728</v>
      </c>
      <c r="I11">
        <f t="shared" si="1"/>
        <v>2.2575440344818433E-2</v>
      </c>
      <c r="J11">
        <f t="shared" si="2"/>
        <v>2.0425398407216674E-2</v>
      </c>
    </row>
    <row r="12" spans="1:10" x14ac:dyDescent="0.2">
      <c r="A12">
        <f>TrimCalculation_Dwing_DHStab!A12</f>
        <v>22.149000000000001</v>
      </c>
      <c r="B12">
        <f>(9.807*'AC Parameters'!$B$2)/('AC Parameters'!$B$8*0.5*1.225*Totals!A12^2)</f>
        <v>0.15945423609422826</v>
      </c>
      <c r="C12">
        <f>(D12)/('AC Parameters'!$B$8*0.5*1.225*Totals!A12^2)</f>
        <v>2.1703934161354049E-2</v>
      </c>
      <c r="D12">
        <f t="shared" si="0"/>
        <v>2.3934197306300971</v>
      </c>
      <c r="E12">
        <f>TrimCalculation_Dwing_DHStab!R12</f>
        <v>1.8132022558988752</v>
      </c>
      <c r="F12">
        <f>TrimCalculation_Dwing_DHStab!Q12</f>
        <v>0.28063434869701864</v>
      </c>
      <c r="G12">
        <f>D_VStab!H12</f>
        <v>4.2454137009519735E-2</v>
      </c>
      <c r="H12">
        <f>D_Fuselage!F12</f>
        <v>0.25712898902468312</v>
      </c>
      <c r="I12">
        <f t="shared" si="1"/>
        <v>2.2789130869421751E-2</v>
      </c>
      <c r="J12">
        <f t="shared" si="2"/>
        <v>2.0618737453286348E-2</v>
      </c>
    </row>
    <row r="13" spans="1:10" x14ac:dyDescent="0.2">
      <c r="A13">
        <f>TrimCalculation_Dwing_DHStab!A13</f>
        <v>21.502199999999998</v>
      </c>
      <c r="B13">
        <f>(9.807*'AC Parameters'!$B$2)/('AC Parameters'!$B$8*0.5*1.225*Totals!A13^2)</f>
        <v>0.16919148934809441</v>
      </c>
      <c r="C13">
        <f>(D13)/('AC Parameters'!$B$8*0.5*1.225*Totals!A13^2)</f>
        <v>2.1905778715897752E-2</v>
      </c>
      <c r="D13">
        <f t="shared" si="0"/>
        <v>2.2766519819723268</v>
      </c>
      <c r="E13">
        <f>TrimCalculation_Dwing_DHStab!R13</f>
        <v>1.7277176810813917</v>
      </c>
      <c r="F13">
        <f>TrimCalculation_Dwing_DHStab!Q13</f>
        <v>0.26496719562951471</v>
      </c>
      <c r="G13">
        <f>D_VStab!H13</f>
        <v>4.0608147514267216E-2</v>
      </c>
      <c r="H13">
        <f>D_Fuselage!F13</f>
        <v>0.24335895774715319</v>
      </c>
      <c r="I13">
        <f t="shared" si="1"/>
        <v>2.3001067651692637E-2</v>
      </c>
      <c r="J13">
        <f t="shared" si="2"/>
        <v>2.0810489780102866E-2</v>
      </c>
    </row>
    <row r="14" spans="1:10" x14ac:dyDescent="0.2">
      <c r="A14">
        <f>TrimCalculation_Dwing_DHStab!A14</f>
        <v>20.908999999999999</v>
      </c>
      <c r="B14">
        <f>(9.807*'AC Parameters'!$B$2)/('AC Parameters'!$B$8*0.5*1.225*Totals!A14^2)</f>
        <v>0.17892778361207493</v>
      </c>
      <c r="C14">
        <f>(D14)/('AC Parameters'!$B$8*0.5*1.225*Totals!A14^2)</f>
        <v>2.210640849656513E-2</v>
      </c>
      <c r="D14">
        <f t="shared" si="0"/>
        <v>2.1724854348631877</v>
      </c>
      <c r="E14">
        <f>TrimCalculation_Dwing_DHStab!R14</f>
        <v>1.6514863698416815</v>
      </c>
      <c r="F14">
        <f>TrimCalculation_Dwing_DHStab!Q14</f>
        <v>0.25102154569124574</v>
      </c>
      <c r="G14">
        <f>D_VStab!H14</f>
        <v>3.8939352566966047E-2</v>
      </c>
      <c r="H14">
        <f>D_Fuselage!F14</f>
        <v>0.2310381667632945</v>
      </c>
      <c r="I14">
        <f t="shared" si="1"/>
        <v>2.3211728921393386E-2</v>
      </c>
      <c r="J14">
        <f t="shared" si="2"/>
        <v>2.1001088071736874E-2</v>
      </c>
    </row>
    <row r="15" spans="1:10" x14ac:dyDescent="0.2">
      <c r="A15">
        <f>TrimCalculation_Dwing_DHStab!A15</f>
        <v>20.362400000000001</v>
      </c>
      <c r="B15">
        <f>(9.807*'AC Parameters'!$B$2)/('AC Parameters'!$B$8*0.5*1.225*Totals!A15^2)</f>
        <v>0.18866284471784206</v>
      </c>
      <c r="C15">
        <f>(D15)/('AC Parameters'!$B$8*0.5*1.225*Totals!A15^2)</f>
        <v>2.2305929315598362E-2</v>
      </c>
      <c r="D15">
        <f t="shared" si="0"/>
        <v>2.078980462112431</v>
      </c>
      <c r="E15">
        <f>TrimCalculation_Dwing_DHStab!R15</f>
        <v>1.5830941011850388</v>
      </c>
      <c r="F15">
        <f>TrimCalculation_Dwing_DHStab!Q15</f>
        <v>0.23851662089904505</v>
      </c>
      <c r="G15">
        <f>D_VStab!H15</f>
        <v>3.7422455374824068E-2</v>
      </c>
      <c r="H15">
        <f>D_Fuselage!F15</f>
        <v>0.21994728465352306</v>
      </c>
      <c r="I15">
        <f t="shared" si="1"/>
        <v>2.3421225781378278E-2</v>
      </c>
      <c r="J15">
        <f t="shared" si="2"/>
        <v>2.1190632849818446E-2</v>
      </c>
    </row>
    <row r="16" spans="1:10" x14ac:dyDescent="0.2">
      <c r="A16">
        <f>TrimCalculation_Dwing_DHStab!A16</f>
        <v>19.8565</v>
      </c>
      <c r="B16">
        <f>(9.807*'AC Parameters'!$B$2)/('AC Parameters'!$B$8*0.5*1.225*Totals!A16^2)</f>
        <v>0.19839873892483165</v>
      </c>
      <c r="C16">
        <f>(D16)/('AC Parameters'!$B$8*0.5*1.225*Totals!A16^2)</f>
        <v>2.2506845510411697E-2</v>
      </c>
      <c r="D16">
        <f t="shared" si="0"/>
        <v>1.9947670573127612</v>
      </c>
      <c r="E16">
        <f>TrimCalculation_Dwing_DHStab!R16</f>
        <v>1.5215854104383388</v>
      </c>
      <c r="F16">
        <f>TrimCalculation_Dwing_DHStab!Q16</f>
        <v>0.22723809996838437</v>
      </c>
      <c r="G16">
        <f>D_VStab!H16</f>
        <v>3.6036523114354041E-2</v>
      </c>
      <c r="H16">
        <f>D_Fuselage!F16</f>
        <v>0.20990702379168405</v>
      </c>
      <c r="I16">
        <f t="shared" si="1"/>
        <v>2.363218778593228E-2</v>
      </c>
      <c r="J16">
        <f t="shared" si="2"/>
        <v>2.1381503234891113E-2</v>
      </c>
    </row>
    <row r="17" spans="1:10" x14ac:dyDescent="0.2">
      <c r="A17">
        <f>TrimCalculation_Dwing_DHStab!A17</f>
        <v>19.386700000000001</v>
      </c>
      <c r="B17">
        <f>(9.807*'AC Parameters'!$B$2)/('AC Parameters'!$B$8*0.5*1.225*Totals!A17^2)</f>
        <v>0.20813088354183945</v>
      </c>
      <c r="C17">
        <f>(D17)/('AC Parameters'!$B$8*0.5*1.225*Totals!A17^2)</f>
        <v>2.2708364973708421E-2</v>
      </c>
      <c r="D17">
        <f t="shared" si="0"/>
        <v>1.9185176663488068</v>
      </c>
      <c r="E17">
        <f>TrimCalculation_Dwing_DHStab!R17</f>
        <v>1.4659473214658481</v>
      </c>
      <c r="F17">
        <f>TrimCalculation_Dwing_DHStab!Q17</f>
        <v>0.21702771828791231</v>
      </c>
      <c r="G17">
        <f>D_VStab!H17</f>
        <v>3.4765194799981386E-2</v>
      </c>
      <c r="H17">
        <f>D_Fuselage!F17</f>
        <v>0.2007774317950651</v>
      </c>
      <c r="I17">
        <f t="shared" si="1"/>
        <v>2.3843783222393843E-2</v>
      </c>
      <c r="J17">
        <f t="shared" si="2"/>
        <v>2.1572946725022999E-2</v>
      </c>
    </row>
    <row r="18" spans="1:10" x14ac:dyDescent="0.2">
      <c r="A18">
        <f>TrimCalculation_Dwing_DHStab!A18</f>
        <v>18.948699999999999</v>
      </c>
      <c r="B18">
        <f>(9.807*'AC Parameters'!$B$2)/('AC Parameters'!$B$8*0.5*1.225*Totals!A18^2)</f>
        <v>0.21786399725953065</v>
      </c>
      <c r="C18">
        <f>(D18)/('AC Parameters'!$B$8*0.5*1.225*Totals!A18^2)</f>
        <v>2.2910192673023154E-2</v>
      </c>
      <c r="D18">
        <f t="shared" si="0"/>
        <v>1.8490971910475908</v>
      </c>
      <c r="E18">
        <f>TrimCalculation_Dwing_DHStab!R18</f>
        <v>1.4153331737403643</v>
      </c>
      <c r="F18">
        <f>TrimCalculation_Dwing_DHStab!Q18</f>
        <v>0.20773545303400329</v>
      </c>
      <c r="G18">
        <f>D_VStab!H18</f>
        <v>3.3593709505174658E-2</v>
      </c>
      <c r="H18">
        <f>D_Fuselage!F18</f>
        <v>0.19243485476804872</v>
      </c>
      <c r="I18">
        <f t="shared" si="1"/>
        <v>2.4055702306674313E-2</v>
      </c>
      <c r="J18">
        <f t="shared" si="2"/>
        <v>2.1764683039371995E-2</v>
      </c>
    </row>
    <row r="19" spans="1:10" x14ac:dyDescent="0.2">
      <c r="A19">
        <f>TrimCalculation_Dwing_DHStab!A19</f>
        <v>18.539100000000001</v>
      </c>
      <c r="B19">
        <f>(9.807*'AC Parameters'!$B$2)/('AC Parameters'!$B$8*0.5*1.225*Totals!A19^2)</f>
        <v>0.22759725168144299</v>
      </c>
      <c r="C19">
        <f>(D19)/('AC Parameters'!$B$8*0.5*1.225*Totals!A19^2)</f>
        <v>2.3111112785531535E-2</v>
      </c>
      <c r="D19">
        <f t="shared" si="0"/>
        <v>1.7855429789857797</v>
      </c>
      <c r="E19">
        <f>TrimCalculation_Dwing_DHStab!R19</f>
        <v>1.3690135461801674</v>
      </c>
      <c r="F19">
        <f>TrimCalculation_Dwing_DHStab!Q19</f>
        <v>0.19923777224492048</v>
      </c>
      <c r="G19">
        <f>D_VStab!H19</f>
        <v>3.2510361823199802E-2</v>
      </c>
      <c r="H19">
        <f>D_Fuselage!F19</f>
        <v>0.18478129873749191</v>
      </c>
      <c r="I19">
        <f t="shared" si="1"/>
        <v>2.426666842480811E-2</v>
      </c>
      <c r="J19">
        <f t="shared" si="2"/>
        <v>2.195555714625496E-2</v>
      </c>
    </row>
    <row r="20" spans="1:10" x14ac:dyDescent="0.2">
      <c r="A20">
        <f>TrimCalculation_Dwing_DHStab!A20</f>
        <v>18.155100000000001</v>
      </c>
      <c r="B20">
        <f>(9.807*'AC Parameters'!$B$2)/('AC Parameters'!$B$8*0.5*1.225*Totals!A20^2)</f>
        <v>0.23732692751093892</v>
      </c>
      <c r="C20">
        <f>(D20)/('AC Parameters'!$B$8*0.5*1.225*Totals!A20^2)</f>
        <v>2.331203335396001E-2</v>
      </c>
      <c r="D20">
        <f t="shared" si="0"/>
        <v>1.7272277381482741</v>
      </c>
      <c r="E20">
        <f>TrimCalculation_Dwing_DHStab!R20</f>
        <v>1.3265457708409791</v>
      </c>
      <c r="F20">
        <f>TrimCalculation_Dwing_DHStab!Q20</f>
        <v>0.19143995297570307</v>
      </c>
      <c r="G20">
        <f>D_VStab!H20</f>
        <v>3.1505530769683654E-2</v>
      </c>
      <c r="H20">
        <f>D_Fuselage!F20</f>
        <v>0.17773648356190816</v>
      </c>
      <c r="I20">
        <f t="shared" si="1"/>
        <v>2.447763502165801E-2</v>
      </c>
      <c r="J20">
        <f t="shared" si="2"/>
        <v>2.214643168626201E-2</v>
      </c>
    </row>
    <row r="21" spans="1:10" x14ac:dyDescent="0.2">
      <c r="A21">
        <f>TrimCalculation_Dwing_DHStab!A21</f>
        <v>17.794</v>
      </c>
      <c r="B21">
        <f>(9.807*'AC Parameters'!$B$2)/('AC Parameters'!$B$8*0.5*1.225*Totals!A21^2)</f>
        <v>0.24705698384873892</v>
      </c>
      <c r="C21">
        <f>(D21)/('AC Parameters'!$B$8*0.5*1.225*Totals!A21^2)</f>
        <v>2.3521466407122726E-2</v>
      </c>
      <c r="D21">
        <f t="shared" si="0"/>
        <v>1.6741089699541527</v>
      </c>
      <c r="E21">
        <f>TrimCalculation_Dwing_DHStab!R21</f>
        <v>1.2880412135744497</v>
      </c>
      <c r="F21">
        <f>TrimCalculation_Dwing_DHStab!Q21</f>
        <v>0.18427023268634959</v>
      </c>
      <c r="G21">
        <f>D_VStab!H21</f>
        <v>3.0570265586492989E-2</v>
      </c>
      <c r="H21">
        <f>D_Fuselage!F21</f>
        <v>0.17122725810686043</v>
      </c>
      <c r="I21">
        <f t="shared" si="1"/>
        <v>2.4697539727478863E-2</v>
      </c>
      <c r="J21">
        <f t="shared" si="2"/>
        <v>2.2345393086766589E-2</v>
      </c>
    </row>
    <row r="22" spans="1:10" x14ac:dyDescent="0.2">
      <c r="A22">
        <f>TrimCalculation_Dwing_DHStab!A22</f>
        <v>17.453700000000001</v>
      </c>
      <c r="B22">
        <f>(9.807*'AC Parameters'!$B$2)/('AC Parameters'!$B$8*0.5*1.225*Totals!A22^2)</f>
        <v>0.25678478879409866</v>
      </c>
      <c r="C22">
        <f>(D22)/('AC Parameters'!$B$8*0.5*1.225*Totals!A22^2)</f>
        <v>2.3736505368020432E-2</v>
      </c>
      <c r="D22">
        <f t="shared" si="0"/>
        <v>1.625413831024014</v>
      </c>
      <c r="E22">
        <f>TrimCalculation_Dwing_DHStab!R22</f>
        <v>1.2528738091916212</v>
      </c>
      <c r="F22">
        <f>TrimCalculation_Dwing_DHStab!Q22</f>
        <v>0.17764680179706033</v>
      </c>
      <c r="G22">
        <f>D_VStab!H22</f>
        <v>2.9697513797420756E-2</v>
      </c>
      <c r="H22">
        <f>D_Fuselage!F22</f>
        <v>0.16519570623791194</v>
      </c>
      <c r="I22">
        <f t="shared" si="1"/>
        <v>2.4923330636421454E-2</v>
      </c>
      <c r="J22">
        <f t="shared" si="2"/>
        <v>2.2549680099619409E-2</v>
      </c>
    </row>
    <row r="23" spans="1:10" x14ac:dyDescent="0.2">
      <c r="A23">
        <f>TrimCalculation_Dwing_DHStab!A23</f>
        <v>17.132200000000001</v>
      </c>
      <c r="B23">
        <f>(9.807*'AC Parameters'!$B$2)/('AC Parameters'!$B$8*0.5*1.225*Totals!A23^2)</f>
        <v>0.26651277802453832</v>
      </c>
      <c r="C23">
        <f>(D23)/('AC Parameters'!$B$8*0.5*1.225*Totals!A23^2)</f>
        <v>2.3952132062024817E-2</v>
      </c>
      <c r="D23">
        <f t="shared" si="0"/>
        <v>1.5803111567333374</v>
      </c>
      <c r="E23">
        <f>TrimCalculation_Dwing_DHStab!R23</f>
        <v>1.2203342268654795</v>
      </c>
      <c r="F23">
        <f>TrimCalculation_Dwing_DHStab!Q23</f>
        <v>0.17150697659973529</v>
      </c>
      <c r="G23">
        <f>D_VStab!H23</f>
        <v>2.8880754573182957E-2</v>
      </c>
      <c r="H23">
        <f>D_Fuselage!F23</f>
        <v>0.15958919869493948</v>
      </c>
      <c r="I23">
        <f t="shared" si="1"/>
        <v>2.5149738665126056E-2</v>
      </c>
      <c r="J23">
        <f t="shared" si="2"/>
        <v>2.2754525458923577E-2</v>
      </c>
    </row>
    <row r="24" spans="1:10" x14ac:dyDescent="0.2">
      <c r="A24">
        <f>TrimCalculation_Dwing_DHStab!A24</f>
        <v>16.8279</v>
      </c>
      <c r="B24">
        <f>(9.807*'AC Parameters'!$B$2)/('AC Parameters'!$B$8*0.5*1.225*Totals!A24^2)</f>
        <v>0.27623866243722855</v>
      </c>
      <c r="C24">
        <f>(D24)/('AC Parameters'!$B$8*0.5*1.225*Totals!A24^2)</f>
        <v>2.416910317545512E-2</v>
      </c>
      <c r="D24">
        <f t="shared" si="0"/>
        <v>1.5384824202431113</v>
      </c>
      <c r="E24">
        <f>TrimCalculation_Dwing_DHStab!R24</f>
        <v>1.1901997285055306</v>
      </c>
      <c r="F24">
        <f>TrimCalculation_Dwing_DHStab!Q24</f>
        <v>0.16580293272461588</v>
      </c>
      <c r="G24">
        <f>D_VStab!H24</f>
        <v>2.8114716997304424E-2</v>
      </c>
      <c r="H24">
        <f>D_Fuselage!F24</f>
        <v>0.15436504201566056</v>
      </c>
      <c r="I24">
        <f t="shared" si="1"/>
        <v>2.5377558334227876E-2</v>
      </c>
      <c r="J24">
        <f t="shared" si="2"/>
        <v>2.2960648016682364E-2</v>
      </c>
    </row>
    <row r="25" spans="1:10" x14ac:dyDescent="0.2">
      <c r="A25">
        <f>TrimCalculation_Dwing_DHStab!A25</f>
        <v>16.539200000000001</v>
      </c>
      <c r="B25">
        <f>(9.807*'AC Parameters'!$B$2)/('AC Parameters'!$B$8*0.5*1.225*Totals!A25^2)</f>
        <v>0.28596659858692253</v>
      </c>
      <c r="C25">
        <f>(D25)/('AC Parameters'!$B$8*0.5*1.225*Totals!A25^2)</f>
        <v>2.4387981351238833E-2</v>
      </c>
      <c r="D25">
        <f t="shared" si="0"/>
        <v>1.4996054475877814</v>
      </c>
      <c r="E25">
        <f>TrimCalculation_Dwing_DHStab!R25</f>
        <v>1.1622344771895738</v>
      </c>
      <c r="F25">
        <f>TrimCalculation_Dwing_DHStab!Q25</f>
        <v>0.16049366923249761</v>
      </c>
      <c r="G25">
        <f>D_VStab!H25</f>
        <v>2.7394323549191878E-2</v>
      </c>
      <c r="H25">
        <f>D_Fuselage!F25</f>
        <v>0.14948297761651796</v>
      </c>
      <c r="I25">
        <f t="shared" si="1"/>
        <v>2.5607380418800774E-2</v>
      </c>
      <c r="J25">
        <f t="shared" si="2"/>
        <v>2.3168582283676891E-2</v>
      </c>
    </row>
    <row r="26" spans="1:10" x14ac:dyDescent="0.2">
      <c r="A26">
        <f>TrimCalculation_Dwing_DHStab!A26</f>
        <v>16.265000000000001</v>
      </c>
      <c r="B26">
        <f>(9.807*'AC Parameters'!$B$2)/('AC Parameters'!$B$8*0.5*1.225*Totals!A26^2)</f>
        <v>0.29568968344266489</v>
      </c>
      <c r="C26">
        <f>(D26)/('AC Parameters'!$B$8*0.5*1.225*Totals!A26^2)</f>
        <v>2.4611291829705569E-2</v>
      </c>
      <c r="D26">
        <f t="shared" si="0"/>
        <v>1.4635740569019793</v>
      </c>
      <c r="E26">
        <f>TrimCalculation_Dwing_DHStab!R26</f>
        <v>1.1364085630425746</v>
      </c>
      <c r="F26">
        <f>TrimCalculation_Dwing_DHStab!Q26</f>
        <v>0.1555363410486667</v>
      </c>
      <c r="G26">
        <f>D_VStab!H26</f>
        <v>2.6715907668871296E-2</v>
      </c>
      <c r="H26">
        <f>D_Fuselage!F26</f>
        <v>0.14491324514186665</v>
      </c>
      <c r="I26">
        <f t="shared" si="1"/>
        <v>2.5841856421190846E-2</v>
      </c>
      <c r="J26">
        <f t="shared" si="2"/>
        <v>2.3380727238220291E-2</v>
      </c>
    </row>
    <row r="27" spans="1:10" x14ac:dyDescent="0.2">
      <c r="A27">
        <f>TrimCalculation_Dwing_DHStab!A27</f>
        <v>16.004000000000001</v>
      </c>
      <c r="B27">
        <f>(9.807*'AC Parameters'!$B$2)/('AC Parameters'!$B$8*0.5*1.225*Totals!A27^2)</f>
        <v>0.30541279125410375</v>
      </c>
      <c r="C27">
        <f>(D27)/('AC Parameters'!$B$8*0.5*1.225*Totals!A27^2)</f>
        <v>2.4840387348613518E-2</v>
      </c>
      <c r="D27">
        <f t="shared" si="0"/>
        <v>1.4301698110464158</v>
      </c>
      <c r="E27">
        <f>TrimCalculation_Dwing_DHStab!R27</f>
        <v>1.1125753840205916</v>
      </c>
      <c r="F27">
        <f>TrimCalculation_Dwing_DHStab!Q27</f>
        <v>0.15089458821367285</v>
      </c>
      <c r="G27">
        <f>D_VStab!H27</f>
        <v>2.6075440059791337E-2</v>
      </c>
      <c r="H27">
        <f>D_Fuselage!F27</f>
        <v>0.14062439875236013</v>
      </c>
      <c r="I27">
        <f t="shared" si="1"/>
        <v>2.6082406716044195E-2</v>
      </c>
      <c r="J27">
        <f t="shared" si="2"/>
        <v>2.3598367981182842E-2</v>
      </c>
    </row>
    <row r="28" spans="1:10" x14ac:dyDescent="0.2">
      <c r="A28">
        <f>TrimCalculation_Dwing_DHStab!A28</f>
        <v>15.7552</v>
      </c>
      <c r="B28">
        <f>(9.807*'AC Parameters'!$B$2)/('AC Parameters'!$B$8*0.5*1.225*Totals!A28^2)</f>
        <v>0.31513487395851597</v>
      </c>
      <c r="C28">
        <f>(D28)/('AC Parameters'!$B$8*0.5*1.225*Totals!A28^2)</f>
        <v>2.5071960924913681E-2</v>
      </c>
      <c r="D28">
        <f t="shared" si="0"/>
        <v>1.3989696755543206</v>
      </c>
      <c r="E28">
        <f>TrimCalculation_Dwing_DHStab!R28</f>
        <v>1.0903630863407783</v>
      </c>
      <c r="F28">
        <f>TrimCalculation_Dwing_DHStab!Q28</f>
        <v>0.14654538491014785</v>
      </c>
      <c r="G28">
        <f>D_VStab!H28</f>
        <v>2.5469751827170626E-2</v>
      </c>
      <c r="H28">
        <f>D_Fuselage!F28</f>
        <v>0.13659145247622373</v>
      </c>
      <c r="I28">
        <f t="shared" si="1"/>
        <v>2.6325558971159367E-2</v>
      </c>
      <c r="J28">
        <f t="shared" si="2"/>
        <v>2.3818362878667995E-2</v>
      </c>
    </row>
    <row r="29" spans="1:10" x14ac:dyDescent="0.2">
      <c r="A29">
        <f>TrimCalculation_Dwing_DHStab!A29</f>
        <v>15.5177</v>
      </c>
      <c r="B29">
        <f>(9.807*'AC Parameters'!$B$2)/('AC Parameters'!$B$8*0.5*1.225*Totals!A29^2)</f>
        <v>0.32485503663890769</v>
      </c>
      <c r="C29">
        <f>(D29)/('AC Parameters'!$B$8*0.5*1.225*Totals!A29^2)</f>
        <v>2.530547232327186E-2</v>
      </c>
      <c r="D29">
        <f t="shared" si="0"/>
        <v>1.3697499967004503</v>
      </c>
      <c r="E29">
        <f>TrimCalculation_Dwing_DHStab!R29</f>
        <v>1.0695996344654546</v>
      </c>
      <c r="F29">
        <f>TrimCalculation_Dwing_DHStab!Q29</f>
        <v>0.14246208904210186</v>
      </c>
      <c r="G29">
        <f>D_VStab!H29</f>
        <v>2.4896016301777089E-2</v>
      </c>
      <c r="H29">
        <f>D_Fuselage!F29</f>
        <v>0.13279225689111684</v>
      </c>
      <c r="I29">
        <f t="shared" si="1"/>
        <v>2.6570745939435453E-2</v>
      </c>
      <c r="J29">
        <f t="shared" si="2"/>
        <v>2.4040198707108267E-2</v>
      </c>
    </row>
    <row r="30" spans="1:10" x14ac:dyDescent="0.2">
      <c r="A30">
        <f>TrimCalculation_Dwing_DHStab!A30</f>
        <v>15.290699999999999</v>
      </c>
      <c r="B30">
        <f>(9.807*'AC Parameters'!$B$2)/('AC Parameters'!$B$8*0.5*1.225*Totals!A30^2)</f>
        <v>0.33457198446385394</v>
      </c>
      <c r="C30">
        <f>(D30)/('AC Parameters'!$B$8*0.5*1.225*Totals!A30^2)</f>
        <v>2.5541782469055804E-2</v>
      </c>
      <c r="D30">
        <f t="shared" si="0"/>
        <v>1.3423881025431712</v>
      </c>
      <c r="E30">
        <f>TrimCalculation_Dwing_DHStab!R30</f>
        <v>1.0502113893813552</v>
      </c>
      <c r="F30">
        <f>TrimCalculation_Dwing_DHStab!Q30</f>
        <v>0.13861767466865202</v>
      </c>
      <c r="G30">
        <f>D_VStab!H30</f>
        <v>2.4351733589137777E-2</v>
      </c>
      <c r="H30">
        <f>D_Fuselage!F30</f>
        <v>0.12920730490402627</v>
      </c>
      <c r="I30">
        <f t="shared" si="1"/>
        <v>2.6818871592508595E-2</v>
      </c>
      <c r="J30">
        <f t="shared" si="2"/>
        <v>2.4264693345603012E-2</v>
      </c>
    </row>
    <row r="31" spans="1:10" x14ac:dyDescent="0.2">
      <c r="A31">
        <f>TrimCalculation_Dwing_DHStab!A31</f>
        <v>15.073399999999999</v>
      </c>
      <c r="B31">
        <f>(9.807*'AC Parameters'!$B$2)/('AC Parameters'!$B$8*0.5*1.225*Totals!A31^2)</f>
        <v>0.34428797903535818</v>
      </c>
      <c r="C31">
        <f>(D31)/('AC Parameters'!$B$8*0.5*1.225*Totals!A31^2)</f>
        <v>2.5780994687450362E-2</v>
      </c>
      <c r="D31">
        <f t="shared" si="0"/>
        <v>1.3167225547216406</v>
      </c>
      <c r="E31">
        <f>TrimCalculation_Dwing_DHStab!R31</f>
        <v>1.0320800324698698</v>
      </c>
      <c r="F31">
        <f>TrimCalculation_Dwing_DHStab!Q31</f>
        <v>0.13499003605200177</v>
      </c>
      <c r="G31">
        <f>D_VStab!H31</f>
        <v>2.383447930102239E-2</v>
      </c>
      <c r="H31">
        <f>D_Fuselage!F31</f>
        <v>0.12581800689874678</v>
      </c>
      <c r="I31">
        <f t="shared" si="1"/>
        <v>2.707004442182288E-2</v>
      </c>
      <c r="J31">
        <f t="shared" si="2"/>
        <v>2.4491944953077844E-2</v>
      </c>
    </row>
    <row r="32" spans="1:10" x14ac:dyDescent="0.2">
      <c r="A32">
        <f>TrimCalculation_Dwing_DHStab!A32</f>
        <v>14.8651</v>
      </c>
      <c r="B32">
        <f>(9.807*'AC Parameters'!$B$2)/('AC Parameters'!$B$8*0.5*1.225*Totals!A32^2)</f>
        <v>0.35400438151851682</v>
      </c>
      <c r="C32">
        <f>(D32)/('AC Parameters'!$B$8*0.5*1.225*Totals!A32^2)</f>
        <v>2.6025258723260863E-2</v>
      </c>
      <c r="D32">
        <f t="shared" si="0"/>
        <v>1.2927152827576078</v>
      </c>
      <c r="E32">
        <f>TrimCalculation_Dwing_DHStab!R32</f>
        <v>1.0151960861158076</v>
      </c>
      <c r="F32">
        <f>TrimCalculation_Dwing_DHStab!Q32</f>
        <v>0.13156890412327479</v>
      </c>
      <c r="G32">
        <f>D_VStab!H32</f>
        <v>2.3342135463685156E-2</v>
      </c>
      <c r="H32">
        <f>D_Fuselage!F32</f>
        <v>0.12260815705484038</v>
      </c>
      <c r="I32">
        <f t="shared" si="1"/>
        <v>2.7326521659423907E-2</v>
      </c>
      <c r="J32">
        <f t="shared" si="2"/>
        <v>2.472399578709782E-2</v>
      </c>
    </row>
    <row r="33" spans="1:10" x14ac:dyDescent="0.2">
      <c r="A33">
        <f>TrimCalculation_Dwing_DHStab!A33</f>
        <v>14.6653</v>
      </c>
      <c r="B33">
        <f>(9.807*'AC Parameters'!$B$2)/('AC Parameters'!$B$8*0.5*1.225*Totals!A33^2)</f>
        <v>0.36371599854474734</v>
      </c>
      <c r="C33">
        <f>(D33)/('AC Parameters'!$B$8*0.5*1.225*Totals!A33^2)</f>
        <v>2.6272569975156864E-2</v>
      </c>
      <c r="D33">
        <f t="shared" si="0"/>
        <v>1.2701546946948319</v>
      </c>
      <c r="E33">
        <f>TrimCalculation_Dwing_DHStab!R33</f>
        <v>0.99938328146068878</v>
      </c>
      <c r="F33">
        <f>TrimCalculation_Dwing_DHStab!Q33</f>
        <v>0.12833300264385838</v>
      </c>
      <c r="G33">
        <f>D_VStab!H33</f>
        <v>2.2873112168002051E-2</v>
      </c>
      <c r="H33">
        <f>D_Fuselage!F33</f>
        <v>0.11956529842228263</v>
      </c>
      <c r="I33">
        <f t="shared" si="1"/>
        <v>2.7586198473914709E-2</v>
      </c>
      <c r="J33">
        <f t="shared" si="2"/>
        <v>2.4958941476399019E-2</v>
      </c>
    </row>
    <row r="34" spans="1:10" x14ac:dyDescent="0.2">
      <c r="A34">
        <f>TrimCalculation_Dwing_DHStab!A34</f>
        <v>14.4733</v>
      </c>
      <c r="B34">
        <f>(9.807*'AC Parameters'!$B$2)/('AC Parameters'!$B$8*0.5*1.225*Totals!A34^2)</f>
        <v>0.37342997813320905</v>
      </c>
      <c r="C34">
        <f>(D34)/('AC Parameters'!$B$8*0.5*1.225*Totals!A34^2)</f>
        <v>2.652282261400667E-2</v>
      </c>
      <c r="D34">
        <f t="shared" si="0"/>
        <v>1.2488981617325341</v>
      </c>
      <c r="E34">
        <f>TrimCalculation_Dwing_DHStab!R34</f>
        <v>0.98453335680193799</v>
      </c>
      <c r="F34">
        <f>TrimCalculation_Dwing_DHStab!Q34</f>
        <v>0.12526489095580531</v>
      </c>
      <c r="G34">
        <f>D_VStab!H34</f>
        <v>2.2425398990063801E-2</v>
      </c>
      <c r="H34">
        <f>D_Fuselage!F34</f>
        <v>0.11667451498472702</v>
      </c>
      <c r="I34">
        <f t="shared" si="1"/>
        <v>2.7848963744707002E-2</v>
      </c>
      <c r="J34">
        <f t="shared" si="2"/>
        <v>2.5196681483306338E-2</v>
      </c>
    </row>
    <row r="35" spans="1:10" x14ac:dyDescent="0.2">
      <c r="A35">
        <f>TrimCalculation_Dwing_DHStab!A35</f>
        <v>14.2887</v>
      </c>
      <c r="B35">
        <f>(9.807*'AC Parameters'!$B$2)/('AC Parameters'!$B$8*0.5*1.225*Totals!A35^2)</f>
        <v>0.38314121443256105</v>
      </c>
      <c r="C35">
        <f>(D35)/('AC Parameters'!$B$8*0.5*1.225*Totals!A35^2)</f>
        <v>2.6775224746520408E-2</v>
      </c>
      <c r="D35">
        <f t="shared" si="0"/>
        <v>1.2288269239165159</v>
      </c>
      <c r="E35">
        <f>TrimCalculation_Dwing_DHStab!R35</f>
        <v>0.9705485810458423</v>
      </c>
      <c r="F35">
        <f>TrimCalculation_Dwing_DHStab!Q35</f>
        <v>0.12235464504537043</v>
      </c>
      <c r="G35">
        <f>D_VStab!H35</f>
        <v>2.1997732141967895E-2</v>
      </c>
      <c r="H35">
        <f>D_Fuselage!F35</f>
        <v>0.1139259656833351</v>
      </c>
      <c r="I35">
        <f t="shared" si="1"/>
        <v>2.8113985983846429E-2</v>
      </c>
      <c r="J35">
        <f t="shared" si="2"/>
        <v>2.5436463509194387E-2</v>
      </c>
    </row>
    <row r="36" spans="1:10" x14ac:dyDescent="0.2">
      <c r="A36">
        <f>TrimCalculation_Dwing_DHStab!A36</f>
        <v>14.1111</v>
      </c>
      <c r="B36">
        <f>(9.807*'AC Parameters'!$B$2)/('AC Parameters'!$B$8*0.5*1.225*Totals!A36^2)</f>
        <v>0.39284621076133808</v>
      </c>
      <c r="C36">
        <f>(D36)/('AC Parameters'!$B$8*0.5*1.225*Totals!A36^2)</f>
        <v>2.7034654707128847E-2</v>
      </c>
      <c r="D36">
        <f t="shared" si="0"/>
        <v>1.2100817842961795</v>
      </c>
      <c r="E36">
        <f>TrimCalculation_Dwing_DHStab!R36</f>
        <v>0.95758577223126062</v>
      </c>
      <c r="F36">
        <f>TrimCalculation_Dwing_DHStab!Q36</f>
        <v>0.11959692141705469</v>
      </c>
      <c r="G36">
        <f>D_VStab!H36</f>
        <v>2.1588881213593758E-2</v>
      </c>
      <c r="H36">
        <f>D_Fuselage!F36</f>
        <v>0.11131020943427039</v>
      </c>
      <c r="I36">
        <f t="shared" si="1"/>
        <v>2.838638744248529E-2</v>
      </c>
      <c r="J36">
        <f t="shared" si="2"/>
        <v>2.5682921971772403E-2</v>
      </c>
    </row>
    <row r="37" spans="1:10" x14ac:dyDescent="0.2">
      <c r="A37">
        <f>TrimCalculation_Dwing_DHStab!A37</f>
        <v>13.9399</v>
      </c>
      <c r="B37">
        <f>(9.807*'AC Parameters'!$B$2)/('AC Parameters'!$B$8*0.5*1.225*Totals!A37^2)</f>
        <v>0.40255478286551327</v>
      </c>
      <c r="C37">
        <f>(D37)/('AC Parameters'!$B$8*0.5*1.225*Totals!A37^2)</f>
        <v>2.7311533802768403E-2</v>
      </c>
      <c r="D37">
        <f t="shared" si="0"/>
        <v>1.1929920909253358</v>
      </c>
      <c r="E37">
        <f>TrimCalculation_Dwing_DHStab!R37</f>
        <v>0.94600822608210566</v>
      </c>
      <c r="F37">
        <f>TrimCalculation_Dwing_DHStab!Q37</f>
        <v>0.11697139116591858</v>
      </c>
      <c r="G37">
        <f>D_VStab!H37</f>
        <v>2.1197191330781021E-2</v>
      </c>
      <c r="H37">
        <f>D_Fuselage!F37</f>
        <v>0.10881528234653047</v>
      </c>
      <c r="I37">
        <f t="shared" si="1"/>
        <v>2.8677110492906822E-2</v>
      </c>
      <c r="J37">
        <f t="shared" si="2"/>
        <v>2.5945957112629984E-2</v>
      </c>
    </row>
    <row r="38" spans="1:10" x14ac:dyDescent="0.2">
      <c r="A38">
        <f>TrimCalculation_Dwing_DHStab!A38</f>
        <v>13.774800000000001</v>
      </c>
      <c r="B38">
        <f>(9.807*'AC Parameters'!$B$2)/('AC Parameters'!$B$8*0.5*1.225*Totals!A38^2)</f>
        <v>0.412262377708355</v>
      </c>
      <c r="C38">
        <f>(D38)/('AC Parameters'!$B$8*0.5*1.225*Totals!A38^2)</f>
        <v>2.7593456726243401E-2</v>
      </c>
      <c r="D38">
        <f t="shared" si="0"/>
        <v>1.1769252234268359</v>
      </c>
      <c r="E38">
        <f>TrimCalculation_Dwing_DHStab!R38</f>
        <v>0.93519998241097868</v>
      </c>
      <c r="F38">
        <f>TrimCalculation_Dwing_DHStab!Q38</f>
        <v>0.11446951462599789</v>
      </c>
      <c r="G38">
        <f>D_VStab!H38</f>
        <v>2.0821728789160703E-2</v>
      </c>
      <c r="H38">
        <f>D_Fuselage!F38</f>
        <v>0.10643399760069841</v>
      </c>
      <c r="I38">
        <f t="shared" si="1"/>
        <v>2.8973129562555572E-2</v>
      </c>
      <c r="J38">
        <f t="shared" si="2"/>
        <v>2.621378388993123E-2</v>
      </c>
    </row>
    <row r="39" spans="1:10" x14ac:dyDescent="0.2">
      <c r="A39">
        <f>TrimCalculation_Dwing_DHStab!A39</f>
        <v>13.615500000000001</v>
      </c>
      <c r="B39">
        <f>(9.807*'AC Parameters'!$B$2)/('AC Parameters'!$B$8*0.5*1.225*Totals!A39^2)</f>
        <v>0.42196566923407569</v>
      </c>
      <c r="C39">
        <f>(D39)/('AC Parameters'!$B$8*0.5*1.225*Totals!A39^2)</f>
        <v>2.7880246148886345E-2</v>
      </c>
      <c r="D39">
        <f t="shared" si="0"/>
        <v>1.1618122465740315</v>
      </c>
      <c r="E39">
        <f>TrimCalculation_Dwing_DHStab!R39</f>
        <v>0.92510383357855597</v>
      </c>
      <c r="F39">
        <f>TrimCalculation_Dwing_DHStab!Q39</f>
        <v>0.11208739129884476</v>
      </c>
      <c r="G39">
        <f>D_VStab!H39</f>
        <v>2.0461582742495519E-2</v>
      </c>
      <c r="H39">
        <f>D_Fuselage!F39</f>
        <v>0.10415943895413535</v>
      </c>
      <c r="I39">
        <f t="shared" si="1"/>
        <v>2.9274258456330662E-2</v>
      </c>
      <c r="J39">
        <f t="shared" si="2"/>
        <v>2.6486233841442029E-2</v>
      </c>
    </row>
    <row r="40" spans="1:10" x14ac:dyDescent="0.2">
      <c r="A40">
        <f>TrimCalculation_Dwing_DHStab!A40</f>
        <v>13.4617</v>
      </c>
      <c r="B40">
        <f>(9.807*'AC Parameters'!$B$2)/('AC Parameters'!$B$8*0.5*1.225*Totals!A40^2)</f>
        <v>0.43166266913269219</v>
      </c>
      <c r="C40">
        <f>(D40)/('AC Parameters'!$B$8*0.5*1.225*Totals!A40^2)</f>
        <v>2.8169840684214183E-2</v>
      </c>
      <c r="D40">
        <f t="shared" si="0"/>
        <v>1.1475096960880884</v>
      </c>
      <c r="E40">
        <f>TrimCalculation_Dwing_DHStab!R40</f>
        <v>0.91559175520979474</v>
      </c>
      <c r="F40">
        <f>TrimCalculation_Dwing_DHStab!Q40</f>
        <v>0.10981713052860519</v>
      </c>
      <c r="G40">
        <f>D_VStab!H40</f>
        <v>2.0115864161556501E-2</v>
      </c>
      <c r="H40">
        <f>D_Fuselage!F40</f>
        <v>0.1019849461881321</v>
      </c>
      <c r="I40">
        <f t="shared" si="1"/>
        <v>2.9578332718424891E-2</v>
      </c>
      <c r="J40">
        <f t="shared" si="2"/>
        <v>2.6761348650003475E-2</v>
      </c>
    </row>
    <row r="41" spans="1:10" x14ac:dyDescent="0.2">
      <c r="A41">
        <f>TrimCalculation_Dwing_DHStab!A41</f>
        <v>13.312900000000001</v>
      </c>
      <c r="B41">
        <f>(9.807*'AC Parameters'!$B$2)/('AC Parameters'!$B$8*0.5*1.225*Totals!A41^2)</f>
        <v>0.44136609460964216</v>
      </c>
      <c r="C41">
        <f>(D41)/('AC Parameters'!$B$8*0.5*1.225*Totals!A41^2)</f>
        <v>2.8460162055388573E-2</v>
      </c>
      <c r="D41">
        <f t="shared" si="0"/>
        <v>1.1338480711270276</v>
      </c>
      <c r="E41">
        <f>TrimCalculation_Dwing_DHStab!R41</f>
        <v>0.90651826621974829</v>
      </c>
      <c r="F41">
        <f>TrimCalculation_Dwing_DHStab!Q41</f>
        <v>0.10764523192601284</v>
      </c>
      <c r="G41">
        <f>D_VStab!H41</f>
        <v>1.9783259017541407E-2</v>
      </c>
      <c r="H41">
        <f>D_Fuselage!F41</f>
        <v>9.990131396372498E-2</v>
      </c>
      <c r="I41">
        <f t="shared" si="1"/>
        <v>2.9883170158158001E-2</v>
      </c>
      <c r="J41">
        <f t="shared" si="2"/>
        <v>2.7037153952619145E-2</v>
      </c>
    </row>
    <row r="42" spans="1:10" x14ac:dyDescent="0.2">
      <c r="A42">
        <f>TrimCalculation_Dwing_DHStab!A42</f>
        <v>13.1691</v>
      </c>
      <c r="B42">
        <f>(9.807*'AC Parameters'!$B$2)/('AC Parameters'!$B$8*0.5*1.225*Totals!A42^2)</f>
        <v>0.45105771609849848</v>
      </c>
      <c r="C42">
        <f>(D42)/('AC Parameters'!$B$8*0.5*1.225*Totals!A42^2)</f>
        <v>2.8750693752414371E-2</v>
      </c>
      <c r="D42">
        <f t="shared" si="0"/>
        <v>1.1208117544941014</v>
      </c>
      <c r="E42">
        <f>TrimCalculation_Dwing_DHStab!R42</f>
        <v>0.89787236670073545</v>
      </c>
      <c r="F42">
        <f>TrimCalculation_Dwing_DHStab!Q42</f>
        <v>0.10556922381245841</v>
      </c>
      <c r="G42">
        <f>D_VStab!H42</f>
        <v>1.9463591258344109E-2</v>
      </c>
      <c r="H42">
        <f>D_Fuselage!F42</f>
        <v>9.7906572722563479E-2</v>
      </c>
      <c r="I42">
        <f t="shared" si="1"/>
        <v>3.0188228440035089E-2</v>
      </c>
      <c r="J42">
        <f t="shared" si="2"/>
        <v>2.7313159064793653E-2</v>
      </c>
    </row>
    <row r="43" spans="1:10" x14ac:dyDescent="0.2">
      <c r="A43">
        <f>TrimCalculation_Dwing_DHStab!A43</f>
        <v>13.0298</v>
      </c>
      <c r="B43">
        <f>(9.807*'AC Parameters'!$B$2)/('AC Parameters'!$B$8*0.5*1.225*Totals!A43^2)</f>
        <v>0.4607536755586914</v>
      </c>
      <c r="C43">
        <f>(D43)/('AC Parameters'!$B$8*0.5*1.225*Totals!A43^2)</f>
        <v>2.9043383505484535E-2</v>
      </c>
      <c r="D43">
        <f t="shared" si="0"/>
        <v>1.1083957861332241</v>
      </c>
      <c r="E43">
        <f>TrimCalculation_Dwing_DHStab!R43</f>
        <v>0.88966354993728991</v>
      </c>
      <c r="F43">
        <f>TrimCalculation_Dwing_DHStab!Q43</f>
        <v>0.10358467615802486</v>
      </c>
      <c r="G43">
        <f>D_VStab!H43</f>
        <v>1.9155586641016516E-2</v>
      </c>
      <c r="H43">
        <f>D_Fuselage!F43</f>
        <v>9.5991973396892694E-2</v>
      </c>
      <c r="I43">
        <f t="shared" si="1"/>
        <v>3.0495552680758761E-2</v>
      </c>
      <c r="J43">
        <f t="shared" si="2"/>
        <v>2.759121433021031E-2</v>
      </c>
    </row>
    <row r="44" spans="1:10" x14ac:dyDescent="0.2">
      <c r="A44">
        <f>TrimCalculation_Dwing_DHStab!A44</f>
        <v>12.8948</v>
      </c>
      <c r="B44">
        <f>(9.807*'AC Parameters'!$B$2)/('AC Parameters'!$B$8*0.5*1.225*Totals!A44^2)</f>
        <v>0.47045174791431216</v>
      </c>
      <c r="C44">
        <f>(D44)/('AC Parameters'!$B$8*0.5*1.225*Totals!A44^2)</f>
        <v>2.9338069623978429E-2</v>
      </c>
      <c r="D44">
        <f t="shared" si="0"/>
        <v>1.0965612966467011</v>
      </c>
      <c r="E44">
        <f>TrimCalculation_Dwing_DHStab!R44</f>
        <v>0.88186677739614516</v>
      </c>
      <c r="F44">
        <f>TrimCalculation_Dwing_DHStab!Q44</f>
        <v>0.10168272362425212</v>
      </c>
      <c r="G44">
        <f>D_VStab!H44</f>
        <v>1.8858656418623065E-2</v>
      </c>
      <c r="H44">
        <f>D_Fuselage!F44</f>
        <v>9.4153139207680661E-2</v>
      </c>
      <c r="I44">
        <f t="shared" si="1"/>
        <v>3.0804973105177352E-2</v>
      </c>
      <c r="J44">
        <f t="shared" si="2"/>
        <v>2.7871166142779506E-2</v>
      </c>
    </row>
    <row r="45" spans="1:10" x14ac:dyDescent="0.2">
      <c r="A45">
        <f>TrimCalculation_Dwing_DHStab!A45</f>
        <v>12.764099999999999</v>
      </c>
      <c r="B45">
        <f>(9.807*'AC Parameters'!$B$2)/('AC Parameters'!$B$8*0.5*1.225*Totals!A45^2)</f>
        <v>0.48013560367781039</v>
      </c>
      <c r="C45">
        <f>(D45)/('AC Parameters'!$B$8*0.5*1.225*Totals!A45^2)</f>
        <v>2.9635426199991668E-2</v>
      </c>
      <c r="D45">
        <f t="shared" si="0"/>
        <v>1.0853348057780219</v>
      </c>
      <c r="E45">
        <f>TrimCalculation_Dwing_DHStab!R45</f>
        <v>0.87451336846406535</v>
      </c>
      <c r="F45">
        <f>TrimCalculation_Dwing_DHStab!Q45</f>
        <v>9.986025037796234E-2</v>
      </c>
      <c r="G45">
        <f>D_VStab!H45</f>
        <v>1.857266089949897E-2</v>
      </c>
      <c r="H45">
        <f>D_Fuselage!F45</f>
        <v>9.2388526036495194E-2</v>
      </c>
      <c r="I45">
        <f t="shared" si="1"/>
        <v>3.1117197509991253E-2</v>
      </c>
      <c r="J45">
        <f t="shared" si="2"/>
        <v>2.8153654889992084E-2</v>
      </c>
    </row>
    <row r="46" spans="1:10" x14ac:dyDescent="0.2">
      <c r="A46">
        <f>TrimCalculation_Dwing_DHStab!A46</f>
        <v>12.6372</v>
      </c>
      <c r="B46">
        <f>(9.807*'AC Parameters'!$B$2)/('AC Parameters'!$B$8*0.5*1.225*Totals!A46^2)</f>
        <v>0.48982685284713218</v>
      </c>
      <c r="C46">
        <f>(D46)/('AC Parameters'!$B$8*0.5*1.225*Totals!A46^2)</f>
        <v>2.9938734102098175E-2</v>
      </c>
      <c r="D46">
        <f t="shared" si="0"/>
        <v>1.0747496393743401</v>
      </c>
      <c r="E46">
        <f>TrimCalculation_Dwing_DHStab!R46</f>
        <v>0.86765414441269229</v>
      </c>
      <c r="F46">
        <f>TrimCalculation_Dwing_DHStab!Q46</f>
        <v>9.8109145556320956E-2</v>
      </c>
      <c r="G46">
        <f>D_VStab!H46</f>
        <v>1.8296377853148096E-2</v>
      </c>
      <c r="H46">
        <f>D_Fuselage!F46</f>
        <v>9.0689971552178783E-2</v>
      </c>
      <c r="I46">
        <f t="shared" si="1"/>
        <v>3.1435670807203081E-2</v>
      </c>
      <c r="J46">
        <f t="shared" si="2"/>
        <v>2.8441797396993266E-2</v>
      </c>
    </row>
    <row r="47" spans="1:10" x14ac:dyDescent="0.2">
      <c r="A47">
        <f>TrimCalculation_Dwing_DHStab!A47</f>
        <v>12.514099999999999</v>
      </c>
      <c r="B47">
        <f>(9.807*'AC Parameters'!$B$2)/('AC Parameters'!$B$8*0.5*1.225*Totals!A47^2)</f>
        <v>0.49951101021472738</v>
      </c>
      <c r="C47">
        <f>(D47)/('AC Parameters'!$B$8*0.5*1.225*Totals!A47^2)</f>
        <v>3.0249575370391579E-2</v>
      </c>
      <c r="D47">
        <f t="shared" si="0"/>
        <v>1.0648555091010281</v>
      </c>
      <c r="E47">
        <f>TrimCalculation_Dwing_DHStab!R47</f>
        <v>0.86133626144505726</v>
      </c>
      <c r="F47">
        <f>TrimCalculation_Dwing_DHStab!Q47</f>
        <v>9.6433367738637671E-2</v>
      </c>
      <c r="G47">
        <f>D_VStab!H47</f>
        <v>1.8029690186355363E-2</v>
      </c>
      <c r="H47">
        <f>D_Fuselage!F47</f>
        <v>8.9056189730977939E-2</v>
      </c>
      <c r="I47">
        <f t="shared" si="1"/>
        <v>3.1762054138911158E-2</v>
      </c>
      <c r="J47">
        <f t="shared" si="2"/>
        <v>2.8737096601872E-2</v>
      </c>
    </row>
    <row r="48" spans="1:10" x14ac:dyDescent="0.2">
      <c r="A48">
        <f>TrimCalculation_Dwing_DHStab!A48</f>
        <v>12.394500000000001</v>
      </c>
      <c r="B48">
        <f>(9.807*'AC Parameters'!$B$2)/('AC Parameters'!$B$8*0.5*1.225*Totals!A48^2)</f>
        <v>0.50919752487059688</v>
      </c>
      <c r="C48">
        <f>(D48)/('AC Parameters'!$B$8*0.5*1.225*Totals!A48^2)</f>
        <v>3.0565207373435044E-2</v>
      </c>
      <c r="D48">
        <f t="shared" si="0"/>
        <v>1.0554982742618499</v>
      </c>
      <c r="E48">
        <f>TrimCalculation_Dwing_DHStab!R48</f>
        <v>0.85542384445309361</v>
      </c>
      <c r="F48">
        <f>TrimCalculation_Dwing_DHStab!Q48</f>
        <v>9.4820593762470817E-2</v>
      </c>
      <c r="G48">
        <f>D_VStab!H48</f>
        <v>1.7771838179797498E-2</v>
      </c>
      <c r="H48">
        <f>D_Fuselage!F48</f>
        <v>8.7481997866488068E-2</v>
      </c>
      <c r="I48">
        <f t="shared" si="1"/>
        <v>3.2093467742106793E-2</v>
      </c>
      <c r="J48">
        <f t="shared" si="2"/>
        <v>2.9036947004763291E-2</v>
      </c>
    </row>
    <row r="49" spans="1:10" x14ac:dyDescent="0.2">
      <c r="A49">
        <f>TrimCalculation_Dwing_DHStab!A49</f>
        <v>12.2783</v>
      </c>
      <c r="B49">
        <f>(9.807*'AC Parameters'!$B$2)/('AC Parameters'!$B$8*0.5*1.225*Totals!A49^2)</f>
        <v>0.51888106974472836</v>
      </c>
      <c r="C49">
        <f>(D49)/('AC Parameters'!$B$8*0.5*1.225*Totals!A49^2)</f>
        <v>3.0884575567515789E-2</v>
      </c>
      <c r="D49">
        <f t="shared" si="0"/>
        <v>1.0466230030364529</v>
      </c>
      <c r="E49">
        <f>TrimCalculation_Dwing_DHStab!R49</f>
        <v>0.84986686989970173</v>
      </c>
      <c r="F49">
        <f>TrimCalculation_Dwing_DHStab!Q49</f>
        <v>9.3268652201679139E-2</v>
      </c>
      <c r="G49">
        <f>D_VStab!H49</f>
        <v>1.752250502079214E-2</v>
      </c>
      <c r="H49">
        <f>D_Fuselage!F49</f>
        <v>8.5964975914279901E-2</v>
      </c>
      <c r="I49">
        <f t="shared" si="1"/>
        <v>3.2428804345891578E-2</v>
      </c>
      <c r="J49">
        <f t="shared" si="2"/>
        <v>2.934034678914E-2</v>
      </c>
    </row>
    <row r="50" spans="1:10" x14ac:dyDescent="0.2">
      <c r="A50">
        <f>TrimCalculation_Dwing_DHStab!A50</f>
        <v>12.1654</v>
      </c>
      <c r="B50">
        <f>(9.807*'AC Parameters'!$B$2)/('AC Parameters'!$B$8*0.5*1.225*Totals!A50^2)</f>
        <v>0.52855662566336892</v>
      </c>
      <c r="C50">
        <f>(D50)/('AC Parameters'!$B$8*0.5*1.225*Totals!A50^2)</f>
        <v>3.1206635350352188E-2</v>
      </c>
      <c r="D50">
        <f t="shared" si="0"/>
        <v>1.0381781633836593</v>
      </c>
      <c r="E50">
        <f>TrimCalculation_Dwing_DHStab!R50</f>
        <v>0.84461840417667666</v>
      </c>
      <c r="F50">
        <f>TrimCalculation_Dwing_DHStab!Q50</f>
        <v>9.1775603874464359E-2</v>
      </c>
      <c r="G50">
        <f>D_VStab!H50</f>
        <v>1.7281380086661698E-2</v>
      </c>
      <c r="H50">
        <f>D_Fuselage!F50</f>
        <v>8.4502775245856657E-2</v>
      </c>
      <c r="I50">
        <f t="shared" si="1"/>
        <v>3.2766967117869798E-2</v>
      </c>
      <c r="J50">
        <f t="shared" si="2"/>
        <v>2.9646303582834578E-2</v>
      </c>
    </row>
    <row r="51" spans="1:10" x14ac:dyDescent="0.2">
      <c r="A51">
        <f>TrimCalculation_Dwing_DHStab!A51</f>
        <v>12.0555</v>
      </c>
      <c r="B51">
        <f>(9.807*'AC Parameters'!$B$2)/('AC Parameters'!$B$8*0.5*1.225*Totals!A51^2)</f>
        <v>0.53823737634696611</v>
      </c>
      <c r="C51">
        <f>(D51)/('AC Parameters'!$B$8*0.5*1.225*Totals!A51^2)</f>
        <v>3.1536679122880315E-2</v>
      </c>
      <c r="D51">
        <f t="shared" si="0"/>
        <v>1.0302878335264021</v>
      </c>
      <c r="E51">
        <f>TrimCalculation_Dwing_DHStab!R51</f>
        <v>0.83981322793415469</v>
      </c>
      <c r="F51">
        <f>TrimCalculation_Dwing_DHStab!Q51</f>
        <v>9.0336315194845321E-2</v>
      </c>
      <c r="G51">
        <f>D_VStab!H51</f>
        <v>1.7047734516249344E-2</v>
      </c>
      <c r="H51">
        <f>D_Fuselage!F51</f>
        <v>8.3090555881152856E-2</v>
      </c>
      <c r="I51">
        <f t="shared" si="1"/>
        <v>3.3113513079024333E-2</v>
      </c>
      <c r="J51">
        <f t="shared" si="2"/>
        <v>2.9959845166736301E-2</v>
      </c>
    </row>
    <row r="52" spans="1:10" x14ac:dyDescent="0.2">
      <c r="A52">
        <f>TrimCalculation_Dwing_DHStab!A52</f>
        <v>11.948600000000001</v>
      </c>
      <c r="B52">
        <f>(9.807*'AC Parameters'!$B$2)/('AC Parameters'!$B$8*0.5*1.225*Totals!A52^2)</f>
        <v>0.54791130633805207</v>
      </c>
      <c r="C52">
        <f>(D52)/('AC Parameters'!$B$8*0.5*1.225*Totals!A52^2)</f>
        <v>3.1884979470294728E-2</v>
      </c>
      <c r="D52">
        <f t="shared" si="0"/>
        <v>1.0232749537308292</v>
      </c>
      <c r="E52">
        <f>TrimCalculation_Dwing_DHStab!R52</f>
        <v>0.83577710664639193</v>
      </c>
      <c r="F52">
        <f>TrimCalculation_Dwing_DHStab!Q52</f>
        <v>8.8948928282300208E-2</v>
      </c>
      <c r="G52">
        <f>D_VStab!H52</f>
        <v>1.6821486305336929E-2</v>
      </c>
      <c r="H52">
        <f>D_Fuselage!F52</f>
        <v>8.1727432496800131E-2</v>
      </c>
      <c r="I52">
        <f t="shared" si="1"/>
        <v>3.3479228443809461E-2</v>
      </c>
      <c r="J52">
        <f t="shared" si="2"/>
        <v>3.029073049677999E-2</v>
      </c>
    </row>
    <row r="53" spans="1:10" x14ac:dyDescent="0.2">
      <c r="A53">
        <f>TrimCalculation_Dwing_DHStab!A53</f>
        <v>11.8445</v>
      </c>
      <c r="B53">
        <f>(9.807*'AC Parameters'!$B$2)/('AC Parameters'!$B$8*0.5*1.225*Totals!A53^2)</f>
        <v>0.55758469321340365</v>
      </c>
      <c r="C53">
        <f>(D53)/('AC Parameters'!$B$8*0.5*1.225*Totals!A53^2)</f>
        <v>3.2245916745133121E-2</v>
      </c>
      <c r="D53">
        <f t="shared" si="0"/>
        <v>1.0169049238578884</v>
      </c>
      <c r="E53">
        <f>TrimCalculation_Dwing_DHStab!R53</f>
        <v>0.83228306328544865</v>
      </c>
      <c r="F53">
        <f>TrimCalculation_Dwing_DHStab!Q53</f>
        <v>8.7609705333957649E-2</v>
      </c>
      <c r="G53">
        <f>D_VStab!H53</f>
        <v>1.6602134611835958E-2</v>
      </c>
      <c r="H53">
        <f>D_Fuselage!F53</f>
        <v>8.0410020626646331E-2</v>
      </c>
      <c r="I53">
        <f t="shared" si="1"/>
        <v>3.3858212582389774E-2</v>
      </c>
      <c r="J53">
        <f t="shared" si="2"/>
        <v>3.0633620907876465E-2</v>
      </c>
    </row>
    <row r="54" spans="1:10" x14ac:dyDescent="0.2">
      <c r="A54">
        <f>TrimCalculation_Dwing_DHStab!A54</f>
        <v>11.7432</v>
      </c>
      <c r="B54">
        <f>(9.807*'AC Parameters'!$B$2)/('AC Parameters'!$B$8*0.5*1.225*Totals!A54^2)</f>
        <v>0.56724593539853618</v>
      </c>
      <c r="C54">
        <f>(D54)/('AC Parameters'!$B$8*0.5*1.225*Totals!A54^2)</f>
        <v>3.261292309855017E-2</v>
      </c>
      <c r="D54">
        <f t="shared" si="0"/>
        <v>1.0109619231185314</v>
      </c>
      <c r="E54">
        <f>TrimCalculation_Dwing_DHStab!R54</f>
        <v>0.8291144461808212</v>
      </c>
      <c r="F54">
        <f>TrimCalculation_Dwing_DHStab!Q54</f>
        <v>8.6320335429115116E-2</v>
      </c>
      <c r="G54">
        <f>D_VStab!H54</f>
        <v>1.6389606196978424E-2</v>
      </c>
      <c r="H54">
        <f>D_Fuselage!F54</f>
        <v>7.9137535311616672E-2</v>
      </c>
      <c r="I54">
        <f t="shared" si="1"/>
        <v>3.4243569253477678E-2</v>
      </c>
      <c r="J54">
        <f t="shared" si="2"/>
        <v>3.0982276943622662E-2</v>
      </c>
    </row>
    <row r="55" spans="1:10" x14ac:dyDescent="0.2">
      <c r="A55">
        <f>TrimCalculation_Dwing_DHStab!A55</f>
        <v>11.644399999999999</v>
      </c>
      <c r="B55">
        <f>(9.807*'AC Parameters'!$B$2)/('AC Parameters'!$B$8*0.5*1.225*Totals!A55^2)</f>
        <v>0.57691266929244422</v>
      </c>
      <c r="C55">
        <f>(D55)/('AC Parameters'!$B$8*0.5*1.225*Totals!A55^2)</f>
        <v>3.2986275023269916E-2</v>
      </c>
      <c r="D55">
        <f t="shared" si="0"/>
        <v>1.005401813056177</v>
      </c>
      <c r="E55">
        <f>TrimCalculation_Dwing_DHStab!R55</f>
        <v>0.82623884911300083</v>
      </c>
      <c r="F55">
        <f>TrimCalculation_Dwing_DHStab!Q55</f>
        <v>8.5074276371451027E-2</v>
      </c>
      <c r="G55">
        <f>D_VStab!H55</f>
        <v>1.6183203891473191E-2</v>
      </c>
      <c r="H55">
        <f>D_Fuselage!F55</f>
        <v>7.7905483680252074E-2</v>
      </c>
      <c r="I55">
        <f t="shared" si="1"/>
        <v>3.4635588774433415E-2</v>
      </c>
      <c r="J55">
        <f t="shared" si="2"/>
        <v>3.1336961272106417E-2</v>
      </c>
    </row>
    <row r="56" spans="1:10" x14ac:dyDescent="0.2">
      <c r="A56">
        <f>TrimCalculation_Dwing_DHStab!A56</f>
        <v>11.548</v>
      </c>
      <c r="B56">
        <f>(9.807*'AC Parameters'!$B$2)/('AC Parameters'!$B$8*0.5*1.225*Totals!A56^2)</f>
        <v>0.58658473531881761</v>
      </c>
      <c r="C56">
        <f>(D56)/('AC Parameters'!$B$8*0.5*1.225*Totals!A56^2)</f>
        <v>3.3363352167061829E-2</v>
      </c>
      <c r="D56">
        <f t="shared" si="0"/>
        <v>1.0001275423277094</v>
      </c>
      <c r="E56">
        <f>TrimCalculation_Dwing_DHStab!R56</f>
        <v>0.82356462902354866</v>
      </c>
      <c r="F56">
        <f>TrimCalculation_Dwing_DHStab!Q56</f>
        <v>8.3868290199368256E-2</v>
      </c>
      <c r="G56">
        <f>D_VStab!H56</f>
        <v>1.5982657588035926E-2</v>
      </c>
      <c r="H56">
        <f>D_Fuselage!F56</f>
        <v>7.6711965516756561E-2</v>
      </c>
      <c r="I56">
        <f t="shared" si="1"/>
        <v>3.5031519775414917E-2</v>
      </c>
      <c r="J56">
        <f t="shared" si="2"/>
        <v>3.169518455870874E-2</v>
      </c>
    </row>
    <row r="57" spans="1:10" x14ac:dyDescent="0.2">
      <c r="A57">
        <f>TrimCalculation_Dwing_DHStab!A57</f>
        <v>11.4541</v>
      </c>
      <c r="B57">
        <f>(9.807*'AC Parameters'!$B$2)/('AC Parameters'!$B$8*0.5*1.225*Totals!A57^2)</f>
        <v>0.59624172785632523</v>
      </c>
      <c r="C57">
        <f>(D57)/('AC Parameters'!$B$8*0.5*1.225*Totals!A57^2)</f>
        <v>3.3742935903822199E-2</v>
      </c>
      <c r="D57">
        <f t="shared" si="0"/>
        <v>0.99512346051687994</v>
      </c>
      <c r="E57">
        <f>TrimCalculation_Dwing_DHStab!R57</f>
        <v>0.82107429666438447</v>
      </c>
      <c r="F57">
        <f>TrimCalculation_Dwing_DHStab!Q57</f>
        <v>8.2703467787314328E-2</v>
      </c>
      <c r="G57">
        <f>D_VStab!H57</f>
        <v>1.5788115251355553E-2</v>
      </c>
      <c r="H57">
        <f>D_Fuselage!F57</f>
        <v>7.5557580813825548E-2</v>
      </c>
      <c r="I57">
        <f t="shared" si="1"/>
        <v>3.5430082699013307E-2</v>
      </c>
      <c r="J57">
        <f t="shared" si="2"/>
        <v>3.2055789108631091E-2</v>
      </c>
    </row>
    <row r="58" spans="1:10" x14ac:dyDescent="0.2">
      <c r="A58">
        <f>TrimCalculation_Dwing_DHStab!A58</f>
        <v>11.362399999999999</v>
      </c>
      <c r="B58">
        <f>(9.807*'AC Parameters'!$B$2)/('AC Parameters'!$B$8*0.5*1.225*Totals!A58^2)</f>
        <v>0.6059044742157742</v>
      </c>
      <c r="C58">
        <f>(D58)/('AC Parameters'!$B$8*0.5*1.225*Totals!A58^2)</f>
        <v>3.4125660458076391E-2</v>
      </c>
      <c r="D58">
        <f t="shared" si="0"/>
        <v>0.99036063748187231</v>
      </c>
      <c r="E58">
        <f>TrimCalculation_Dwing_DHStab!R58</f>
        <v>0.81874551844890997</v>
      </c>
      <c r="F58">
        <f>TrimCalculation_Dwing_DHStab!Q58</f>
        <v>8.1578176404289424E-2</v>
      </c>
      <c r="G58">
        <f>D_VStab!H58</f>
        <v>1.5598898906113162E-2</v>
      </c>
      <c r="H58">
        <f>D_Fuselage!F58</f>
        <v>7.4438043722559702E-2</v>
      </c>
      <c r="I58">
        <f t="shared" si="1"/>
        <v>3.5831943480980212E-2</v>
      </c>
      <c r="J58">
        <f t="shared" si="2"/>
        <v>3.2419377435172571E-2</v>
      </c>
    </row>
    <row r="59" spans="1:10" x14ac:dyDescent="0.2">
      <c r="A59">
        <f>TrimCalculation_Dwing_DHStab!A59</f>
        <v>11.273</v>
      </c>
      <c r="B59">
        <f>(9.807*'AC Parameters'!$B$2)/('AC Parameters'!$B$8*0.5*1.225*Totals!A59^2)</f>
        <v>0.61555277508276485</v>
      </c>
      <c r="C59">
        <f>(D59)/('AC Parameters'!$B$8*0.5*1.225*Totals!A59^2)</f>
        <v>3.4512495785261152E-2</v>
      </c>
      <c r="D59">
        <f t="shared" si="0"/>
        <v>0.98588790326571396</v>
      </c>
      <c r="E59">
        <f>TrimCalculation_Dwing_DHStab!R59</f>
        <v>0.81662875335533891</v>
      </c>
      <c r="F59">
        <f>TrimCalculation_Dwing_DHStab!Q59</f>
        <v>8.0489971522097803E-2</v>
      </c>
      <c r="G59">
        <f>D_VStab!H59</f>
        <v>1.5415161992480782E-2</v>
      </c>
      <c r="H59">
        <f>D_Fuselage!F59</f>
        <v>7.3354016395796376E-2</v>
      </c>
      <c r="I59">
        <f t="shared" si="1"/>
        <v>3.6238120574524212E-2</v>
      </c>
      <c r="J59">
        <f t="shared" si="2"/>
        <v>3.2786870995998092E-2</v>
      </c>
    </row>
    <row r="60" spans="1:10" x14ac:dyDescent="0.2">
      <c r="A60">
        <f>TrimCalculation_Dwing_DHStab!A60</f>
        <v>11.185600000000001</v>
      </c>
      <c r="B60">
        <f>(9.807*'AC Parameters'!$B$2)/('AC Parameters'!$B$8*0.5*1.225*Totals!A60^2)</f>
        <v>0.6252097440727945</v>
      </c>
      <c r="C60">
        <f>(D60)/('AC Parameters'!$B$8*0.5*1.225*Totals!A60^2)</f>
        <v>3.4903357918362792E-2</v>
      </c>
      <c r="D60">
        <f t="shared" si="0"/>
        <v>0.98165286320376732</v>
      </c>
      <c r="E60">
        <f>TrimCalculation_Dwing_DHStab!R60</f>
        <v>0.81468114765436728</v>
      </c>
      <c r="F60">
        <f>TrimCalculation_Dwing_DHStab!Q60</f>
        <v>7.9434137794428095E-2</v>
      </c>
      <c r="G60">
        <f>D_VStab!H60</f>
        <v>1.523623840706524E-2</v>
      </c>
      <c r="H60">
        <f>D_Fuselage!F60</f>
        <v>7.230133934790671E-2</v>
      </c>
      <c r="I60">
        <f t="shared" si="1"/>
        <v>3.6648525814280929E-2</v>
      </c>
      <c r="J60">
        <f t="shared" si="2"/>
        <v>3.3158190022444654E-2</v>
      </c>
    </row>
    <row r="61" spans="1:10" x14ac:dyDescent="0.2">
      <c r="A61">
        <f>TrimCalculation_Dwing_DHStab!A61</f>
        <v>11.100300000000001</v>
      </c>
      <c r="B61">
        <f>(9.807*'AC Parameters'!$B$2)/('AC Parameters'!$B$8*0.5*1.225*Totals!A61^2)</f>
        <v>0.63485548324227226</v>
      </c>
      <c r="C61">
        <f>(D61)/('AC Parameters'!$B$8*0.5*1.225*Totals!A61^2)</f>
        <v>3.5296790279830709E-2</v>
      </c>
      <c r="D61">
        <f t="shared" si="0"/>
        <v>0.97763514236036853</v>
      </c>
      <c r="E61">
        <f>TrimCalculation_Dwing_DHStab!R61</f>
        <v>0.81287901520630224</v>
      </c>
      <c r="F61">
        <f>TrimCalculation_Dwing_DHStab!Q61</f>
        <v>7.8413109712444057E-2</v>
      </c>
      <c r="G61">
        <f>D_VStab!H61</f>
        <v>1.506228659849744E-2</v>
      </c>
      <c r="H61">
        <f>D_Fuselage!F61</f>
        <v>7.1280730843124848E-2</v>
      </c>
      <c r="I61">
        <f t="shared" si="1"/>
        <v>3.7061629793822243E-2</v>
      </c>
      <c r="J61">
        <f t="shared" si="2"/>
        <v>3.3531950765839175E-2</v>
      </c>
    </row>
    <row r="62" spans="1:10" x14ac:dyDescent="0.2">
      <c r="A62">
        <f>TrimCalculation_Dwing_DHStab!A62</f>
        <v>11.0169</v>
      </c>
      <c r="B62">
        <f>(9.807*'AC Parameters'!$B$2)/('AC Parameters'!$B$8*0.5*1.225*Totals!A62^2)</f>
        <v>0.64450381561615622</v>
      </c>
      <c r="C62">
        <f>(D62)/('AC Parameters'!$B$8*0.5*1.225*Totals!A62^2)</f>
        <v>3.5690510694587348E-2</v>
      </c>
      <c r="D62">
        <f t="shared" si="0"/>
        <v>0.97374162264442599</v>
      </c>
      <c r="E62">
        <f>TrimCalculation_Dwing_DHStab!R62</f>
        <v>0.81113410719424472</v>
      </c>
      <c r="F62">
        <f>TrimCalculation_Dwing_DHStab!Q62</f>
        <v>7.7425327227868102E-2</v>
      </c>
      <c r="G62">
        <f>D_VStab!H62</f>
        <v>1.4892854394760209E-2</v>
      </c>
      <c r="H62">
        <f>D_Fuselage!F62</f>
        <v>7.0289333827552994E-2</v>
      </c>
      <c r="I62">
        <f t="shared" si="1"/>
        <v>3.7475036229316715E-2</v>
      </c>
      <c r="J62">
        <f t="shared" si="2"/>
        <v>3.3905985159857981E-2</v>
      </c>
    </row>
    <row r="63" spans="1:10" x14ac:dyDescent="0.2">
      <c r="A63">
        <f>TrimCalculation_Dwing_DHStab!A63</f>
        <v>10.9354</v>
      </c>
      <c r="B63">
        <f>(9.807*'AC Parameters'!$B$2)/('AC Parameters'!$B$8*0.5*1.225*Totals!A63^2)</f>
        <v>0.65414640745110375</v>
      </c>
      <c r="C63">
        <f>(D63)/('AC Parameters'!$B$8*0.5*1.225*Totals!A63^2)</f>
        <v>3.6085027131257483E-2</v>
      </c>
      <c r="D63">
        <f t="shared" si="0"/>
        <v>0.96999286655431349</v>
      </c>
      <c r="E63">
        <f>TrimCalculation_Dwing_DHStab!R63</f>
        <v>0.80947101237487551</v>
      </c>
      <c r="F63">
        <f>TrimCalculation_Dwing_DHStab!Q63</f>
        <v>7.6467236430772093E-2</v>
      </c>
      <c r="G63">
        <f>D_VStab!H63</f>
        <v>1.4727900540517695E-2</v>
      </c>
      <c r="H63">
        <f>D_Fuselage!F63</f>
        <v>6.9326717208148161E-2</v>
      </c>
      <c r="I63">
        <f t="shared" si="1"/>
        <v>3.7889278487820359E-2</v>
      </c>
      <c r="J63">
        <f t="shared" si="2"/>
        <v>3.4280775774694607E-2</v>
      </c>
    </row>
    <row r="64" spans="1:10" x14ac:dyDescent="0.2">
      <c r="A64">
        <f>TrimCalculation_Dwing_DHStab!A64</f>
        <v>10.855700000000001</v>
      </c>
      <c r="B64">
        <f>(9.807*'AC Parameters'!$B$2)/('AC Parameters'!$B$8*0.5*1.225*Totals!A64^2)</f>
        <v>0.66378684553570333</v>
      </c>
      <c r="C64">
        <f>(D64)/('AC Parameters'!$B$8*0.5*1.225*Totals!A64^2)</f>
        <v>3.6482171783851401E-2</v>
      </c>
      <c r="D64">
        <f t="shared" si="0"/>
        <v>0.96642578161233073</v>
      </c>
      <c r="E64">
        <f>TrimCalculation_Dwing_DHStab!R64</f>
        <v>0.80793019189939086</v>
      </c>
      <c r="F64">
        <f>TrimCalculation_Dwing_DHStab!Q64</f>
        <v>7.5537117522098574E-2</v>
      </c>
      <c r="G64">
        <f>D_VStab!H64</f>
        <v>1.4567183195354744E-2</v>
      </c>
      <c r="H64">
        <f>D_Fuselage!F64</f>
        <v>6.8391288995486493E-2</v>
      </c>
      <c r="I64">
        <f t="shared" si="1"/>
        <v>3.8306280373043969E-2</v>
      </c>
      <c r="J64">
        <f t="shared" si="2"/>
        <v>3.4658063194658834E-2</v>
      </c>
    </row>
    <row r="65" spans="1:10" x14ac:dyDescent="0.2">
      <c r="A65">
        <f>TrimCalculation_Dwing_DHStab!A65</f>
        <v>10.777699999999999</v>
      </c>
      <c r="B65">
        <f>(9.807*'AC Parameters'!$B$2)/('AC Parameters'!$B$8*0.5*1.225*Totals!A65^2)</f>
        <v>0.6734294830984825</v>
      </c>
      <c r="C65">
        <f>(D65)/('AC Parameters'!$B$8*0.5*1.225*Totals!A65^2)</f>
        <v>3.6882503520528041E-2</v>
      </c>
      <c r="D65">
        <f t="shared" si="0"/>
        <v>0.96304089877135635</v>
      </c>
      <c r="E65">
        <f>TrimCalculation_Dwing_DHStab!R65</f>
        <v>0.80651356400639629</v>
      </c>
      <c r="F65">
        <f>TrimCalculation_Dwing_DHStab!Q65</f>
        <v>7.4635375503466606E-2</v>
      </c>
      <c r="G65">
        <f>D_VStab!H65</f>
        <v>1.4410464123367222E-2</v>
      </c>
      <c r="H65">
        <f>D_Fuselage!F65</f>
        <v>6.7481495138126291E-2</v>
      </c>
      <c r="I65">
        <f t="shared" si="1"/>
        <v>3.8726628696554445E-2</v>
      </c>
      <c r="J65">
        <f t="shared" si="2"/>
        <v>3.5038378344501638E-2</v>
      </c>
    </row>
    <row r="66" spans="1:10" x14ac:dyDescent="0.2">
      <c r="A66">
        <f>TrimCalculation_Dwing_DHStab!A66</f>
        <v>10.701499999999999</v>
      </c>
      <c r="B66">
        <f>(9.807*'AC Parameters'!$B$2)/('AC Parameters'!$B$8*0.5*1.225*Totals!A66^2)</f>
        <v>0.68305393236820167</v>
      </c>
      <c r="C66">
        <f>(D66)/('AC Parameters'!$B$8*0.5*1.225*Totals!A66^2)</f>
        <v>3.7290689242189035E-2</v>
      </c>
      <c r="D66">
        <f t="shared" si="0"/>
        <v>0.95997932420571008</v>
      </c>
      <c r="E66">
        <f>TrimCalculation_Dwing_DHStab!R66</f>
        <v>0.80536084176443201</v>
      </c>
      <c r="F66">
        <f>TrimCalculation_Dwing_DHStab!Q66</f>
        <v>7.3762444682964987E-2</v>
      </c>
      <c r="G66">
        <f>D_VStab!H66</f>
        <v>1.4257908265578484E-2</v>
      </c>
      <c r="H66">
        <f>D_Fuselage!F66</f>
        <v>6.6598129492734609E-2</v>
      </c>
      <c r="I66">
        <f t="shared" si="1"/>
        <v>3.9155223704298484E-2</v>
      </c>
      <c r="J66">
        <f t="shared" si="2"/>
        <v>3.5426154780079586E-2</v>
      </c>
    </row>
    <row r="67" spans="1:10" x14ac:dyDescent="0.2">
      <c r="A67">
        <f>TrimCalculation_Dwing_DHStab!A67</f>
        <v>10.626799999999999</v>
      </c>
      <c r="B67">
        <f>(9.807*'AC Parameters'!$B$2)/('AC Parameters'!$B$8*0.5*1.225*Totals!A67^2)</f>
        <v>0.69269059875623695</v>
      </c>
      <c r="C67">
        <f>(D67)/('AC Parameters'!$B$8*0.5*1.225*Totals!A67^2)</f>
        <v>3.7709221152923279E-2</v>
      </c>
      <c r="D67">
        <f t="shared" ref="D67:D130" si="3">SUM(E67:H67)</f>
        <v>0.95724858716396155</v>
      </c>
      <c r="E67">
        <f>TrimCalculation_Dwing_DHStab!R67</f>
        <v>0.80449000608992838</v>
      </c>
      <c r="F67">
        <f>TrimCalculation_Dwing_DHStab!Q67</f>
        <v>7.2912329073077084E-2</v>
      </c>
      <c r="G67">
        <f>D_VStab!H67</f>
        <v>1.4108881733985732E-2</v>
      </c>
      <c r="H67">
        <f>D_Fuselage!F67</f>
        <v>6.5737370266970352E-2</v>
      </c>
      <c r="I67">
        <f t="shared" ref="I67:I130" si="4">C67+(0.05*C67)</f>
        <v>3.9594682210569443E-2</v>
      </c>
      <c r="J67">
        <f t="shared" ref="J67:J130" si="5">C67-(0.05*C67)</f>
        <v>3.5823760095277116E-2</v>
      </c>
    </row>
    <row r="68" spans="1:10" x14ac:dyDescent="0.2">
      <c r="A68">
        <f>TrimCalculation_Dwing_DHStab!A68</f>
        <v>10.553699999999999</v>
      </c>
      <c r="B68">
        <f>(9.807*'AC Parameters'!$B$2)/('AC Parameters'!$B$8*0.5*1.225*Totals!A68^2)</f>
        <v>0.70231964758467125</v>
      </c>
      <c r="C68">
        <f>(D68)/('AC Parameters'!$B$8*0.5*1.225*Totals!A68^2)</f>
        <v>3.8134512218242107E-2</v>
      </c>
      <c r="D68">
        <f t="shared" si="3"/>
        <v>0.95477236976148905</v>
      </c>
      <c r="E68">
        <f>TrimCalculation_Dwing_DHStab!R68</f>
        <v>0.80382250915718489</v>
      </c>
      <c r="F68">
        <f>TrimCalculation_Dwing_DHStab!Q68</f>
        <v>7.208625387460893E-2</v>
      </c>
      <c r="G68">
        <f>D_VStab!H68</f>
        <v>1.3963553378513535E-2</v>
      </c>
      <c r="H68">
        <f>D_Fuselage!F68</f>
        <v>6.4900053351181694E-2</v>
      </c>
      <c r="I68">
        <f t="shared" si="4"/>
        <v>4.0041237829154211E-2</v>
      </c>
      <c r="J68">
        <f t="shared" si="5"/>
        <v>3.6227786607330004E-2</v>
      </c>
    </row>
    <row r="69" spans="1:10" x14ac:dyDescent="0.2">
      <c r="A69">
        <f>TrimCalculation_Dwing_DHStab!A69</f>
        <v>10.482100000000001</v>
      </c>
      <c r="B69">
        <f>(9.807*'AC Parameters'!$B$2)/('AC Parameters'!$B$8*0.5*1.225*Totals!A69^2)</f>
        <v>0.71194707551618897</v>
      </c>
      <c r="C69">
        <f>(D69)/('AC Parameters'!$B$8*0.5*1.225*Totals!A69^2)</f>
        <v>3.8565097968853983E-2</v>
      </c>
      <c r="D69">
        <f t="shared" si="3"/>
        <v>0.95249607213128873</v>
      </c>
      <c r="E69">
        <f>TrimCalculation_Dwing_DHStab!R69</f>
        <v>0.80330363491817092</v>
      </c>
      <c r="F69">
        <f>TrimCalculation_Dwing_DHStab!Q69</f>
        <v>7.1286020081435031E-2</v>
      </c>
      <c r="G69">
        <f>D_VStab!H69</f>
        <v>1.3821694205791924E-2</v>
      </c>
      <c r="H69">
        <f>D_Fuselage!F69</f>
        <v>6.4084722925890805E-2</v>
      </c>
      <c r="I69">
        <f t="shared" si="4"/>
        <v>4.0493352867296682E-2</v>
      </c>
      <c r="J69">
        <f t="shared" si="5"/>
        <v>3.6636843070411283E-2</v>
      </c>
    </row>
    <row r="70" spans="1:10" x14ac:dyDescent="0.2">
      <c r="A70">
        <f>TrimCalculation_Dwing_DHStab!A70</f>
        <v>10.412000000000001</v>
      </c>
      <c r="B70">
        <f>(9.807*'AC Parameters'!$B$2)/('AC Parameters'!$B$8*0.5*1.225*Totals!A70^2)</f>
        <v>0.72156587958491769</v>
      </c>
      <c r="C70">
        <f>(D70)/('AC Parameters'!$B$8*0.5*1.225*Totals!A70^2)</f>
        <v>3.8999384224189811E-2</v>
      </c>
      <c r="D70">
        <f t="shared" si="3"/>
        <v>0.95038205191023362</v>
      </c>
      <c r="E70">
        <f>TrimCalculation_Dwing_DHStab!R70</f>
        <v>0.80289916367197256</v>
      </c>
      <c r="F70">
        <f>TrimCalculation_Dwing_DHStab!Q70</f>
        <v>7.0508528104485435E-2</v>
      </c>
      <c r="G70">
        <f>D_VStab!H70</f>
        <v>1.3683275513352546E-2</v>
      </c>
      <c r="H70">
        <f>D_Fuselage!F70</f>
        <v>6.3291084620423085E-2</v>
      </c>
      <c r="I70">
        <f t="shared" si="4"/>
        <v>4.0949353435399301E-2</v>
      </c>
      <c r="J70">
        <f t="shared" si="5"/>
        <v>3.704941501298032E-2</v>
      </c>
    </row>
    <row r="71" spans="1:10" x14ac:dyDescent="0.2">
      <c r="A71">
        <f>TrimCalculation_Dwing_DHStab!A71</f>
        <v>10.343299999999999</v>
      </c>
      <c r="B71">
        <f>(9.807*'AC Parameters'!$B$2)/('AC Parameters'!$B$8*0.5*1.225*Totals!A71^2)</f>
        <v>0.73118296555462414</v>
      </c>
      <c r="C71">
        <f>(D71)/('AC Parameters'!$B$8*0.5*1.225*Totals!A71^2)</f>
        <v>3.945627158155169E-2</v>
      </c>
      <c r="D71">
        <f t="shared" si="3"/>
        <v>0.94886940590366675</v>
      </c>
      <c r="E71">
        <f>TrimCalculation_Dwing_DHStab!R71</f>
        <v>0.80305213087110139</v>
      </c>
      <c r="F71">
        <f>TrimCalculation_Dwing_DHStab!Q71</f>
        <v>6.9751475178882069E-2</v>
      </c>
      <c r="G71">
        <f>D_VStab!H71</f>
        <v>1.3548072571941362E-2</v>
      </c>
      <c r="H71">
        <f>D_Fuselage!F71</f>
        <v>6.2517727281742028E-2</v>
      </c>
      <c r="I71">
        <f t="shared" si="4"/>
        <v>4.1429085160629271E-2</v>
      </c>
      <c r="J71">
        <f t="shared" si="5"/>
        <v>3.7483458002474108E-2</v>
      </c>
    </row>
    <row r="72" spans="1:10" x14ac:dyDescent="0.2">
      <c r="A72">
        <f>TrimCalculation_Dwing_DHStab!A72</f>
        <v>10.276</v>
      </c>
      <c r="B72">
        <f>(9.807*'AC Parameters'!$B$2)/('AC Parameters'!$B$8*0.5*1.225*Totals!A72^2)</f>
        <v>0.74079171470125738</v>
      </c>
      <c r="C72">
        <f>(D72)/('AC Parameters'!$B$8*0.5*1.225*Totals!A72^2)</f>
        <v>3.9944677532776057E-2</v>
      </c>
      <c r="D72">
        <f t="shared" si="3"/>
        <v>0.9481548436734194</v>
      </c>
      <c r="E72">
        <f>TrimCalculation_Dwing_DHStab!R72</f>
        <v>0.80395907952690415</v>
      </c>
      <c r="F72">
        <f>TrimCalculation_Dwing_DHStab!Q72</f>
        <v>6.9015317857867631E-2</v>
      </c>
      <c r="G72">
        <f>D_VStab!H72</f>
        <v>1.3416059504067261E-2</v>
      </c>
      <c r="H72">
        <f>D_Fuselage!F72</f>
        <v>6.176438678458044E-2</v>
      </c>
      <c r="I72">
        <f t="shared" si="4"/>
        <v>4.1941911409414862E-2</v>
      </c>
      <c r="J72">
        <f t="shared" si="5"/>
        <v>3.7947443656137253E-2</v>
      </c>
    </row>
    <row r="73" spans="1:10" x14ac:dyDescent="0.2">
      <c r="A73">
        <f>TrimCalculation_Dwing_DHStab!A73</f>
        <v>10.210000000000001</v>
      </c>
      <c r="B73">
        <f>(9.807*'AC Parameters'!$B$2)/('AC Parameters'!$B$8*0.5*1.225*Totals!A73^2)</f>
        <v>0.75039999659391521</v>
      </c>
      <c r="C73">
        <f>(D73)/('AC Parameters'!$B$8*0.5*1.225*Totals!A73^2)</f>
        <v>4.0448237390481014E-2</v>
      </c>
      <c r="D73">
        <f t="shared" si="3"/>
        <v>0.94781426910837119</v>
      </c>
      <c r="E73">
        <f>TrimCalculation_Dwing_DHStab!R73</f>
        <v>0.80519547623632315</v>
      </c>
      <c r="F73">
        <f>TrimCalculation_Dwing_DHStab!Q73</f>
        <v>6.8302083348404291E-2</v>
      </c>
      <c r="G73">
        <f>D_VStab!H73</f>
        <v>1.3287015620225689E-2</v>
      </c>
      <c r="H73">
        <f>D_Fuselage!F73</f>
        <v>6.1029693903418031E-2</v>
      </c>
      <c r="I73">
        <f t="shared" si="4"/>
        <v>4.2470649260005065E-2</v>
      </c>
      <c r="J73">
        <f t="shared" si="5"/>
        <v>3.8425825520956962E-2</v>
      </c>
    </row>
    <row r="74" spans="1:10" x14ac:dyDescent="0.2">
      <c r="A74">
        <f>TrimCalculation_Dwing_DHStab!A74</f>
        <v>10.145200000000001</v>
      </c>
      <c r="B74">
        <f>(9.807*'AC Parameters'!$B$2)/('AC Parameters'!$B$8*0.5*1.225*Totals!A74^2)</f>
        <v>0.76001660600589549</v>
      </c>
      <c r="C74">
        <f>(D74)/('AC Parameters'!$B$8*0.5*1.225*Totals!A74^2)</f>
        <v>4.0963856528619218E-2</v>
      </c>
      <c r="D74">
        <f t="shared" si="3"/>
        <v>0.94775093106937058</v>
      </c>
      <c r="E74">
        <f>TrimCalculation_Dwing_DHStab!R74</f>
        <v>0.80667193205405729</v>
      </c>
      <c r="F74">
        <f>TrimCalculation_Dwing_DHStab!Q74</f>
        <v>6.7605967363089436E-2</v>
      </c>
      <c r="G74">
        <f>D_VStab!H74</f>
        <v>1.3160723107792925E-2</v>
      </c>
      <c r="H74">
        <f>D_Fuselage!F74</f>
        <v>6.0312308544430926E-2</v>
      </c>
      <c r="I74">
        <f t="shared" si="4"/>
        <v>4.301204935505018E-2</v>
      </c>
      <c r="J74">
        <f t="shared" si="5"/>
        <v>3.8915663702188255E-2</v>
      </c>
    </row>
    <row r="75" spans="1:10" x14ac:dyDescent="0.2">
      <c r="A75">
        <f>TrimCalculation_Dwing_DHStab!A75</f>
        <v>10.0817</v>
      </c>
      <c r="B75">
        <f>(9.807*'AC Parameters'!$B$2)/('AC Parameters'!$B$8*0.5*1.225*Totals!A75^2)</f>
        <v>0.76962074848080309</v>
      </c>
      <c r="C75">
        <f>(D75)/('AC Parameters'!$B$8*0.5*1.225*Totals!A75^2)</f>
        <v>4.1486718205782022E-2</v>
      </c>
      <c r="D75">
        <f t="shared" si="3"/>
        <v>0.94787000158361134</v>
      </c>
      <c r="E75">
        <f>TrimCalculation_Dwing_DHStab!R75</f>
        <v>0.8082914147309429</v>
      </c>
      <c r="F75">
        <f>TrimCalculation_Dwing_DHStab!Q75</f>
        <v>6.6928117074081653E-2</v>
      </c>
      <c r="G75">
        <f>D_VStab!H75</f>
        <v>1.3037354886187168E-2</v>
      </c>
      <c r="H75">
        <f>D_Fuselage!F75</f>
        <v>5.9613114892399593E-2</v>
      </c>
      <c r="I75">
        <f t="shared" si="4"/>
        <v>4.3561054116071127E-2</v>
      </c>
      <c r="J75">
        <f t="shared" si="5"/>
        <v>3.9412382295492918E-2</v>
      </c>
    </row>
    <row r="76" spans="1:10" x14ac:dyDescent="0.2">
      <c r="A76">
        <f>TrimCalculation_Dwing_DHStab!A76</f>
        <v>10.019399999999999</v>
      </c>
      <c r="B76">
        <f>(9.807*'AC Parameters'!$B$2)/('AC Parameters'!$B$8*0.5*1.225*Totals!A76^2)</f>
        <v>0.77922141109660026</v>
      </c>
      <c r="C76">
        <f>(D76)/('AC Parameters'!$B$8*0.5*1.225*Totals!A76^2)</f>
        <v>4.2016729124932095E-2</v>
      </c>
      <c r="D76">
        <f t="shared" si="3"/>
        <v>0.94815170064864551</v>
      </c>
      <c r="E76">
        <f>TrimCalculation_Dwing_DHStab!R76</f>
        <v>0.81003472150456557</v>
      </c>
      <c r="F76">
        <f>TrimCalculation_Dwing_DHStab!Q76</f>
        <v>6.6269491234000916E-2</v>
      </c>
      <c r="G76">
        <f>D_VStab!H76</f>
        <v>1.2916695009106164E-2</v>
      </c>
      <c r="H76">
        <f>D_Fuselage!F76</f>
        <v>5.8930792900972771E-2</v>
      </c>
      <c r="I76">
        <f t="shared" si="4"/>
        <v>4.41175655811787E-2</v>
      </c>
      <c r="J76">
        <f t="shared" si="5"/>
        <v>3.991589266868549E-2</v>
      </c>
    </row>
    <row r="77" spans="1:10" x14ac:dyDescent="0.2">
      <c r="A77">
        <f>TrimCalculation_Dwing_DHStab!A77</f>
        <v>9.9582999999999995</v>
      </c>
      <c r="B77">
        <f>(9.807*'AC Parameters'!$B$2)/('AC Parameters'!$B$8*0.5*1.225*Totals!A77^2)</f>
        <v>0.78881270421729766</v>
      </c>
      <c r="C77">
        <f>(D77)/('AC Parameters'!$B$8*0.5*1.225*Totals!A77^2)</f>
        <v>4.2550619068727903E-2</v>
      </c>
      <c r="D77">
        <f t="shared" si="3"/>
        <v>0.94852427797367844</v>
      </c>
      <c r="E77">
        <f>TrimCalculation_Dwing_DHStab!R77</f>
        <v>0.8118288890309372</v>
      </c>
      <c r="F77">
        <f>TrimCalculation_Dwing_DHStab!Q77</f>
        <v>6.5631529620678392E-2</v>
      </c>
      <c r="G77">
        <f>D_VStab!H77</f>
        <v>1.2798723026474853E-2</v>
      </c>
      <c r="H77">
        <f>D_Fuselage!F77</f>
        <v>5.8265136295587883E-2</v>
      </c>
      <c r="I77">
        <f t="shared" si="4"/>
        <v>4.4678150022164298E-2</v>
      </c>
      <c r="J77">
        <f t="shared" si="5"/>
        <v>4.0423088115291508E-2</v>
      </c>
    </row>
    <row r="78" spans="1:10" x14ac:dyDescent="0.2">
      <c r="A78">
        <f>TrimCalculation_Dwing_DHStab!A78</f>
        <v>9.8983000000000008</v>
      </c>
      <c r="B78">
        <f>(9.807*'AC Parameters'!$B$2)/('AC Parameters'!$B$8*0.5*1.225*Totals!A78^2)</f>
        <v>0.79840469625162758</v>
      </c>
      <c r="C78">
        <f>(D78)/('AC Parameters'!$B$8*0.5*1.225*Totals!A78^2)</f>
        <v>4.3089391453304739E-2</v>
      </c>
      <c r="D78">
        <f t="shared" si="3"/>
        <v>0.94899460322805529</v>
      </c>
      <c r="E78">
        <f>TrimCalculation_Dwing_DHStab!R78</f>
        <v>0.81368788153651483</v>
      </c>
      <c r="F78">
        <f>TrimCalculation_Dwing_DHStab!Q78</f>
        <v>6.5008633604804272E-2</v>
      </c>
      <c r="G78">
        <f>D_VStab!H78</f>
        <v>1.2683226579964376E-2</v>
      </c>
      <c r="H78">
        <f>D_Fuselage!F78</f>
        <v>5.7614861506771885E-2</v>
      </c>
      <c r="I78">
        <f t="shared" si="4"/>
        <v>4.5243861025969973E-2</v>
      </c>
      <c r="J78">
        <f t="shared" si="5"/>
        <v>4.0934921880639505E-2</v>
      </c>
    </row>
    <row r="79" spans="1:10" x14ac:dyDescent="0.2">
      <c r="A79">
        <f>TrimCalculation_Dwing_DHStab!A79</f>
        <v>9.8393999999999995</v>
      </c>
      <c r="B79">
        <f>(9.807*'AC Parameters'!$B$2)/('AC Parameters'!$B$8*0.5*1.225*Totals!A79^2)</f>
        <v>0.80799202652922264</v>
      </c>
      <c r="C79">
        <f>(D79)/('AC Parameters'!$B$8*0.5*1.225*Totals!A79^2)</f>
        <v>4.3631480512861552E-2</v>
      </c>
      <c r="D79">
        <f t="shared" si="3"/>
        <v>0.94953141888197146</v>
      </c>
      <c r="E79">
        <f>TrimCalculation_Dwing_DHStab!R79</f>
        <v>0.81558074073467568</v>
      </c>
      <c r="F79">
        <f>TrimCalculation_Dwing_DHStab!Q79</f>
        <v>6.4400704436939321E-2</v>
      </c>
      <c r="G79">
        <f>D_VStab!H79</f>
        <v>1.2570187529917703E-2</v>
      </c>
      <c r="H79">
        <f>D_Fuselage!F79</f>
        <v>5.6979786180438759E-2</v>
      </c>
      <c r="I79">
        <f t="shared" si="4"/>
        <v>4.5813054538504629E-2</v>
      </c>
      <c r="J79">
        <f t="shared" si="5"/>
        <v>4.1449906487218476E-2</v>
      </c>
    </row>
    <row r="80" spans="1:10" x14ac:dyDescent="0.2">
      <c r="A80">
        <f>TrimCalculation_Dwing_DHStab!A80</f>
        <v>9.7814999999999994</v>
      </c>
      <c r="B80">
        <f>(9.807*'AC Parameters'!$B$2)/('AC Parameters'!$B$8*0.5*1.225*Totals!A80^2)</f>
        <v>0.81758589244862512</v>
      </c>
      <c r="C80">
        <f>(D80)/('AC Parameters'!$B$8*0.5*1.225*Totals!A80^2)</f>
        <v>4.416897051186388E-2</v>
      </c>
      <c r="D80">
        <f t="shared" si="3"/>
        <v>0.94994913730102415</v>
      </c>
      <c r="E80">
        <f>TrimCalculation_Dwing_DHStab!R80</f>
        <v>0.81732205931088708</v>
      </c>
      <c r="F80">
        <f>TrimCalculation_Dwing_DHStab!Q80</f>
        <v>6.3809020053502169E-2</v>
      </c>
      <c r="G80">
        <f>D_VStab!H80</f>
        <v>1.2459396917767138E-2</v>
      </c>
      <c r="H80">
        <f>D_Fuselage!F80</f>
        <v>5.6358661018867766E-2</v>
      </c>
      <c r="I80">
        <f t="shared" si="4"/>
        <v>4.6377419037457075E-2</v>
      </c>
      <c r="J80">
        <f t="shared" si="5"/>
        <v>4.1960521986270684E-2</v>
      </c>
    </row>
    <row r="81" spans="1:10" x14ac:dyDescent="0.2">
      <c r="A81">
        <f>TrimCalculation_Dwing_DHStab!A81</f>
        <v>9.7247000000000003</v>
      </c>
      <c r="B81">
        <f>(9.807*'AC Parameters'!$B$2)/('AC Parameters'!$B$8*0.5*1.225*Totals!A81^2)</f>
        <v>0.82716449101230904</v>
      </c>
      <c r="C81">
        <f>(D81)/('AC Parameters'!$B$8*0.5*1.225*Totals!A81^2)</f>
        <v>4.4696362038177791E-2</v>
      </c>
      <c r="D81">
        <f t="shared" si="3"/>
        <v>0.95016003285600759</v>
      </c>
      <c r="E81">
        <f>TrimCalculation_Dwing_DHStab!R81</f>
        <v>0.8188231899124826</v>
      </c>
      <c r="F81">
        <f>TrimCalculation_Dwing_DHStab!Q81</f>
        <v>6.3233423088316351E-2</v>
      </c>
      <c r="G81">
        <f>D_VStab!H81</f>
        <v>1.2351029278566187E-2</v>
      </c>
      <c r="H81">
        <f>D_Fuselage!F81</f>
        <v>5.5752390576642427E-2</v>
      </c>
      <c r="I81">
        <f t="shared" si="4"/>
        <v>4.6931180140086681E-2</v>
      </c>
      <c r="J81">
        <f t="shared" si="5"/>
        <v>4.24615439362689E-2</v>
      </c>
    </row>
    <row r="82" spans="1:10" x14ac:dyDescent="0.2">
      <c r="A82">
        <f>TrimCalculation_Dwing_DHStab!A82</f>
        <v>9.6689000000000007</v>
      </c>
      <c r="B82">
        <f>(9.807*'AC Parameters'!$B$2)/('AC Parameters'!$B$8*0.5*1.225*Totals!A82^2)</f>
        <v>0.83673930571818345</v>
      </c>
      <c r="C82">
        <f>(D82)/('AC Parameters'!$B$8*0.5*1.225*Totals!A82^2)</f>
        <v>4.522841822194109E-2</v>
      </c>
      <c r="D82">
        <f t="shared" si="3"/>
        <v>0.95046842473774851</v>
      </c>
      <c r="E82">
        <f>TrimCalculation_Dwing_DHStab!R82</f>
        <v>0.82039236745518274</v>
      </c>
      <c r="F82">
        <f>TrimCalculation_Dwing_DHStab!Q82</f>
        <v>6.2671437983238279E-2</v>
      </c>
      <c r="G82">
        <f>D_VStab!H82</f>
        <v>1.2244877234899903E-2</v>
      </c>
      <c r="H82">
        <f>D_Fuselage!F82</f>
        <v>5.5159742064427635E-2</v>
      </c>
      <c r="I82">
        <f t="shared" si="4"/>
        <v>4.7489839133038142E-2</v>
      </c>
      <c r="J82">
        <f t="shared" si="5"/>
        <v>4.2966997310844038E-2</v>
      </c>
    </row>
    <row r="83" spans="1:10" x14ac:dyDescent="0.2">
      <c r="A83">
        <f>TrimCalculation_Dwing_DHStab!A83</f>
        <v>9.6140000000000008</v>
      </c>
      <c r="B83">
        <f>(9.807*'AC Parameters'!$B$2)/('AC Parameters'!$B$8*0.5*1.225*Totals!A83^2)</f>
        <v>0.84632286046832916</v>
      </c>
      <c r="C83">
        <f>(D83)/('AC Parameters'!$B$8*0.5*1.225*Totals!A83^2)</f>
        <v>4.57605987724512E-2</v>
      </c>
      <c r="D83">
        <f t="shared" si="3"/>
        <v>0.95076260388402145</v>
      </c>
      <c r="E83">
        <f>TrimCalculation_Dwing_DHStab!R83</f>
        <v>0.82192120726105622</v>
      </c>
      <c r="F83">
        <f>TrimCalculation_Dwing_DHStab!Q83</f>
        <v>6.2121154396090485E-2</v>
      </c>
      <c r="G83">
        <f>D_VStab!H83</f>
        <v>1.2140735821896537E-2</v>
      </c>
      <c r="H83">
        <f>D_Fuselage!F83</f>
        <v>5.4579506404978204E-2</v>
      </c>
      <c r="I83">
        <f t="shared" si="4"/>
        <v>4.8048628711073758E-2</v>
      </c>
      <c r="J83">
        <f t="shared" si="5"/>
        <v>4.3472568833828641E-2</v>
      </c>
    </row>
    <row r="84" spans="1:10" x14ac:dyDescent="0.2">
      <c r="A84">
        <f>TrimCalculation_Dwing_DHStab!A84</f>
        <v>9.5601000000000003</v>
      </c>
      <c r="B84">
        <f>(9.807*'AC Parameters'!$B$2)/('AC Parameters'!$B$8*0.5*1.225*Totals!A84^2)</f>
        <v>0.85589292695659747</v>
      </c>
      <c r="C84">
        <f>(D84)/('AC Parameters'!$B$8*0.5*1.225*Totals!A84^2)</f>
        <v>4.6295632404886357E-2</v>
      </c>
      <c r="D84">
        <f t="shared" si="3"/>
        <v>0.95112379841271311</v>
      </c>
      <c r="E84">
        <f>TrimCalculation_Dwing_DHStab!R84</f>
        <v>0.82348539263987075</v>
      </c>
      <c r="F84">
        <f>TrimCalculation_Dwing_DHStab!Q84</f>
        <v>6.1587029711825385E-2</v>
      </c>
      <c r="G84">
        <f>D_VStab!H84</f>
        <v>1.2038780192528195E-2</v>
      </c>
      <c r="H84">
        <f>D_Fuselage!F84</f>
        <v>5.4012595868488708E-2</v>
      </c>
      <c r="I84">
        <f t="shared" si="4"/>
        <v>4.8610414025130673E-2</v>
      </c>
      <c r="J84">
        <f t="shared" si="5"/>
        <v>4.3980850784642041E-2</v>
      </c>
    </row>
    <row r="85" spans="1:10" x14ac:dyDescent="0.2">
      <c r="A85">
        <f>TrimCalculation_Dwing_DHStab!A85</f>
        <v>9.5071999999999992</v>
      </c>
      <c r="B85">
        <f>(9.807*'AC Parameters'!$B$2)/('AC Parameters'!$B$8*0.5*1.225*Totals!A85^2)</f>
        <v>0.86544415136182462</v>
      </c>
      <c r="C85">
        <f>(D85)/('AC Parameters'!$B$8*0.5*1.225*Totals!A85^2)</f>
        <v>4.6846356725012417E-2</v>
      </c>
      <c r="D85">
        <f t="shared" si="3"/>
        <v>0.95181652089846769</v>
      </c>
      <c r="E85">
        <f>TrimCalculation_Dwing_DHStab!R85</f>
        <v>0.82535210936410319</v>
      </c>
      <c r="F85">
        <f>TrimCalculation_Dwing_DHStab!Q85</f>
        <v>6.1066555739855331E-2</v>
      </c>
      <c r="G85">
        <f>D_VStab!H85</f>
        <v>1.1938995200663112E-2</v>
      </c>
      <c r="H85">
        <f>D_Fuselage!F85</f>
        <v>5.3458860593846094E-2</v>
      </c>
      <c r="I85">
        <f t="shared" si="4"/>
        <v>4.9188674561263038E-2</v>
      </c>
      <c r="J85">
        <f t="shared" si="5"/>
        <v>4.4504038888761796E-2</v>
      </c>
    </row>
    <row r="86" spans="1:10" x14ac:dyDescent="0.2">
      <c r="A86">
        <f>TrimCalculation_Dwing_DHStab!A86</f>
        <v>9.4550999999999998</v>
      </c>
      <c r="B86">
        <f>(9.807*'AC Parameters'!$B$2)/('AC Parameters'!$B$8*0.5*1.225*Totals!A86^2)</f>
        <v>0.87500806247120144</v>
      </c>
      <c r="C86">
        <f>(D86)/('AC Parameters'!$B$8*0.5*1.225*Totals!A86^2)</f>
        <v>4.7411696013117496E-2</v>
      </c>
      <c r="D86">
        <f t="shared" si="3"/>
        <v>0.95277400892405129</v>
      </c>
      <c r="E86">
        <f>TrimCalculation_Dwing_DHStab!R86</f>
        <v>0.82746059252851656</v>
      </c>
      <c r="F86">
        <f>TrimCalculation_Dwing_DHStab!Q86</f>
        <v>6.0556351611889783E-2</v>
      </c>
      <c r="G86">
        <f>D_VStab!H86</f>
        <v>1.1840990211056125E-2</v>
      </c>
      <c r="H86">
        <f>D_Fuselage!F86</f>
        <v>5.2916074572588796E-2</v>
      </c>
      <c r="I86">
        <f t="shared" si="4"/>
        <v>4.9782280813773373E-2</v>
      </c>
      <c r="J86">
        <f t="shared" si="5"/>
        <v>4.5041111212461619E-2</v>
      </c>
    </row>
    <row r="87" spans="1:10" x14ac:dyDescent="0.2">
      <c r="A87">
        <f>TrimCalculation_Dwing_DHStab!A87</f>
        <v>9.4039000000000001</v>
      </c>
      <c r="B87">
        <f>(9.807*'AC Parameters'!$B$2)/('AC Parameters'!$B$8*0.5*1.225*Totals!A87^2)</f>
        <v>0.88456205003664878</v>
      </c>
      <c r="C87">
        <f>(D87)/('AC Parameters'!$B$8*0.5*1.225*Totals!A87^2)</f>
        <v>4.7982403497137005E-2</v>
      </c>
      <c r="D87">
        <f t="shared" si="3"/>
        <v>0.95382820450066674</v>
      </c>
      <c r="E87">
        <f>TrimCalculation_Dwing_DHStab!R87</f>
        <v>0.82964018844715282</v>
      </c>
      <c r="F87">
        <f>TrimCalculation_Dwing_DHStab!Q87</f>
        <v>6.0057918578915903E-2</v>
      </c>
      <c r="G87">
        <f>D_VStab!H87</f>
        <v>1.17449409005715E-2</v>
      </c>
      <c r="H87">
        <f>D_Fuselage!F87</f>
        <v>5.2385156574026405E-2</v>
      </c>
      <c r="I87">
        <f t="shared" si="4"/>
        <v>5.0381523671993854E-2</v>
      </c>
      <c r="J87">
        <f t="shared" si="5"/>
        <v>4.5583283322280156E-2</v>
      </c>
    </row>
    <row r="88" spans="1:10" x14ac:dyDescent="0.2">
      <c r="A88">
        <f>TrimCalculation_Dwing_DHStab!A88</f>
        <v>9.3535000000000004</v>
      </c>
      <c r="B88">
        <f>(9.807*'AC Parameters'!$B$2)/('AC Parameters'!$B$8*0.5*1.225*Totals!A88^2)</f>
        <v>0.89412040551825478</v>
      </c>
      <c r="C88">
        <f>(D88)/('AC Parameters'!$B$8*0.5*1.225*Totals!A88^2)</f>
        <v>4.8565799940549638E-2</v>
      </c>
      <c r="D88">
        <f t="shared" si="3"/>
        <v>0.95510475005370232</v>
      </c>
      <c r="E88">
        <f>TrimCalculation_Dwing_DHStab!R88</f>
        <v>0.83201596643742115</v>
      </c>
      <c r="F88">
        <f>TrimCalculation_Dwing_DHStab!Q88</f>
        <v>5.9573187803627352E-2</v>
      </c>
      <c r="G88">
        <f>D_VStab!H88</f>
        <v>1.1650647386867812E-2</v>
      </c>
      <c r="H88">
        <f>D_Fuselage!F88</f>
        <v>5.1864948425786032E-2</v>
      </c>
      <c r="I88">
        <f t="shared" si="4"/>
        <v>5.0994089937577119E-2</v>
      </c>
      <c r="J88">
        <f t="shared" si="5"/>
        <v>4.6137509943522156E-2</v>
      </c>
    </row>
    <row r="89" spans="1:10" x14ac:dyDescent="0.2">
      <c r="A89">
        <f>TrimCalculation_Dwing_DHStab!A89</f>
        <v>9.3039000000000005</v>
      </c>
      <c r="B89">
        <f>(9.807*'AC Parameters'!$B$2)/('AC Parameters'!$B$8*0.5*1.225*Totals!A89^2)</f>
        <v>0.90367910345487301</v>
      </c>
      <c r="C89">
        <f>(D89)/('AC Parameters'!$B$8*0.5*1.225*Totals!A89^2)</f>
        <v>4.9199779768083776E-2</v>
      </c>
      <c r="D89">
        <f t="shared" si="3"/>
        <v>0.9573381893476286</v>
      </c>
      <c r="E89">
        <f>TrimCalculation_Dwing_DHStab!R89</f>
        <v>0.8353259572856232</v>
      </c>
      <c r="F89">
        <f>TrimCalculation_Dwing_DHStab!Q89</f>
        <v>5.9098795911539735E-2</v>
      </c>
      <c r="G89">
        <f>D_VStab!H89</f>
        <v>1.1558098286067586E-2</v>
      </c>
      <c r="H89">
        <f>D_Fuselage!F89</f>
        <v>5.1355337864398082E-2</v>
      </c>
      <c r="I89">
        <f t="shared" si="4"/>
        <v>5.1659768756487964E-2</v>
      </c>
      <c r="J89">
        <f t="shared" si="5"/>
        <v>4.6739790779679588E-2</v>
      </c>
    </row>
    <row r="90" spans="1:10" x14ac:dyDescent="0.2">
      <c r="A90">
        <f>TrimCalculation_Dwing_DHStab!A90</f>
        <v>9.2552000000000003</v>
      </c>
      <c r="B90">
        <f>(9.807*'AC Parameters'!$B$2)/('AC Parameters'!$B$8*0.5*1.225*Totals!A90^2)</f>
        <v>0.91321427469272565</v>
      </c>
      <c r="C90">
        <f>(D90)/('AC Parameters'!$B$8*0.5*1.225*Totals!A90^2)</f>
        <v>4.9899288348390983E-2</v>
      </c>
      <c r="D90">
        <f t="shared" si="3"/>
        <v>0.96081135125511541</v>
      </c>
      <c r="E90">
        <f>TrimCalculation_Dwing_DHStab!R90</f>
        <v>0.83985094793835857</v>
      </c>
      <c r="F90">
        <f>TrimCalculation_Dwing_DHStab!Q90</f>
        <v>5.8635700345665481E-2</v>
      </c>
      <c r="G90">
        <f>D_VStab!H90</f>
        <v>1.1467468201301725E-2</v>
      </c>
      <c r="H90">
        <f>D_Fuselage!F90</f>
        <v>5.0857234769789622E-2</v>
      </c>
      <c r="I90">
        <f t="shared" si="4"/>
        <v>5.2394252765810528E-2</v>
      </c>
      <c r="J90">
        <f t="shared" si="5"/>
        <v>4.7404323930971437E-2</v>
      </c>
    </row>
    <row r="91" spans="1:10" x14ac:dyDescent="0.2">
      <c r="A91">
        <f>TrimCalculation_Dwing_DHStab!A91</f>
        <v>9.2072000000000003</v>
      </c>
      <c r="B91">
        <f>(9.807*'AC Parameters'!$B$2)/('AC Parameters'!$B$8*0.5*1.225*Totals!A91^2)</f>
        <v>0.92276083522640917</v>
      </c>
      <c r="C91">
        <f>(D91)/('AC Parameters'!$B$8*0.5*1.225*Totals!A91^2)</f>
        <v>5.0628894806681896E-2</v>
      </c>
      <c r="D91">
        <f t="shared" si="3"/>
        <v>0.96477437216590911</v>
      </c>
      <c r="E91">
        <f>TrimCalculation_Dwing_DHStab!R91</f>
        <v>0.84484522497899628</v>
      </c>
      <c r="F91">
        <f>TrimCalculation_Dwing_DHStab!Q91</f>
        <v>5.81822887024048E-2</v>
      </c>
      <c r="G91">
        <f>D_VStab!H91</f>
        <v>1.137837382607013E-2</v>
      </c>
      <c r="H91">
        <f>D_Fuselage!F91</f>
        <v>5.0368484658437893E-2</v>
      </c>
      <c r="I91">
        <f t="shared" si="4"/>
        <v>5.3160339547015989E-2</v>
      </c>
      <c r="J91">
        <f t="shared" si="5"/>
        <v>4.8097450066347802E-2</v>
      </c>
    </row>
    <row r="92" spans="1:10" x14ac:dyDescent="0.2">
      <c r="A92">
        <f>TrimCalculation_Dwing_DHStab!A92</f>
        <v>9.16</v>
      </c>
      <c r="B92">
        <f>(9.807*'AC Parameters'!$B$2)/('AC Parameters'!$B$8*0.5*1.225*Totals!A92^2)</f>
        <v>0.93229501111887358</v>
      </c>
      <c r="C92">
        <f>(D92)/('AC Parameters'!$B$8*0.5*1.225*Totals!A92^2)</f>
        <v>5.1373218732735169E-2</v>
      </c>
      <c r="D92">
        <f t="shared" si="3"/>
        <v>0.96894668547519991</v>
      </c>
      <c r="E92">
        <f>TrimCalculation_Dwing_DHStab!R92</f>
        <v>0.85002469618392662</v>
      </c>
      <c r="F92">
        <f>TrimCalculation_Dwing_DHStab!Q92</f>
        <v>5.7740993430505198E-2</v>
      </c>
      <c r="G92">
        <f>D_VStab!H92</f>
        <v>1.1290990524330713E-2</v>
      </c>
      <c r="H92">
        <f>D_Fuselage!F92</f>
        <v>4.9890005336437344E-2</v>
      </c>
      <c r="I92">
        <f t="shared" si="4"/>
        <v>5.3941879669371931E-2</v>
      </c>
      <c r="J92">
        <f t="shared" si="5"/>
        <v>4.8804557796098408E-2</v>
      </c>
    </row>
    <row r="93" spans="1:10" x14ac:dyDescent="0.2">
      <c r="A93">
        <f>TrimCalculation_Dwing_DHStab!A93</f>
        <v>9.1135000000000002</v>
      </c>
      <c r="B93">
        <f>(9.807*'AC Parameters'!$B$2)/('AC Parameters'!$B$8*0.5*1.225*Totals!A93^2)</f>
        <v>0.94183301851490209</v>
      </c>
      <c r="C93">
        <f>(D93)/('AC Parameters'!$B$8*0.5*1.225*Totals!A93^2)</f>
        <v>5.2137138382353114E-2</v>
      </c>
      <c r="D93">
        <f t="shared" si="3"/>
        <v>0.97339641802015542</v>
      </c>
      <c r="E93">
        <f>TrimCalculation_Dwing_DHStab!R93</f>
        <v>0.85546223964322399</v>
      </c>
      <c r="F93">
        <f>TrimCalculation_Dwing_DHStab!Q93</f>
        <v>5.7308371272896723E-2</v>
      </c>
      <c r="G93">
        <f>D_VStab!H93</f>
        <v>1.120512302840606E-2</v>
      </c>
      <c r="H93">
        <f>D_Fuselage!F93</f>
        <v>4.9420684075628697E-2</v>
      </c>
      <c r="I93">
        <f t="shared" si="4"/>
        <v>5.4743995301470769E-2</v>
      </c>
      <c r="J93">
        <f t="shared" si="5"/>
        <v>4.9530281463235459E-2</v>
      </c>
    </row>
    <row r="94" spans="1:10" x14ac:dyDescent="0.2">
      <c r="A94">
        <f>TrimCalculation_Dwing_DHStab!A94</f>
        <v>9.0678000000000001</v>
      </c>
      <c r="B94">
        <f>(9.807*'AC Parameters'!$B$2)/('AC Parameters'!$B$8*0.5*1.225*Totals!A94^2)</f>
        <v>0.9513502619787485</v>
      </c>
      <c r="C94">
        <f>(D94)/('AC Parameters'!$B$8*0.5*1.225*Totals!A94^2)</f>
        <v>5.2911531598323493E-2</v>
      </c>
      <c r="D94">
        <f t="shared" si="3"/>
        <v>0.97797185342095938</v>
      </c>
      <c r="E94">
        <f>TrimCalculation_Dwing_DHStab!R94</f>
        <v>0.86100389326076154</v>
      </c>
      <c r="F94">
        <f>TrimCalculation_Dwing_DHStab!Q94</f>
        <v>5.6885581509071546E-2</v>
      </c>
      <c r="G94">
        <f>D_VStab!H94</f>
        <v>1.112094598923806E-2</v>
      </c>
      <c r="H94">
        <f>D_Fuselage!F94</f>
        <v>4.8961432661888259E-2</v>
      </c>
      <c r="I94">
        <f t="shared" si="4"/>
        <v>5.5557108178239667E-2</v>
      </c>
      <c r="J94">
        <f t="shared" si="5"/>
        <v>5.0265955018407318E-2</v>
      </c>
    </row>
    <row r="95" spans="1:10" x14ac:dyDescent="0.2">
      <c r="A95">
        <f>TrimCalculation_Dwing_DHStab!A95</f>
        <v>9.0227000000000004</v>
      </c>
      <c r="B95">
        <f>(9.807*'AC Parameters'!$B$2)/('AC Parameters'!$B$8*0.5*1.225*Totals!A95^2)</f>
        <v>0.9608846872525173</v>
      </c>
      <c r="C95">
        <f>(D95)/('AC Parameters'!$B$8*0.5*1.225*Totals!A95^2)</f>
        <v>5.3691182871731795E-2</v>
      </c>
      <c r="D95">
        <f t="shared" si="3"/>
        <v>0.98253530446829151</v>
      </c>
      <c r="E95">
        <f>TrimCalculation_Dwing_DHStab!R95</f>
        <v>0.86651543187651958</v>
      </c>
      <c r="F95">
        <f>TrimCalculation_Dwing_DHStab!Q95</f>
        <v>5.6471639173579953E-2</v>
      </c>
      <c r="G95">
        <f>D_VStab!H95</f>
        <v>1.103808181473139E-2</v>
      </c>
      <c r="H95">
        <f>D_Fuselage!F95</f>
        <v>4.8510151603460491E-2</v>
      </c>
      <c r="I95">
        <f t="shared" si="4"/>
        <v>5.6375742015318385E-2</v>
      </c>
      <c r="J95">
        <f t="shared" si="5"/>
        <v>5.1006623728145205E-2</v>
      </c>
    </row>
    <row r="96" spans="1:10" x14ac:dyDescent="0.2">
      <c r="A96">
        <f>TrimCalculation_Dwing_DHStab!A96</f>
        <v>8.9784000000000006</v>
      </c>
      <c r="B96">
        <f>(9.807*'AC Parameters'!$B$2)/('AC Parameters'!$B$8*0.5*1.225*Totals!A96^2)</f>
        <v>0.97039021301851314</v>
      </c>
      <c r="C96">
        <f>(D96)/('AC Parameters'!$B$8*0.5*1.225*Totals!A96^2)</f>
        <v>5.4478655683113011E-2</v>
      </c>
      <c r="D96">
        <f t="shared" si="3"/>
        <v>0.98718020774129023</v>
      </c>
      <c r="E96">
        <f>TrimCalculation_Dwing_DHStab!R96</f>
        <v>0.8720853164915815</v>
      </c>
      <c r="F96">
        <f>TrimCalculation_Dwing_DHStab!Q96</f>
        <v>5.6069248526119823E-2</v>
      </c>
      <c r="G96">
        <f>D_VStab!H96</f>
        <v>1.0956888881269621E-2</v>
      </c>
      <c r="H96">
        <f>D_Fuselage!F96</f>
        <v>4.8068753842319255E-2</v>
      </c>
      <c r="I96">
        <f t="shared" si="4"/>
        <v>5.720258846726866E-2</v>
      </c>
      <c r="J96">
        <f t="shared" si="5"/>
        <v>5.1754722898957363E-2</v>
      </c>
    </row>
    <row r="97" spans="1:10" x14ac:dyDescent="0.2">
      <c r="A97">
        <f>TrimCalculation_Dwing_DHStab!A97</f>
        <v>8.9346999999999994</v>
      </c>
      <c r="B97">
        <f>(9.807*'AC Parameters'!$B$2)/('AC Parameters'!$B$8*0.5*1.225*Totals!A97^2)</f>
        <v>0.97990586709018235</v>
      </c>
      <c r="C97">
        <f>(D97)/('AC Parameters'!$B$8*0.5*1.225*Totals!A97^2)</f>
        <v>5.5272767123030662E-2</v>
      </c>
      <c r="D97">
        <f t="shared" si="3"/>
        <v>0.99184387130150253</v>
      </c>
      <c r="E97">
        <f>TrimCalculation_Dwing_DHStab!R97</f>
        <v>0.87765788051628002</v>
      </c>
      <c r="F97">
        <f>TrimCalculation_Dwing_DHStab!Q97</f>
        <v>5.5673839626643323E-2</v>
      </c>
      <c r="G97">
        <f>D_VStab!H97</f>
        <v>1.0876991637412185E-2</v>
      </c>
      <c r="H97">
        <f>D_Fuselage!F97</f>
        <v>4.7635159521167071E-2</v>
      </c>
      <c r="I97">
        <f t="shared" si="4"/>
        <v>5.8036405479182193E-2</v>
      </c>
      <c r="J97">
        <f t="shared" si="5"/>
        <v>5.2509128766879132E-2</v>
      </c>
    </row>
    <row r="98" spans="1:10" x14ac:dyDescent="0.2">
      <c r="A98">
        <f>TrimCalculation_Dwing_DHStab!A98</f>
        <v>8.8917000000000002</v>
      </c>
      <c r="B98">
        <f>(9.807*'AC Parameters'!$B$2)/('AC Parameters'!$B$8*0.5*1.225*Totals!A98^2)</f>
        <v>0.98940637574400914</v>
      </c>
      <c r="C98">
        <f>(D98)/('AC Parameters'!$B$8*0.5*1.225*Totals!A98^2)</f>
        <v>5.6074815732819035E-2</v>
      </c>
      <c r="D98">
        <f t="shared" si="3"/>
        <v>0.99657414420688228</v>
      </c>
      <c r="E98">
        <f>TrimCalculation_Dwing_DHStab!R98</f>
        <v>0.88327843331910239</v>
      </c>
      <c r="F98">
        <f>TrimCalculation_Dwing_DHStab!Q98</f>
        <v>5.5286864935661685E-2</v>
      </c>
      <c r="G98">
        <f>D_VStab!H98</f>
        <v>1.0798564697918421E-2</v>
      </c>
      <c r="H98">
        <f>D_Fuselage!F98</f>
        <v>4.7210281254199758E-2</v>
      </c>
      <c r="I98">
        <f t="shared" si="4"/>
        <v>5.8878556519459987E-2</v>
      </c>
      <c r="J98">
        <f t="shared" si="5"/>
        <v>5.3271074946178082E-2</v>
      </c>
    </row>
    <row r="99" spans="1:10" x14ac:dyDescent="0.2">
      <c r="A99">
        <f>TrimCalculation_Dwing_DHStab!A99</f>
        <v>8.8491999999999997</v>
      </c>
      <c r="B99">
        <f>(9.807*'AC Parameters'!$B$2)/('AC Parameters'!$B$8*0.5*1.225*Totals!A99^2)</f>
        <v>0.998932829448546</v>
      </c>
      <c r="C99">
        <f>(D99)/('AC Parameters'!$B$8*0.5*1.225*Totals!A99^2)</f>
        <v>5.6892036196414329E-2</v>
      </c>
      <c r="D99">
        <f t="shared" si="3"/>
        <v>1.0014555005867938</v>
      </c>
      <c r="E99">
        <f>TrimCalculation_Dwing_DHStab!R99</f>
        <v>0.88902652051501097</v>
      </c>
      <c r="F99">
        <f>TrimCalculation_Dwing_DHStab!Q99</f>
        <v>5.491567383705688E-2</v>
      </c>
      <c r="G99">
        <f>D_VStab!H99</f>
        <v>1.0721235813692234E-2</v>
      </c>
      <c r="H99">
        <f>D_Fuselage!F99</f>
        <v>4.6792070421033748E-2</v>
      </c>
      <c r="I99">
        <f t="shared" si="4"/>
        <v>5.9736638006235049E-2</v>
      </c>
      <c r="J99">
        <f t="shared" si="5"/>
        <v>5.404743438659361E-2</v>
      </c>
    </row>
    <row r="100" spans="1:10" x14ac:dyDescent="0.2">
      <c r="A100">
        <f>TrimCalculation_Dwing_DHStab!A100</f>
        <v>8.8074999999999992</v>
      </c>
      <c r="B100">
        <f>(9.807*'AC Parameters'!$B$2)/('AC Parameters'!$B$8*0.5*1.225*Totals!A100^2)</f>
        <v>1.0084143191052226</v>
      </c>
      <c r="C100">
        <f>(D100)/('AC Parameters'!$B$8*0.5*1.225*Totals!A100^2)</f>
        <v>5.7740008482156852E-2</v>
      </c>
      <c r="D100">
        <f t="shared" si="3"/>
        <v>1.0068257269400094</v>
      </c>
      <c r="E100">
        <f>TrimCalculation_Dwing_DHStab!R100</f>
        <v>0.895238812162377</v>
      </c>
      <c r="F100">
        <f>TrimCalculation_Dwing_DHStab!Q100</f>
        <v>5.4557970332707255E-2</v>
      </c>
      <c r="G100">
        <f>D_VStab!H100</f>
        <v>1.0645542796535745E-2</v>
      </c>
      <c r="H100">
        <f>D_Fuselage!F100</f>
        <v>4.6383401648389298E-2</v>
      </c>
      <c r="I100">
        <f t="shared" si="4"/>
        <v>6.0627008906264691E-2</v>
      </c>
      <c r="J100">
        <f t="shared" si="5"/>
        <v>5.4853008058049012E-2</v>
      </c>
    </row>
    <row r="101" spans="1:10" x14ac:dyDescent="0.2">
      <c r="A101">
        <f>TrimCalculation_Dwing_DHStab!A101</f>
        <v>8.7662999999999993</v>
      </c>
      <c r="B101">
        <f>(9.807*'AC Parameters'!$B$2)/('AC Parameters'!$B$8*0.5*1.225*Totals!A101^2)</f>
        <v>1.0179153174297895</v>
      </c>
      <c r="C101">
        <f>(D101)/('AC Parameters'!$B$8*0.5*1.225*Totals!A101^2)</f>
        <v>5.8627635768610735E-2</v>
      </c>
      <c r="D101">
        <f t="shared" si="3"/>
        <v>1.012761530305005</v>
      </c>
      <c r="E101">
        <f>TrimCalculation_Dwing_DHStab!R101</f>
        <v>0.90200357387011487</v>
      </c>
      <c r="F101">
        <f>TrimCalculation_Dwing_DHStab!Q101</f>
        <v>5.4205764854671504E-2</v>
      </c>
      <c r="G101">
        <f>D_VStab!H101</f>
        <v>1.0570933138404143E-2</v>
      </c>
      <c r="H101">
        <f>D_Fuselage!F101</f>
        <v>4.5981258441814381E-2</v>
      </c>
      <c r="I101">
        <f t="shared" si="4"/>
        <v>6.1559017557041275E-2</v>
      </c>
      <c r="J101">
        <f t="shared" si="5"/>
        <v>5.5696253980180195E-2</v>
      </c>
    </row>
    <row r="102" spans="1:10" x14ac:dyDescent="0.2">
      <c r="A102">
        <f>TrimCalculation_Dwing_DHStab!A102</f>
        <v>8.7256999999999998</v>
      </c>
      <c r="B102">
        <f>(9.807*'AC Parameters'!$B$2)/('AC Parameters'!$B$8*0.5*1.225*Totals!A102^2)</f>
        <v>1.0274099157725634</v>
      </c>
      <c r="C102">
        <f>(D102)/('AC Parameters'!$B$8*0.5*1.225*Totals!A102^2)</f>
        <v>5.9559033449409104E-2</v>
      </c>
      <c r="D102">
        <f t="shared" si="3"/>
        <v>1.0193430194746209</v>
      </c>
      <c r="E102">
        <f>TrimCalculation_Dwing_DHStab!R102</f>
        <v>0.90939849556749408</v>
      </c>
      <c r="F102">
        <f>TrimCalculation_Dwing_DHStab!Q102</f>
        <v>5.3860389283936334E-2</v>
      </c>
      <c r="G102">
        <f>D_VStab!H102</f>
        <v>1.0497581340346526E-2</v>
      </c>
      <c r="H102">
        <f>D_Fuselage!F102</f>
        <v>4.5586553282844056E-2</v>
      </c>
      <c r="I102">
        <f t="shared" si="4"/>
        <v>6.2536985121879565E-2</v>
      </c>
      <c r="J102">
        <f t="shared" si="5"/>
        <v>5.6581081776938651E-2</v>
      </c>
    </row>
    <row r="103" spans="1:10" x14ac:dyDescent="0.2">
      <c r="A103">
        <f>TrimCalculation_Dwing_DHStab!A103</f>
        <v>8.6857000000000006</v>
      </c>
      <c r="B103">
        <f>(9.807*'AC Parameters'!$B$2)/('AC Parameters'!$B$8*0.5*1.225*Totals!A103^2)</f>
        <v>1.0368947072452617</v>
      </c>
      <c r="C103">
        <f>(D103)/('AC Parameters'!$B$8*0.5*1.225*Totals!A103^2)</f>
        <v>6.0614252188949211E-2</v>
      </c>
      <c r="D103">
        <f t="shared" si="3"/>
        <v>1.0279134737062727</v>
      </c>
      <c r="E103">
        <f>TrimCalculation_Dwing_DHStab!R103</f>
        <v>0.91875713933917469</v>
      </c>
      <c r="F103">
        <f>TrimCalculation_Dwing_DHStab!Q103</f>
        <v>5.3531636533276451E-2</v>
      </c>
      <c r="G103">
        <f>D_VStab!H103</f>
        <v>1.0425480249411928E-2</v>
      </c>
      <c r="H103">
        <f>D_Fuselage!F103</f>
        <v>4.5199217584409666E-2</v>
      </c>
      <c r="I103">
        <f t="shared" si="4"/>
        <v>6.3644964798396667E-2</v>
      </c>
      <c r="J103">
        <f t="shared" si="5"/>
        <v>5.7583539579501748E-2</v>
      </c>
    </row>
    <row r="104" spans="1:10" x14ac:dyDescent="0.2">
      <c r="A104">
        <f>TrimCalculation_Dwing_DHStab!A104</f>
        <v>8.6463000000000001</v>
      </c>
      <c r="B104">
        <f>(9.807*'AC Parameters'!$B$2)/('AC Parameters'!$B$8*0.5*1.225*Totals!A104^2)</f>
        <v>1.0463662115190173</v>
      </c>
      <c r="C104">
        <f>(D104)/('AC Parameters'!$B$8*0.5*1.225*Totals!A104^2)</f>
        <v>6.1910112439322824E-2</v>
      </c>
      <c r="D104">
        <f t="shared" si="3"/>
        <v>1.0403856427638074</v>
      </c>
      <c r="E104">
        <f>TrimCalculation_Dwing_DHStab!R104</f>
        <v>0.93200074566475055</v>
      </c>
      <c r="F104">
        <f>TrimCalculation_Dwing_DHStab!Q104</f>
        <v>5.3211090603746382E-2</v>
      </c>
      <c r="G104">
        <f>D_VStab!H104</f>
        <v>1.0354622792371596E-2</v>
      </c>
      <c r="H104">
        <f>D_Fuselage!F104</f>
        <v>4.481918370293881E-2</v>
      </c>
      <c r="I104">
        <f t="shared" si="4"/>
        <v>6.5005618061288961E-2</v>
      </c>
      <c r="J104">
        <f t="shared" si="5"/>
        <v>5.8814606817356681E-2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G23" sqref="G23"/>
    </sheetView>
  </sheetViews>
  <sheetFormatPr baseColWidth="10" defaultRowHeight="16" x14ac:dyDescent="0.2"/>
  <cols>
    <col min="1" max="1" width="17.33203125" bestFit="1" customWidth="1"/>
  </cols>
  <sheetData>
    <row r="1" spans="1:4" x14ac:dyDescent="0.2">
      <c r="A1" t="s">
        <v>3</v>
      </c>
    </row>
    <row r="2" spans="1:4" x14ac:dyDescent="0.2">
      <c r="A2" s="1" t="s">
        <v>4</v>
      </c>
      <c r="B2" s="2">
        <v>1.7929999999999999</v>
      </c>
      <c r="C2" t="s">
        <v>5</v>
      </c>
    </row>
    <row r="3" spans="1:4" x14ac:dyDescent="0.2">
      <c r="A3" s="1" t="s">
        <v>7</v>
      </c>
      <c r="B3" s="2">
        <v>3.5000000000000003E-2</v>
      </c>
      <c r="C3" t="s">
        <v>6</v>
      </c>
    </row>
    <row r="4" spans="1:4" x14ac:dyDescent="0.2">
      <c r="A4" s="1" t="s">
        <v>14</v>
      </c>
      <c r="B4" s="2">
        <f>B6*0.25</f>
        <v>3.7249999999999998E-2</v>
      </c>
      <c r="C4" t="s">
        <v>6</v>
      </c>
      <c r="D4" t="s">
        <v>16</v>
      </c>
    </row>
    <row r="5" spans="1:4" x14ac:dyDescent="0.2">
      <c r="A5" s="1" t="s">
        <v>15</v>
      </c>
      <c r="B5" s="2">
        <f>B11+0.25*B7</f>
        <v>0.70225000000000004</v>
      </c>
      <c r="C5" t="s">
        <v>6</v>
      </c>
      <c r="D5" t="s">
        <v>16</v>
      </c>
    </row>
    <row r="6" spans="1:4" x14ac:dyDescent="0.2">
      <c r="A6" s="1" t="s">
        <v>11</v>
      </c>
      <c r="B6" s="2">
        <v>0.14899999999999999</v>
      </c>
      <c r="C6" t="s">
        <v>6</v>
      </c>
    </row>
    <row r="7" spans="1:4" x14ac:dyDescent="0.2">
      <c r="A7" s="1" t="s">
        <v>12</v>
      </c>
      <c r="B7" s="2">
        <v>8.5000000000000006E-2</v>
      </c>
      <c r="C7" t="s">
        <v>9</v>
      </c>
    </row>
    <row r="8" spans="1:4" x14ac:dyDescent="0.2">
      <c r="A8" s="1" t="s">
        <v>8</v>
      </c>
      <c r="B8" s="2">
        <v>0.36699999999999999</v>
      </c>
      <c r="C8" t="s">
        <v>9</v>
      </c>
    </row>
    <row r="9" spans="1:4" x14ac:dyDescent="0.2">
      <c r="A9" s="1" t="s">
        <v>10</v>
      </c>
      <c r="B9" s="2">
        <v>3.7400000000000003E-2</v>
      </c>
      <c r="C9" t="s">
        <v>9</v>
      </c>
    </row>
    <row r="10" spans="1:4" x14ac:dyDescent="0.2">
      <c r="A10" s="1"/>
      <c r="B10" s="2"/>
    </row>
    <row r="11" spans="1:4" x14ac:dyDescent="0.2">
      <c r="A11" s="1" t="s">
        <v>13</v>
      </c>
      <c r="B11" s="2">
        <v>0.68100000000000005</v>
      </c>
      <c r="C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S108"/>
  <sheetViews>
    <sheetView workbookViewId="0">
      <selection activeCell="I16" sqref="I16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1" width="10.6640625" bestFit="1" customWidth="1"/>
    <col min="12" max="12" width="12.83203125" bestFit="1" customWidth="1"/>
    <col min="13" max="13" width="13.33203125" bestFit="1" customWidth="1"/>
    <col min="14" max="14" width="12.83203125" bestFit="1" customWidth="1"/>
    <col min="15" max="15" width="12.1640625" bestFit="1" customWidth="1"/>
    <col min="16" max="16" width="12.1640625" customWidth="1"/>
    <col min="18" max="18" width="17" bestFit="1" customWidth="1"/>
    <col min="19" max="19" width="16.83203125" bestFit="1" customWidth="1"/>
  </cols>
  <sheetData>
    <row r="1" spans="1:19" x14ac:dyDescent="0.2">
      <c r="A1" s="3" t="s">
        <v>36</v>
      </c>
      <c r="B1" s="3" t="s">
        <v>1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48</v>
      </c>
      <c r="K1" s="3" t="s">
        <v>44</v>
      </c>
      <c r="L1" s="3" t="s">
        <v>45</v>
      </c>
      <c r="M1" s="3" t="s">
        <v>49</v>
      </c>
      <c r="N1" s="3" t="s">
        <v>46</v>
      </c>
      <c r="O1" s="3" t="s">
        <v>47</v>
      </c>
      <c r="P1" s="3" t="s">
        <v>42</v>
      </c>
      <c r="Q1" s="3" t="s">
        <v>50</v>
      </c>
      <c r="R1" s="3" t="s">
        <v>51</v>
      </c>
      <c r="S1" s="3"/>
    </row>
    <row r="2" spans="1:19" x14ac:dyDescent="0.2">
      <c r="A2" s="1">
        <f>WingXFLR5!L8</f>
        <v>35.503999999999998</v>
      </c>
      <c r="B2" s="1">
        <f>0.5*1.225*A2^2</f>
        <v>772.07708479999997</v>
      </c>
      <c r="C2">
        <f>WingXFLR5!C8</f>
        <v>6.1637999999999998E-2</v>
      </c>
      <c r="D2">
        <f>WingXFLR5!I8</f>
        <v>-5.9195999999999999E-2</v>
      </c>
      <c r="E2">
        <f>(((D2*'AC Parameters'!$B$6)+(C2*('AC Parameters'!$B$3-'AC Parameters'!$B$4)))/('AC Parameters'!$B$5-'AC Parameters'!$B$3)) * ('AC Parameters'!$B$8/'AC Parameters'!$B$9)</f>
        <v>-0.13175286249531659</v>
      </c>
      <c r="F2">
        <f>E2*B2*'AC Parameters'!$B$9</f>
        <v>-3.8044538880050296</v>
      </c>
      <c r="G2">
        <f>'AC Parameters'!$B$2*9.807 + F2</f>
        <v>13.779497111994969</v>
      </c>
      <c r="H2">
        <f>-F2</f>
        <v>3.8044538880050296</v>
      </c>
      <c r="I2">
        <f>C2+(H2/(B2*'AC Parameters'!$B$8))</f>
        <v>7.5064585987261151E-2</v>
      </c>
      <c r="J2">
        <f>FORECAST(I2,
INDEX(WingXFLR5!$F$8:$F$114,MATCH(I2,WingXFLR5!$C$8:$C$114,1)):INDEX(WingXFLR5!$F$8:$F$114,MATCH(I2,WingXFLR5!$C$8:$C$114,1)+1),
INDEX(WingXFLR5!$C$8:$C$114,MATCH(I2,WingXFLR5!$C$8:$C$114,1)):INDEX(WingXFLR5!$C$8:$C$114,MATCH(I2,WingXFLR5!$C$8:$C$114,1)+1))</f>
        <v>1.4483650134465675E-2</v>
      </c>
      <c r="K2">
        <f>FORECAST(I2,
INDEX(WingXFLR5!$I$8:$I$145,MATCH(I2,WingXFLR5!$C$8:$C$145,1)):INDEX(WingXFLR5!$I$8:$I$145,MATCH(I2,WingXFLR5!$C$8:$C$145,1)+1),
INDEX(WingXFLR5!$C$8:$C$145,MATCH(I2,WingXFLR5!$C$8:$C$145,1)):INDEX(WingXFLR5!$C$8:$C$145,MATCH(I2,WingXFLR5!$C$8:$C$145,1)+1))</f>
        <v>-6.0185012116065105E-2</v>
      </c>
      <c r="L2">
        <f>(((K2*'AC Parameters'!$B$6)+(I2*('AC Parameters'!$B$3-'AC Parameters'!$B$4)))/('AC Parameters'!$B$5-'AC Parameters'!$B$3)) * ('AC Parameters'!$B$8/'AC Parameters'!$B$9)</f>
        <v>-0.13436431355538911</v>
      </c>
      <c r="M2">
        <f>FORECAST(ABS(L2),
INDEX(HStabXFLR5!$D$8:$D$206,MATCH(ABS(L2),HStabXFLR5!$C$8:$C$206,1)):INDEX(HStabXFLR5!$D$8:$D$206,MATCH(ABS(L2),HStabXFLR5!$C$8:$C$206,1)+1),
INDEX(HStabXFLR5!$C$8:$C$206,MATCH(ABS(L2),HStabXFLR5!$C$8:$C$206,1)):INDEX(HStabXFLR5!$C$8:$C$206,MATCH(ABS(L2),HStabXFLR5!$C$8:$C$206,1)+1))</f>
        <v>2.4553874293105307E-2</v>
      </c>
      <c r="N2">
        <f>L2*B2*'AC Parameters'!$B$9</f>
        <v>-3.8798613209113233</v>
      </c>
      <c r="O2">
        <f>(B2*'AC Parameters'!$B$8*TrimCalculation_Dwing_DHStab!I2)+TrimCalculation_Dwing_DHStab!N2</f>
        <v>17.389861025608887</v>
      </c>
      <c r="P2">
        <f>('AC Parameters'!$B$2*9.807)-TrimCalculation_Dwing_DHStab!O2</f>
        <v>0.19408997439111175</v>
      </c>
      <c r="Q2">
        <f>M2*B2*'AC Parameters'!$B$9</f>
        <v>0.70900988981026358</v>
      </c>
      <c r="R2">
        <f>(J2*B2*'AC Parameters'!$B$8)</f>
        <v>4.1039754349208684</v>
      </c>
    </row>
    <row r="3" spans="1:19" x14ac:dyDescent="0.2">
      <c r="A3" s="1">
        <f>WingXFLR5!L9</f>
        <v>33.0077</v>
      </c>
      <c r="B3" s="1">
        <f t="shared" ref="B3:B66" si="0">0.5*1.225*A3^2</f>
        <v>667.32380881512506</v>
      </c>
      <c r="C3">
        <f>WingXFLR5!C9</f>
        <v>7.1314000000000002E-2</v>
      </c>
      <c r="D3">
        <f>WingXFLR5!I9</f>
        <v>-5.9908999999999997E-2</v>
      </c>
      <c r="E3">
        <f>(((D3*'AC Parameters'!$B$6)+(C3*('AC Parameters'!$B$3-'AC Parameters'!$B$4)))/('AC Parameters'!$B$5-'AC Parameters'!$B$3)) * ('AC Parameters'!$B$8/'AC Parameters'!$B$9)</f>
        <v>-0.13363539720258139</v>
      </c>
      <c r="F3">
        <f>E3*B3*'AC Parameters'!$B$9</f>
        <v>-3.3352602762902022</v>
      </c>
      <c r="G3">
        <f>'AC Parameters'!$B$2*9.807 + F3</f>
        <v>14.248690723709796</v>
      </c>
      <c r="H3">
        <f t="shared" ref="H3:H66" si="1">-F3</f>
        <v>3.3352602762902022</v>
      </c>
      <c r="I3">
        <f>C3+(H3/(B3*'AC Parameters'!$B$8))</f>
        <v>8.4932430123641808E-2</v>
      </c>
      <c r="J3">
        <f>FORECAST(I3,
INDEX(WingXFLR5!$F$8:$F$114,MATCH(I3,WingXFLR5!$C$8:$C$114,1)):INDEX(WingXFLR5!$F$8:$F$114,MATCH(I3,WingXFLR5!$C$8:$C$114,1)+1),
INDEX(WingXFLR5!$C$8:$C$114,MATCH(I3,WingXFLR5!$C$8:$C$114,1)):INDEX(WingXFLR5!$C$8:$C$114,MATCH(I3,WingXFLR5!$C$8:$C$114,1)+1))</f>
        <v>1.4722930446324582E-2</v>
      </c>
      <c r="K3">
        <f>FORECAST(I3,
INDEX(WingXFLR5!$I$8:$I$145,MATCH(I3,WingXFLR5!$C$8:$C$145,1)):INDEX(WingXFLR5!$I$8:$I$145,MATCH(I3,WingXFLR5!$C$8:$C$145,1)+1),
INDEX(WingXFLR5!$C$8:$C$145,MATCH(I3,WingXFLR5!$C$8:$C$145,1)):INDEX(WingXFLR5!$C$8:$C$145,MATCH(I3,WingXFLR5!$C$8:$C$145,1)+1))</f>
        <v>-6.0911611439602754E-2</v>
      </c>
      <c r="L3">
        <f>(((K3*'AC Parameters'!$B$6)+(I3*('AC Parameters'!$B$3-'AC Parameters'!$B$4)))/('AC Parameters'!$B$5-'AC Parameters'!$B$3)) * ('AC Parameters'!$B$8/'AC Parameters'!$B$9)</f>
        <v>-0.13628299579551292</v>
      </c>
      <c r="M3">
        <f>FORECAST(ABS(L3),
INDEX(HStabXFLR5!$D$8:$D$206,MATCH(ABS(L3),HStabXFLR5!$C$8:$C$206,1)):INDEX(HStabXFLR5!$D$8:$D$206,MATCH(ABS(L3),HStabXFLR5!$C$8:$C$206,1)+1),
INDEX(HStabXFLR5!$C$8:$C$206,MATCH(ABS(L3),HStabXFLR5!$C$8:$C$206,1)):INDEX(HStabXFLR5!$C$8:$C$206,MATCH(ABS(L3),HStabXFLR5!$C$8:$C$206,1)+1))</f>
        <v>2.4592024486773442E-2</v>
      </c>
      <c r="N3">
        <f>L3*B3*'AC Parameters'!$B$9</f>
        <v>-3.4013388048793014</v>
      </c>
      <c r="O3">
        <f>(B3*'AC Parameters'!$B$8*TrimCalculation_Dwing_DHStab!I3)+TrimCalculation_Dwing_DHStab!N3</f>
        <v>17.399279018786853</v>
      </c>
      <c r="P3">
        <f>('AC Parameters'!$B$2*9.807)-TrimCalculation_Dwing_DHStab!O3</f>
        <v>0.1846719812131461</v>
      </c>
      <c r="Q3">
        <f>M3*B3*'AC Parameters'!$B$9</f>
        <v>0.6137655449173689</v>
      </c>
      <c r="R3">
        <f>(J3*B3*'AC Parameters'!$B$8)</f>
        <v>3.6057610622066667</v>
      </c>
    </row>
    <row r="4" spans="1:19" x14ac:dyDescent="0.2">
      <c r="A4" s="1">
        <f>WingXFLR5!L10</f>
        <v>30.973400000000002</v>
      </c>
      <c r="B4" s="1">
        <f t="shared" si="0"/>
        <v>587.60279838050008</v>
      </c>
      <c r="C4">
        <f>WingXFLR5!C10</f>
        <v>8.0989000000000005E-2</v>
      </c>
      <c r="D4">
        <f>WingXFLR5!I10</f>
        <v>-6.0621000000000001E-2</v>
      </c>
      <c r="E4">
        <f>(((D4*'AC Parameters'!$B$6)+(C4*('AC Parameters'!$B$3-'AC Parameters'!$B$4)))/('AC Parameters'!$B$5-'AC Parameters'!$B$3)) * ('AC Parameters'!$B$8/'AC Parameters'!$B$9)</f>
        <v>-0.13551570756937945</v>
      </c>
      <c r="F4">
        <f>E4*B4*'AC Parameters'!$B$9</f>
        <v>-2.9781398963113048</v>
      </c>
      <c r="G4">
        <f>'AC Parameters'!$B$2*9.807 + F4</f>
        <v>14.605811103688694</v>
      </c>
      <c r="H4">
        <f t="shared" si="1"/>
        <v>2.9781398963113048</v>
      </c>
      <c r="I4">
        <f>C4+(H4/(B4*'AC Parameters'!$B$8))</f>
        <v>9.4799047583364562E-2</v>
      </c>
      <c r="J4">
        <f>FORECAST(I4,
INDEX(WingXFLR5!$F$8:$F$114,MATCH(I4,WingXFLR5!$C$8:$C$114,1)):INDEX(WingXFLR5!$F$8:$F$114,MATCH(I4,WingXFLR5!$C$8:$C$114,1)+1),
INDEX(WingXFLR5!$C$8:$C$114,MATCH(I4,WingXFLR5!$C$8:$C$114,1)):INDEX(WingXFLR5!$C$8:$C$114,MATCH(I4,WingXFLR5!$C$8:$C$114,1)+1))</f>
        <v>1.4947325575702657E-2</v>
      </c>
      <c r="K4">
        <f>FORECAST(I4,
INDEX(WingXFLR5!$I$8:$I$145,MATCH(I4,WingXFLR5!$C$8:$C$145,1)):INDEX(WingXFLR5!$I$8:$I$145,MATCH(I4,WingXFLR5!$C$8:$C$145,1)+1),
INDEX(WingXFLR5!$C$8:$C$145,MATCH(I4,WingXFLR5!$C$8:$C$145,1)):INDEX(WingXFLR5!$C$8:$C$145,MATCH(I4,WingXFLR5!$C$8:$C$145,1)+1))</f>
        <v>-6.1638732705626753E-2</v>
      </c>
      <c r="L4">
        <f>(((K4*'AC Parameters'!$B$6)+(I4*('AC Parameters'!$B$3-'AC Parameters'!$B$4)))/('AC Parameters'!$B$5-'AC Parameters'!$B$3)) * ('AC Parameters'!$B$8/'AC Parameters'!$B$9)</f>
        <v>-0.13820278115273801</v>
      </c>
      <c r="M4">
        <f>FORECAST(ABS(L4),
INDEX(HStabXFLR5!$D$8:$D$206,MATCH(ABS(L4),HStabXFLR5!$C$8:$C$206,1)):INDEX(HStabXFLR5!$D$8:$D$206,MATCH(ABS(L4),HStabXFLR5!$C$8:$C$206,1)+1),
INDEX(HStabXFLR5!$C$8:$C$206,MATCH(ABS(L4),HStabXFLR5!$C$8:$C$206,1)):INDEX(HStabXFLR5!$C$8:$C$206,MATCH(ABS(L4),HStabXFLR5!$C$8:$C$206,1)+1))</f>
        <v>2.4630196614313777E-2</v>
      </c>
      <c r="N4">
        <f>L4*B4*'AC Parameters'!$B$9</f>
        <v>-3.0371919515044445</v>
      </c>
      <c r="O4">
        <f>(B4*'AC Parameters'!$B$8*TrimCalculation_Dwing_DHStab!I4)+TrimCalculation_Dwing_DHStab!N4</f>
        <v>17.406244179766926</v>
      </c>
      <c r="P4">
        <f>('AC Parameters'!$B$2*9.807)-TrimCalculation_Dwing_DHStab!O4</f>
        <v>0.17770682023307316</v>
      </c>
      <c r="Q4">
        <f>M4*B4*'AC Parameters'!$B$9</f>
        <v>0.54128168982570279</v>
      </c>
      <c r="R4">
        <f>(J4*B4*'AC Parameters'!$B$8)</f>
        <v>3.223394153527539</v>
      </c>
    </row>
    <row r="5" spans="1:19" x14ac:dyDescent="0.2">
      <c r="A5" s="1">
        <f>WingXFLR5!L11</f>
        <v>29.274100000000001</v>
      </c>
      <c r="B5" s="1">
        <f t="shared" si="0"/>
        <v>524.89592012112507</v>
      </c>
      <c r="C5">
        <f>WingXFLR5!C11</f>
        <v>9.0663999999999995E-2</v>
      </c>
      <c r="D5">
        <f>WingXFLR5!I11</f>
        <v>-6.1334E-2</v>
      </c>
      <c r="E5">
        <f>(((D5*'AC Parameters'!$B$6)+(C5*('AC Parameters'!$B$3-'AC Parameters'!$B$4)))/('AC Parameters'!$B$5-'AC Parameters'!$B$3)) * ('AC Parameters'!$B$8/'AC Parameters'!$B$9)</f>
        <v>-0.13739820918728196</v>
      </c>
      <c r="F5">
        <f>E5*B5*'AC Parameters'!$B$9</f>
        <v>-2.6972790028448093</v>
      </c>
      <c r="G5">
        <f>'AC Parameters'!$B$2*9.807 + F5</f>
        <v>14.88667199715519</v>
      </c>
      <c r="H5">
        <f t="shared" si="1"/>
        <v>2.6972790028448093</v>
      </c>
      <c r="I5">
        <f>C5+(H5/(B5*'AC Parameters'!$B$8))</f>
        <v>0.10466588834769576</v>
      </c>
      <c r="J5">
        <f>FORECAST(I5,
INDEX(WingXFLR5!$F$8:$F$114,MATCH(I5,WingXFLR5!$C$8:$C$114,1)):INDEX(WingXFLR5!$F$8:$F$114,MATCH(I5,WingXFLR5!$C$8:$C$114,1)+1),
INDEX(WingXFLR5!$C$8:$C$114,MATCH(I5,WingXFLR5!$C$8:$C$114,1)):INDEX(WingXFLR5!$C$8:$C$114,MATCH(I5,WingXFLR5!$C$8:$C$114,1)+1))</f>
        <v>1.5155997496763973E-2</v>
      </c>
      <c r="K5">
        <f>FORECAST(I5,
INDEX(WingXFLR5!$I$8:$I$145,MATCH(I5,WingXFLR5!$C$8:$C$145,1)):INDEX(WingXFLR5!$I$8:$I$145,MATCH(I5,WingXFLR5!$C$8:$C$145,1)+1),
INDEX(WingXFLR5!$C$8:$C$145,MATCH(I5,WingXFLR5!$C$8:$C$145,1)):INDEX(WingXFLR5!$C$8:$C$145,MATCH(I5,WingXFLR5!$C$8:$C$145,1)+1))</f>
        <v>-6.2365870428104091E-2</v>
      </c>
      <c r="L5">
        <f>(((K5*'AC Parameters'!$B$6)+(I5*('AC Parameters'!$B$3-'AC Parameters'!$B$4)))/('AC Parameters'!$B$5-'AC Parameters'!$B$3)) * ('AC Parameters'!$B$8/'AC Parameters'!$B$9)</f>
        <v>-0.14012260995919179</v>
      </c>
      <c r="M5">
        <f>FORECAST(ABS(L5),
INDEX(HStabXFLR5!$D$8:$D$206,MATCH(ABS(L5),HStabXFLR5!$C$8:$C$206,1)):INDEX(HStabXFLR5!$D$8:$D$206,MATCH(ABS(L5),HStabXFLR5!$C$8:$C$206,1)+1),
INDEX(HStabXFLR5!$C$8:$C$206,MATCH(ABS(L5),HStabXFLR5!$C$8:$C$206,1)):INDEX(HStabXFLR5!$C$8:$C$206,MATCH(ABS(L5),HStabXFLR5!$C$8:$C$206,1)+1))</f>
        <v>2.4668369605778558E-2</v>
      </c>
      <c r="N5">
        <f>L5*B5*'AC Parameters'!$B$9</f>
        <v>-2.750762007032951</v>
      </c>
      <c r="O5">
        <f>(B5*'AC Parameters'!$B$8*TrimCalculation_Dwing_DHStab!I5)+TrimCalculation_Dwing_DHStab!N5</f>
        <v>17.411740074395095</v>
      </c>
      <c r="P5">
        <f>('AC Parameters'!$B$2*9.807)-TrimCalculation_Dwing_DHStab!O5</f>
        <v>0.17221092560490447</v>
      </c>
      <c r="Q5">
        <f>M5*B5*'AC Parameters'!$B$9</f>
        <v>0.48426741342303115</v>
      </c>
      <c r="R5">
        <f>(J5*B5*'AC Parameters'!$B$8)</f>
        <v>2.9196028992701835</v>
      </c>
    </row>
    <row r="6" spans="1:19" x14ac:dyDescent="0.2">
      <c r="A6" s="1">
        <f>WingXFLR5!L12</f>
        <v>27.827000000000002</v>
      </c>
      <c r="B6" s="1">
        <f t="shared" si="0"/>
        <v>474.28443151250008</v>
      </c>
      <c r="C6">
        <f>WingXFLR5!C12</f>
        <v>0.100339</v>
      </c>
      <c r="D6">
        <f>WingXFLR5!I12</f>
        <v>-6.2046999999999998E-2</v>
      </c>
      <c r="E6">
        <f>(((D6*'AC Parameters'!$B$6)+(C6*('AC Parameters'!$B$3-'AC Parameters'!$B$4)))/('AC Parameters'!$B$5-'AC Parameters'!$B$3)) * ('AC Parameters'!$B$8/'AC Parameters'!$B$9)</f>
        <v>-0.13928071080518448</v>
      </c>
      <c r="F6">
        <f>E6*B6*'AC Parameters'!$B$9</f>
        <v>-2.4705943606590299</v>
      </c>
      <c r="G6">
        <f>'AC Parameters'!$B$2*9.807 + F6</f>
        <v>15.113356639340969</v>
      </c>
      <c r="H6">
        <f t="shared" si="1"/>
        <v>2.4705943606590299</v>
      </c>
      <c r="I6">
        <f>C6+(H6/(B6*'AC Parameters'!$B$8))</f>
        <v>0.11453272911202697</v>
      </c>
      <c r="J6">
        <f>FORECAST(I6,
INDEX(WingXFLR5!$F$8:$F$114,MATCH(I6,WingXFLR5!$C$8:$C$114,1)):INDEX(WingXFLR5!$F$8:$F$114,MATCH(I6,WingXFLR5!$C$8:$C$114,1)+1),
INDEX(WingXFLR5!$C$8:$C$114,MATCH(I6,WingXFLR5!$C$8:$C$114,1)):INDEX(WingXFLR5!$C$8:$C$114,MATCH(I6,WingXFLR5!$C$8:$C$114,1)+1))</f>
        <v>1.5353347771754088E-2</v>
      </c>
      <c r="K6">
        <f>FORECAST(I6,
INDEX(WingXFLR5!$I$8:$I$145,MATCH(I6,WingXFLR5!$C$8:$C$145,1)):INDEX(WingXFLR5!$I$8:$I$145,MATCH(I6,WingXFLR5!$C$8:$C$145,1)+1),
INDEX(WingXFLR5!$C$8:$C$145,MATCH(I6,WingXFLR5!$C$8:$C$145,1)):INDEX(WingXFLR5!$C$8:$C$145,MATCH(I6,WingXFLR5!$C$8:$C$145,1)+1))</f>
        <v>-6.309304257358643E-2</v>
      </c>
      <c r="L6">
        <f>(((K6*'AC Parameters'!$B$6)+(I6*('AC Parameters'!$B$3-'AC Parameters'!$B$4)))/('AC Parameters'!$B$5-'AC Parameters'!$B$3)) * ('AC Parameters'!$B$8/'AC Parameters'!$B$9)</f>
        <v>-0.14204251419509328</v>
      </c>
      <c r="M6">
        <f>FORECAST(ABS(L6),
INDEX(HStabXFLR5!$D$8:$D$206,MATCH(ABS(L6),HStabXFLR5!$C$8:$C$206,1)):INDEX(HStabXFLR5!$D$8:$D$206,MATCH(ABS(L6),HStabXFLR5!$C$8:$C$206,1)+1),
INDEX(HStabXFLR5!$C$8:$C$206,MATCH(ABS(L6),HStabXFLR5!$C$8:$C$206,1)):INDEX(HStabXFLR5!$C$8:$C$206,MATCH(ABS(L6),HStabXFLR5!$C$8:$C$206,1)+1))</f>
        <v>2.4709009689550362E-2</v>
      </c>
      <c r="N6">
        <f>L6*B6*'AC Parameters'!$B$9</f>
        <v>-2.5195838857764139</v>
      </c>
      <c r="O6">
        <f>(B6*'AC Parameters'!$B$8*TrimCalculation_Dwing_DHStab!I6)+TrimCalculation_Dwing_DHStab!N6</f>
        <v>17.416256260369131</v>
      </c>
      <c r="P6">
        <f>('AC Parameters'!$B$2*9.807)-TrimCalculation_Dwing_DHStab!O6</f>
        <v>0.16769473963086767</v>
      </c>
      <c r="Q6">
        <f>M6*B6*'AC Parameters'!$B$9</f>
        <v>0.43829428815781235</v>
      </c>
      <c r="R6">
        <f>(J6*B6*'AC Parameters'!$B$8)</f>
        <v>2.6724403518446156</v>
      </c>
    </row>
    <row r="7" spans="1:19" x14ac:dyDescent="0.2">
      <c r="A7" s="1">
        <f>WingXFLR5!L13</f>
        <v>26.575299999999999</v>
      </c>
      <c r="B7" s="1">
        <f t="shared" si="0"/>
        <v>432.57602418012505</v>
      </c>
      <c r="C7">
        <f>WingXFLR5!C13</f>
        <v>0.110014</v>
      </c>
      <c r="D7">
        <f>WingXFLR5!I13</f>
        <v>-6.2759999999999996E-2</v>
      </c>
      <c r="E7">
        <f>(((D7*'AC Parameters'!$B$6)+(C7*('AC Parameters'!$B$3-'AC Parameters'!$B$4)))/('AC Parameters'!$B$5-'AC Parameters'!$B$3)) * ('AC Parameters'!$B$8/'AC Parameters'!$B$9)</f>
        <v>-0.14116321242308699</v>
      </c>
      <c r="F7">
        <f>E7*B7*'AC Parameters'!$B$9</f>
        <v>-2.2837869125237056</v>
      </c>
      <c r="G7">
        <f>'AC Parameters'!$B$2*9.807 + F7</f>
        <v>15.300164087476293</v>
      </c>
      <c r="H7">
        <f t="shared" si="1"/>
        <v>2.2837869125237056</v>
      </c>
      <c r="I7">
        <f>C7+(H7/(B7*'AC Parameters'!$B$8))</f>
        <v>0.12439956987635818</v>
      </c>
      <c r="J7">
        <f>FORECAST(I7,
INDEX(WingXFLR5!$F$8:$F$114,MATCH(I7,WingXFLR5!$C$8:$C$114,1)):INDEX(WingXFLR5!$F$8:$F$114,MATCH(I7,WingXFLR5!$C$8:$C$114,1)+1),
INDEX(WingXFLR5!$C$8:$C$114,MATCH(I7,WingXFLR5!$C$8:$C$114,1)):INDEX(WingXFLR5!$C$8:$C$114,MATCH(I7,WingXFLR5!$C$8:$C$114,1)+1))</f>
        <v>1.5540675238058976E-2</v>
      </c>
      <c r="K7">
        <f>FORECAST(I7,
INDEX(WingXFLR5!$I$8:$I$145,MATCH(I7,WingXFLR5!$C$8:$C$145,1)):INDEX(WingXFLR5!$I$8:$I$145,MATCH(I7,WingXFLR5!$C$8:$C$145,1)+1),
INDEX(WingXFLR5!$C$8:$C$145,MATCH(I7,WingXFLR5!$C$8:$C$145,1)):INDEX(WingXFLR5!$C$8:$C$145,MATCH(I7,WingXFLR5!$C$8:$C$145,1)+1))</f>
        <v>-6.3819804274988845E-2</v>
      </c>
      <c r="L7">
        <f>(((K7*'AC Parameters'!$B$6)+(I7*('AC Parameters'!$B$3-'AC Parameters'!$B$4)))/('AC Parameters'!$B$5-'AC Parameters'!$B$3)) * ('AC Parameters'!$B$8/'AC Parameters'!$B$9)</f>
        <v>-0.14396151904495133</v>
      </c>
      <c r="M7">
        <f>FORECAST(ABS(L7),
INDEX(HStabXFLR5!$D$8:$D$206,MATCH(ABS(L7),HStabXFLR5!$C$8:$C$206,1)):INDEX(HStabXFLR5!$D$8:$D$206,MATCH(ABS(L7),HStabXFLR5!$C$8:$C$206,1)+1),
INDEX(HStabXFLR5!$C$8:$C$206,MATCH(ABS(L7),HStabXFLR5!$C$8:$C$206,1)):INDEX(HStabXFLR5!$C$8:$C$206,MATCH(ABS(L7),HStabXFLR5!$C$8:$C$206,1)+1))</f>
        <v>2.4751533092473355E-2</v>
      </c>
      <c r="N7">
        <f>L7*B7*'AC Parameters'!$B$9</f>
        <v>-2.3290588777230252</v>
      </c>
      <c r="O7">
        <f>(B7*'AC Parameters'!$B$8*TrimCalculation_Dwing_DHStab!I7)+TrimCalculation_Dwing_DHStab!N7</f>
        <v>17.420044706564568</v>
      </c>
      <c r="P7">
        <f>('AC Parameters'!$B$2*9.807)-TrimCalculation_Dwing_DHStab!O7</f>
        <v>0.16390629343543139</v>
      </c>
      <c r="Q7">
        <f>M7*B7*'AC Parameters'!$B$9</f>
        <v>0.40043879967868395</v>
      </c>
      <c r="R7">
        <f>(J7*B7*'AC Parameters'!$B$8)</f>
        <v>2.4671661272723435</v>
      </c>
    </row>
    <row r="8" spans="1:19" x14ac:dyDescent="0.2">
      <c r="A8" s="1">
        <f>WingXFLR5!L14</f>
        <v>25.4787</v>
      </c>
      <c r="B8" s="1">
        <f t="shared" si="0"/>
        <v>397.61304413512505</v>
      </c>
      <c r="C8">
        <f>WingXFLR5!C14</f>
        <v>0.119688</v>
      </c>
      <c r="D8">
        <f>WingXFLR5!I14</f>
        <v>-6.3473000000000002E-2</v>
      </c>
      <c r="E8">
        <f>(((D8*'AC Parameters'!$B$6)+(C8*('AC Parameters'!$B$3-'AC Parameters'!$B$4)))/('AC Parameters'!$B$5-'AC Parameters'!$B$3)) * ('AC Parameters'!$B$8/'AC Parameters'!$B$9)</f>
        <v>-0.14304568095162723</v>
      </c>
      <c r="F8">
        <f>E8*B8*'AC Parameters'!$B$9</f>
        <v>-2.1271933916430834</v>
      </c>
      <c r="G8">
        <f>'AC Parameters'!$B$2*9.807 + F8</f>
        <v>15.456757608356916</v>
      </c>
      <c r="H8">
        <f t="shared" si="1"/>
        <v>2.1271933916430834</v>
      </c>
      <c r="I8">
        <f>C8+(H8/(B8*'AC Parameters'!$B$8))</f>
        <v>0.13426540726863995</v>
      </c>
      <c r="J8">
        <f>FORECAST(I8,
INDEX(WingXFLR5!$F$8:$F$114,MATCH(I8,WingXFLR5!$C$8:$C$114,1)):INDEX(WingXFLR5!$F$8:$F$114,MATCH(I8,WingXFLR5!$C$8:$C$114,1)+1),
INDEX(WingXFLR5!$C$8:$C$114,MATCH(I8,WingXFLR5!$C$8:$C$114,1)):INDEX(WingXFLR5!$C$8:$C$114,MATCH(I8,WingXFLR5!$C$8:$C$114,1)+1))</f>
        <v>1.5721728550812775E-2</v>
      </c>
      <c r="K8">
        <f>FORECAST(I8,
INDEX(WingXFLR5!$I$8:$I$145,MATCH(I8,WingXFLR5!$C$8:$C$145,1)):INDEX(WingXFLR5!$I$8:$I$145,MATCH(I8,WingXFLR5!$C$8:$C$145,1)+1),
INDEX(WingXFLR5!$C$8:$C$145,MATCH(I8,WingXFLR5!$C$8:$C$145,1)):INDEX(WingXFLR5!$C$8:$C$145,MATCH(I8,WingXFLR5!$C$8:$C$145,1)+1))</f>
        <v>-6.4546505467025769E-2</v>
      </c>
      <c r="L8">
        <f>(((K8*'AC Parameters'!$B$6)+(I8*('AC Parameters'!$B$3-'AC Parameters'!$B$4)))/('AC Parameters'!$B$5-'AC Parameters'!$B$3)) * ('AC Parameters'!$B$8/'AC Parameters'!$B$9)</f>
        <v>-0.1458803581026541</v>
      </c>
      <c r="M8">
        <f>FORECAST(ABS(L8),
INDEX(HStabXFLR5!$D$8:$D$206,MATCH(ABS(L8),HStabXFLR5!$C$8:$C$206,1)):INDEX(HStabXFLR5!$D$8:$D$206,MATCH(ABS(L8),HStabXFLR5!$C$8:$C$206,1)+1),
INDEX(HStabXFLR5!$C$8:$C$206,MATCH(ABS(L8),HStabXFLR5!$C$8:$C$206,1)):INDEX(HStabXFLR5!$C$8:$C$206,MATCH(ABS(L8),HStabXFLR5!$C$8:$C$206,1)+1))</f>
        <v>2.4794052821592902E-2</v>
      </c>
      <c r="N8">
        <f>L8*B8*'AC Parameters'!$B$9</f>
        <v>-2.1693471041004702</v>
      </c>
      <c r="O8">
        <f>(B8*'AC Parameters'!$B$8*TrimCalculation_Dwing_DHStab!I8)+TrimCalculation_Dwing_DHStab!N8</f>
        <v>17.423196467247873</v>
      </c>
      <c r="P8">
        <f>('AC Parameters'!$B$2*9.807)-TrimCalculation_Dwing_DHStab!O8</f>
        <v>0.16075453275212581</v>
      </c>
      <c r="Q8">
        <f>M8*B8*'AC Parameters'!$B$9</f>
        <v>0.36870561182464001</v>
      </c>
      <c r="R8">
        <f>(J8*B8*'AC Parameters'!$B$8)</f>
        <v>2.2941773157728025</v>
      </c>
    </row>
    <row r="9" spans="1:19" x14ac:dyDescent="0.2">
      <c r="A9" s="1">
        <f>WingXFLR5!L15</f>
        <v>24.5075</v>
      </c>
      <c r="B9" s="1">
        <f t="shared" si="0"/>
        <v>367.87825320312504</v>
      </c>
      <c r="C9">
        <f>WingXFLR5!C15</f>
        <v>0.129361</v>
      </c>
      <c r="D9">
        <f>WingXFLR5!I15</f>
        <v>-6.4185000000000006E-2</v>
      </c>
      <c r="E9">
        <f>(((D9*'AC Parameters'!$B$6)+(C9*('AC Parameters'!$B$3-'AC Parameters'!$B$4)))/('AC Parameters'!$B$5-'AC Parameters'!$B$3)) * ('AC Parameters'!$B$8/'AC Parameters'!$B$9)</f>
        <v>-0.14492592513970062</v>
      </c>
      <c r="F9">
        <f>E9*B9*'AC Parameters'!$B$9</f>
        <v>-1.9939845972905736</v>
      </c>
      <c r="G9">
        <f>'AC Parameters'!$B$2*9.807 + F9</f>
        <v>15.589966402709425</v>
      </c>
      <c r="H9">
        <f t="shared" si="1"/>
        <v>1.9939845972905736</v>
      </c>
      <c r="I9">
        <f>C9+(H9/(B9*'AC Parameters'!$B$8))</f>
        <v>0.14413001798426378</v>
      </c>
      <c r="J9">
        <f>FORECAST(I9,
INDEX(WingXFLR5!$F$8:$F$114,MATCH(I9,WingXFLR5!$C$8:$C$114,1)):INDEX(WingXFLR5!$F$8:$F$114,MATCH(I9,WingXFLR5!$C$8:$C$114,1)+1),
INDEX(WingXFLR5!$C$8:$C$114,MATCH(I9,WingXFLR5!$C$8:$C$114,1)):INDEX(WingXFLR5!$C$8:$C$114,MATCH(I9,WingXFLR5!$C$8:$C$114,1)+1))</f>
        <v>1.5898614606977501E-2</v>
      </c>
      <c r="K9">
        <f>FORECAST(I9,
INDEX(WingXFLR5!$I$8:$I$145,MATCH(I9,WingXFLR5!$C$8:$C$145,1)):INDEX(WingXFLR5!$I$8:$I$145,MATCH(I9,WingXFLR5!$C$8:$C$145,1)+1),
INDEX(WingXFLR5!$C$8:$C$145,MATCH(I9,WingXFLR5!$C$8:$C$145,1)):INDEX(WingXFLR5!$C$8:$C$145,MATCH(I9,WingXFLR5!$C$8:$C$145,1)+1))</f>
        <v>-6.5273629155668353E-2</v>
      </c>
      <c r="L9">
        <f>(((K9*'AC Parameters'!$B$6)+(I9*('AC Parameters'!$B$3-'AC Parameters'!$B$4)))/('AC Parameters'!$B$5-'AC Parameters'!$B$3)) * ('AC Parameters'!$B$8/'AC Parameters'!$B$9)</f>
        <v>-0.14780008236656234</v>
      </c>
      <c r="M9">
        <f>FORECAST(ABS(L9),
INDEX(HStabXFLR5!$D$8:$D$206,MATCH(ABS(L9),HStabXFLR5!$C$8:$C$206,1)):INDEX(HStabXFLR5!$D$8:$D$206,MATCH(ABS(L9),HStabXFLR5!$C$8:$C$206,1)+1),
INDEX(HStabXFLR5!$C$8:$C$206,MATCH(ABS(L9),HStabXFLR5!$C$8:$C$206,1)):INDEX(HStabXFLR5!$C$8:$C$206,MATCH(ABS(L9),HStabXFLR5!$C$8:$C$206,1)+1))</f>
        <v>2.4836592166077233E-2</v>
      </c>
      <c r="N9">
        <f>L9*B9*'AC Parameters'!$B$9</f>
        <v>-2.0335291110484071</v>
      </c>
      <c r="O9">
        <f>(B9*'AC Parameters'!$B$8*TrimCalculation_Dwing_DHStab!I9)+TrimCalculation_Dwing_DHStab!N9</f>
        <v>17.425654713769838</v>
      </c>
      <c r="P9">
        <f>('AC Parameters'!$B$2*9.807)-TrimCalculation_Dwing_DHStab!O9</f>
        <v>0.15829628623016134</v>
      </c>
      <c r="Q9">
        <f>M9*B9*'AC Parameters'!$B$9</f>
        <v>0.34171789609490172</v>
      </c>
      <c r="R9">
        <f>(J9*B9*'AC Parameters'!$B$8)</f>
        <v>2.1464929271769977</v>
      </c>
    </row>
    <row r="10" spans="1:19" x14ac:dyDescent="0.2">
      <c r="A10" s="1">
        <f>WingXFLR5!L16</f>
        <v>23.639600000000002</v>
      </c>
      <c r="B10" s="1">
        <f t="shared" si="0"/>
        <v>342.28379649800002</v>
      </c>
      <c r="C10">
        <f>WingXFLR5!C16</f>
        <v>0.13903399999999999</v>
      </c>
      <c r="D10">
        <f>WingXFLR5!I16</f>
        <v>-6.4897999999999997E-2</v>
      </c>
      <c r="E10">
        <f>(((D10*'AC Parameters'!$B$6)+(C10*('AC Parameters'!$B$3-'AC Parameters'!$B$4)))/('AC Parameters'!$B$5-'AC Parameters'!$B$3)) * ('AC Parameters'!$B$8/'AC Parameters'!$B$9)</f>
        <v>-0.1468083605788785</v>
      </c>
      <c r="F10">
        <f>E10*B10*'AC Parameters'!$B$9</f>
        <v>-1.879354600820311</v>
      </c>
      <c r="G10">
        <f>'AC Parameters'!$B$2*9.807 + F10</f>
        <v>15.704596399179689</v>
      </c>
      <c r="H10">
        <f t="shared" si="1"/>
        <v>1.879354600820311</v>
      </c>
      <c r="I10">
        <f>C10+(H10/(B10*'AC Parameters'!$B$8))</f>
        <v>0.15399485200449606</v>
      </c>
      <c r="J10">
        <f>FORECAST(I10,
INDEX(WingXFLR5!$F$8:$F$114,MATCH(I10,WingXFLR5!$C$8:$C$114,1)):INDEX(WingXFLR5!$F$8:$F$114,MATCH(I10,WingXFLR5!$C$8:$C$114,1)+1),
INDEX(WingXFLR5!$C$8:$C$114,MATCH(I10,WingXFLR5!$C$8:$C$114,1)):INDEX(WingXFLR5!$C$8:$C$114,MATCH(I10,WingXFLR5!$C$8:$C$114,1)+1))</f>
        <v>1.6077315721339983E-2</v>
      </c>
      <c r="K10">
        <f>FORECAST(I10,
INDEX(WingXFLR5!$I$8:$I$145,MATCH(I10,WingXFLR5!$C$8:$C$145,1)):INDEX(WingXFLR5!$I$8:$I$145,MATCH(I10,WingXFLR5!$C$8:$C$145,1)+1),
INDEX(WingXFLR5!$C$8:$C$145,MATCH(I10,WingXFLR5!$C$8:$C$145,1)):INDEX(WingXFLR5!$C$8:$C$145,MATCH(I10,WingXFLR5!$C$8:$C$145,1)+1))</f>
        <v>-6.6000809602895533E-2</v>
      </c>
      <c r="L10">
        <f>(((K10*'AC Parameters'!$B$6)+(I10*('AC Parameters'!$B$3-'AC Parameters'!$B$4)))/('AC Parameters'!$B$5-'AC Parameters'!$B$3)) * ('AC Parameters'!$B$8/'AC Parameters'!$B$9)</f>
        <v>-0.14971993839178879</v>
      </c>
      <c r="M10">
        <f>FORECAST(ABS(L10),
INDEX(HStabXFLR5!$D$8:$D$206,MATCH(ABS(L10),HStabXFLR5!$C$8:$C$206,1)):INDEX(HStabXFLR5!$D$8:$D$206,MATCH(ABS(L10),HStabXFLR5!$C$8:$C$206,1)+1),
INDEX(HStabXFLR5!$C$8:$C$206,MATCH(ABS(L10),HStabXFLR5!$C$8:$C$206,1)):INDEX(HStabXFLR5!$C$8:$C$206,MATCH(ABS(L10),HStabXFLR5!$C$8:$C$206,1)+1))</f>
        <v>2.4881584709907222E-2</v>
      </c>
      <c r="N10">
        <f>L10*B10*'AC Parameters'!$B$9</f>
        <v>-1.9166269137646363</v>
      </c>
      <c r="O10">
        <f>(B10*'AC Parameters'!$B$8*TrimCalculation_Dwing_DHStab!I10)+TrimCalculation_Dwing_DHStab!N10</f>
        <v>17.427922015020847</v>
      </c>
      <c r="P10">
        <f>('AC Parameters'!$B$2*9.807)-TrimCalculation_Dwing_DHStab!O10</f>
        <v>0.15602898497915163</v>
      </c>
      <c r="Q10">
        <f>M10*B10*'AC Parameters'!$B$9</f>
        <v>0.31851946657452185</v>
      </c>
      <c r="R10">
        <f>(J10*B10*'AC Parameters'!$B$8)</f>
        <v>2.0196027111731838</v>
      </c>
    </row>
    <row r="11" spans="1:19" x14ac:dyDescent="0.2">
      <c r="A11" s="1">
        <f>WingXFLR5!L17</f>
        <v>22.857900000000001</v>
      </c>
      <c r="B11" s="1">
        <f t="shared" si="0"/>
        <v>320.02120035112506</v>
      </c>
      <c r="C11">
        <f>WingXFLR5!C17</f>
        <v>0.14870700000000001</v>
      </c>
      <c r="D11">
        <f>WingXFLR5!I17</f>
        <v>-6.5611000000000003E-2</v>
      </c>
      <c r="E11">
        <f>(((D11*'AC Parameters'!$B$6)+(C11*('AC Parameters'!$B$3-'AC Parameters'!$B$4)))/('AC Parameters'!$B$5-'AC Parameters'!$B$3)) * ('AC Parameters'!$B$8/'AC Parameters'!$B$9)</f>
        <v>-0.14869079601805638</v>
      </c>
      <c r="F11">
        <f>E11*B11*'AC Parameters'!$B$9</f>
        <v>-1.7796493426550646</v>
      </c>
      <c r="G11">
        <f>'AC Parameters'!$B$2*9.807 + F11</f>
        <v>15.804301657344935</v>
      </c>
      <c r="H11">
        <f t="shared" si="1"/>
        <v>1.7796493426550646</v>
      </c>
      <c r="I11">
        <f>C11+(H11/(B11*'AC Parameters'!$B$8))</f>
        <v>0.16385968602472836</v>
      </c>
      <c r="J11">
        <f>FORECAST(I11,
INDEX(WingXFLR5!$F$8:$F$114,MATCH(I11,WingXFLR5!$C$8:$C$114,1)):INDEX(WingXFLR5!$F$8:$F$114,MATCH(I11,WingXFLR5!$C$8:$C$114,1)+1),
INDEX(WingXFLR5!$C$8:$C$114,MATCH(I11,WingXFLR5!$C$8:$C$114,1)):INDEX(WingXFLR5!$C$8:$C$114,MATCH(I11,WingXFLR5!$C$8:$C$114,1)+1))</f>
        <v>1.626000842564896E-2</v>
      </c>
      <c r="K11">
        <f>FORECAST(I11,
INDEX(WingXFLR5!$I$8:$I$145,MATCH(I11,WingXFLR5!$C$8:$C$145,1)):INDEX(WingXFLR5!$I$8:$I$145,MATCH(I11,WingXFLR5!$C$8:$C$145,1)+1),
INDEX(WingXFLR5!$C$8:$C$145,MATCH(I11,WingXFLR5!$C$8:$C$145,1)):INDEX(WingXFLR5!$C$8:$C$145,MATCH(I11,WingXFLR5!$C$8:$C$145,1)+1))</f>
        <v>-6.6727499994789219E-2</v>
      </c>
      <c r="L11">
        <f>(((K11*'AC Parameters'!$B$6)+(I11*('AC Parameters'!$B$3-'AC Parameters'!$B$4)))/('AC Parameters'!$B$5-'AC Parameters'!$B$3)) * ('AC Parameters'!$B$8/'AC Parameters'!$B$9)</f>
        <v>-0.15163872058272451</v>
      </c>
      <c r="M11">
        <f>FORECAST(ABS(L11),
INDEX(HStabXFLR5!$D$8:$D$206,MATCH(ABS(L11),HStabXFLR5!$C$8:$C$206,1)):INDEX(HStabXFLR5!$D$8:$D$206,MATCH(ABS(L11),HStabXFLR5!$C$8:$C$206,1)+1),
INDEX(HStabXFLR5!$C$8:$C$206,MATCH(ABS(L11),HStabXFLR5!$C$8:$C$206,1)):INDEX(HStabXFLR5!$C$8:$C$206,MATCH(ABS(L11),HStabXFLR5!$C$8:$C$206,1)+1))</f>
        <v>2.4926835149415013E-2</v>
      </c>
      <c r="N11">
        <f>L11*B11*'AC Parameters'!$B$9</f>
        <v>-1.8149324412341543</v>
      </c>
      <c r="O11">
        <f>(B11*'AC Parameters'!$B$8*TrimCalculation_Dwing_DHStab!I11)+TrimCalculation_Dwing_DHStab!N11</f>
        <v>17.430024000526522</v>
      </c>
      <c r="P11">
        <f>('AC Parameters'!$B$2*9.807)-TrimCalculation_Dwing_DHStab!O11</f>
        <v>0.15392699947347666</v>
      </c>
      <c r="Q11">
        <f>M11*B11*'AC Parameters'!$B$9</f>
        <v>0.29834412738459326</v>
      </c>
      <c r="R11">
        <f>(J11*B11*'AC Parameters'!$B$8)</f>
        <v>1.9097019009730807</v>
      </c>
    </row>
    <row r="12" spans="1:19" x14ac:dyDescent="0.2">
      <c r="A12" s="1">
        <f>WingXFLR5!L18</f>
        <v>22.149000000000001</v>
      </c>
      <c r="B12" s="1">
        <f t="shared" si="0"/>
        <v>300.47914811250007</v>
      </c>
      <c r="C12">
        <f>WingXFLR5!C18</f>
        <v>0.15837899999999999</v>
      </c>
      <c r="D12">
        <f>WingXFLR5!I18</f>
        <v>-6.6323999999999994E-2</v>
      </c>
      <c r="E12">
        <f>(((D12*'AC Parameters'!$B$6)+(C12*('AC Parameters'!$B$3-'AC Parameters'!$B$4)))/('AC Parameters'!$B$5-'AC Parameters'!$B$3)) * ('AC Parameters'!$B$8/'AC Parameters'!$B$9)</f>
        <v>-0.15057319836787192</v>
      </c>
      <c r="F12">
        <f>E12*B12*'AC Parameters'!$B$9</f>
        <v>-1.692129578393309</v>
      </c>
      <c r="G12">
        <f>'AC Parameters'!$B$2*9.807 + F12</f>
        <v>15.891821421606689</v>
      </c>
      <c r="H12">
        <f t="shared" si="1"/>
        <v>1.692129578393309</v>
      </c>
      <c r="I12">
        <f>C12+(H12/(B12*'AC Parameters'!$B$8))</f>
        <v>0.17372351667291119</v>
      </c>
      <c r="J12">
        <f>FORECAST(I12,
INDEX(WingXFLR5!$F$8:$F$114,MATCH(I12,WingXFLR5!$C$8:$C$114,1)):INDEX(WingXFLR5!$F$8:$F$114,MATCH(I12,WingXFLR5!$C$8:$C$114,1)+1),
INDEX(WingXFLR5!$C$8:$C$114,MATCH(I12,WingXFLR5!$C$8:$C$114,1)):INDEX(WingXFLR5!$C$8:$C$114,MATCH(I12,WingXFLR5!$C$8:$C$114,1)+1))</f>
        <v>1.6442424151357479E-2</v>
      </c>
      <c r="K12">
        <f>FORECAST(I12,
INDEX(WingXFLR5!$I$8:$I$145,MATCH(I12,WingXFLR5!$C$8:$C$145,1)):INDEX(WingXFLR5!$I$8:$I$145,MATCH(I12,WingXFLR5!$C$8:$C$145,1)+1),
INDEX(WingXFLR5!$C$8:$C$145,MATCH(I12,WingXFLR5!$C$8:$C$145,1)):INDEX(WingXFLR5!$C$8:$C$145,MATCH(I12,WingXFLR5!$C$8:$C$145,1)+1))</f>
        <v>-6.7454283257965639E-2</v>
      </c>
      <c r="L12">
        <f>(((K12*'AC Parameters'!$B$6)+(I12*('AC Parameters'!$B$3-'AC Parameters'!$B$4)))/('AC Parameters'!$B$5-'AC Parameters'!$B$3)) * ('AC Parameters'!$B$8/'AC Parameters'!$B$9)</f>
        <v>-0.15355767307701981</v>
      </c>
      <c r="M12">
        <f>FORECAST(ABS(L12),
INDEX(HStabXFLR5!$D$8:$D$206,MATCH(ABS(L12),HStabXFLR5!$C$8:$C$206,1)):INDEX(HStabXFLR5!$D$8:$D$206,MATCH(ABS(L12),HStabXFLR5!$C$8:$C$206,1)+1),
INDEX(HStabXFLR5!$C$8:$C$206,MATCH(ABS(L12),HStabXFLR5!$C$8:$C$206,1)):INDEX(HStabXFLR5!$C$8:$C$206,MATCH(ABS(L12),HStabXFLR5!$C$8:$C$206,1)+1))</f>
        <v>2.4972089605169102E-2</v>
      </c>
      <c r="N12">
        <f>L12*B12*'AC Parameters'!$B$9</f>
        <v>-1.7256688668327942</v>
      </c>
      <c r="O12">
        <f>(B12*'AC Parameters'!$B$8*TrimCalculation_Dwing_DHStab!I12)+TrimCalculation_Dwing_DHStab!N12</f>
        <v>17.431839140160353</v>
      </c>
      <c r="P12">
        <f>('AC Parameters'!$B$2*9.807)-TrimCalculation_Dwing_DHStab!O12</f>
        <v>0.15211185983964626</v>
      </c>
      <c r="Q12">
        <f>M12*B12*'AC Parameters'!$B$9</f>
        <v>0.28063434869701864</v>
      </c>
      <c r="R12">
        <f>(J12*B12*'AC Parameters'!$B$8)</f>
        <v>1.8132022558988752</v>
      </c>
    </row>
    <row r="13" spans="1:19" x14ac:dyDescent="0.2">
      <c r="A13" s="1">
        <f>WingXFLR5!L19</f>
        <v>21.502199999999998</v>
      </c>
      <c r="B13" s="1">
        <f t="shared" si="0"/>
        <v>283.18607046450001</v>
      </c>
      <c r="C13">
        <f>WingXFLR5!C19</f>
        <v>0.16805</v>
      </c>
      <c r="D13">
        <f>WingXFLR5!I19</f>
        <v>-6.7035999999999998E-2</v>
      </c>
      <c r="E13">
        <f>(((D13*'AC Parameters'!$B$6)+(C13*('AC Parameters'!$B$3-'AC Parameters'!$B$4)))/('AC Parameters'!$B$5-'AC Parameters'!$B$3)) * ('AC Parameters'!$B$8/'AC Parameters'!$B$9)</f>
        <v>-0.15245337637722073</v>
      </c>
      <c r="F13">
        <f>E13*B13*'AC Parameters'!$B$9</f>
        <v>-1.6146579546906155</v>
      </c>
      <c r="G13">
        <f>'AC Parameters'!$B$2*9.807 + F13</f>
        <v>15.969293045309383</v>
      </c>
      <c r="H13">
        <f t="shared" si="1"/>
        <v>1.6146579546906155</v>
      </c>
      <c r="I13">
        <f>C13+(H13/(B13*'AC Parameters'!$B$8))</f>
        <v>0.18358612064443613</v>
      </c>
      <c r="J13">
        <f>FORECAST(I13,
INDEX(WingXFLR5!$F$8:$F$114,MATCH(I13,WingXFLR5!$C$8:$C$114,1)):INDEX(WingXFLR5!$F$8:$F$114,MATCH(I13,WingXFLR5!$C$8:$C$114,1)+1),
INDEX(WingXFLR5!$C$8:$C$114,MATCH(I13,WingXFLR5!$C$8:$C$114,1)):INDEX(WingXFLR5!$C$8:$C$114,MATCH(I13,WingXFLR5!$C$8:$C$114,1)+1))</f>
        <v>1.6623973055611713E-2</v>
      </c>
      <c r="K13">
        <f>FORECAST(I13,
INDEX(WingXFLR5!$I$8:$I$145,MATCH(I13,WingXFLR5!$C$8:$C$145,1)):INDEX(WingXFLR5!$I$8:$I$145,MATCH(I13,WingXFLR5!$C$8:$C$145,1)+1),
INDEX(WingXFLR5!$C$8:$C$145,MATCH(I13,WingXFLR5!$C$8:$C$145,1)):INDEX(WingXFLR5!$C$8:$C$145,MATCH(I13,WingXFLR5!$C$8:$C$145,1)+1))</f>
        <v>-6.8180892222446846E-2</v>
      </c>
      <c r="L13">
        <f>(((K13*'AC Parameters'!$B$6)+(I13*('AC Parameters'!$B$3-'AC Parameters'!$B$4)))/('AC Parameters'!$B$5-'AC Parameters'!$B$3)) * ('AC Parameters'!$B$8/'AC Parameters'!$B$9)</f>
        <v>-0.15547620304915832</v>
      </c>
      <c r="M13">
        <f>FORECAST(ABS(L13),
INDEX(HStabXFLR5!$D$8:$D$206,MATCH(ABS(L13),HStabXFLR5!$C$8:$C$206,1)):INDEX(HStabXFLR5!$D$8:$D$206,MATCH(ABS(L13),HStabXFLR5!$C$8:$C$206,1)+1),
INDEX(HStabXFLR5!$C$8:$C$206,MATCH(ABS(L13),HStabXFLR5!$C$8:$C$206,1)):INDEX(HStabXFLR5!$C$8:$C$206,MATCH(ABS(L13),HStabXFLR5!$C$8:$C$206,1)+1))</f>
        <v>2.501777140203245E-2</v>
      </c>
      <c r="N13">
        <f>L13*B13*'AC Parameters'!$B$9</f>
        <v>-1.6466731927094718</v>
      </c>
      <c r="O13">
        <f>(B13*'AC Parameters'!$B$8*TrimCalculation_Dwing_DHStab!I13)+TrimCalculation_Dwing_DHStab!N13</f>
        <v>17.433301586933382</v>
      </c>
      <c r="P13">
        <f>('AC Parameters'!$B$2*9.807)-TrimCalculation_Dwing_DHStab!O13</f>
        <v>0.15064941306661694</v>
      </c>
      <c r="Q13">
        <f>M13*B13*'AC Parameters'!$B$9</f>
        <v>0.26496719562951471</v>
      </c>
      <c r="R13">
        <f>(J13*B13*'AC Parameters'!$B$8)</f>
        <v>1.7277176810813917</v>
      </c>
    </row>
    <row r="14" spans="1:19" x14ac:dyDescent="0.2">
      <c r="A14" s="1">
        <f>WingXFLR5!L20</f>
        <v>20.908999999999999</v>
      </c>
      <c r="B14" s="1">
        <f t="shared" si="0"/>
        <v>267.77659711249999</v>
      </c>
      <c r="C14">
        <f>WingXFLR5!C20</f>
        <v>0.17772099999999999</v>
      </c>
      <c r="D14">
        <f>WingXFLR5!I20</f>
        <v>-6.7749000000000004E-2</v>
      </c>
      <c r="E14">
        <f>(((D14*'AC Parameters'!$B$6)+(C14*('AC Parameters'!$B$3-'AC Parameters'!$B$4)))/('AC Parameters'!$B$5-'AC Parameters'!$B$3)) * ('AC Parameters'!$B$8/'AC Parameters'!$B$9)</f>
        <v>-0.15433574563767394</v>
      </c>
      <c r="F14">
        <f>E14*B14*'AC Parameters'!$B$9</f>
        <v>-1.5456485291599082</v>
      </c>
      <c r="G14">
        <f>'AC Parameters'!$B$2*9.807 + F14</f>
        <v>16.03830247084009</v>
      </c>
      <c r="H14">
        <f t="shared" si="1"/>
        <v>1.5456485291599082</v>
      </c>
      <c r="I14">
        <f>C14+(H14/(B14*'AC Parameters'!$B$8))</f>
        <v>0.19344894792056949</v>
      </c>
      <c r="J14">
        <f>FORECAST(I14,
INDEX(WingXFLR5!$F$8:$F$114,MATCH(I14,WingXFLR5!$C$8:$C$114,1)):INDEX(WingXFLR5!$F$8:$F$114,MATCH(I14,WingXFLR5!$C$8:$C$114,1)+1),
INDEX(WingXFLR5!$C$8:$C$114,MATCH(I14,WingXFLR5!$C$8:$C$114,1)):INDEX(WingXFLR5!$C$8:$C$114,MATCH(I14,WingXFLR5!$C$8:$C$114,1)+1))</f>
        <v>1.680491465321551E-2</v>
      </c>
      <c r="K14">
        <f>FORECAST(I14,
INDEX(WingXFLR5!$I$8:$I$145,MATCH(I14,WingXFLR5!$C$8:$C$145,1)):INDEX(WingXFLR5!$I$8:$I$145,MATCH(I14,WingXFLR5!$C$8:$C$145,1)+1),
INDEX(WingXFLR5!$C$8:$C$145,MATCH(I14,WingXFLR5!$C$8:$C$145,1)):INDEX(WingXFLR5!$C$8:$C$145,MATCH(I14,WingXFLR5!$C$8:$C$145,1)+1))</f>
        <v>-6.890779179515627E-2</v>
      </c>
      <c r="L14">
        <f>(((K14*'AC Parameters'!$B$6)+(I14*('AC Parameters'!$B$3-'AC Parameters'!$B$4)))/('AC Parameters'!$B$5-'AC Parameters'!$B$3)) * ('AC Parameters'!$B$8/'AC Parameters'!$B$9)</f>
        <v>-0.15739537720590499</v>
      </c>
      <c r="M14">
        <f>FORECAST(ABS(L14),
INDEX(HStabXFLR5!$D$8:$D$206,MATCH(ABS(L14),HStabXFLR5!$C$8:$C$206,1)):INDEX(HStabXFLR5!$D$8:$D$206,MATCH(ABS(L14),HStabXFLR5!$C$8:$C$206,1)+1),
INDEX(HStabXFLR5!$C$8:$C$206,MATCH(ABS(L14),HStabXFLR5!$C$8:$C$206,1)):INDEX(HStabXFLR5!$C$8:$C$206,MATCH(ABS(L14),HStabXFLR5!$C$8:$C$206,1)+1))</f>
        <v>2.5064946328022388E-2</v>
      </c>
      <c r="N14">
        <f>L14*B14*'AC Parameters'!$B$9</f>
        <v>-1.5762902642528909</v>
      </c>
      <c r="O14">
        <f>(B14*'AC Parameters'!$B$8*TrimCalculation_Dwing_DHStab!I14)+TrimCalculation_Dwing_DHStab!N14</f>
        <v>17.434713798770051</v>
      </c>
      <c r="P14">
        <f>('AC Parameters'!$B$2*9.807)-TrimCalculation_Dwing_DHStab!O14</f>
        <v>0.14923720122994766</v>
      </c>
      <c r="Q14">
        <f>M14*B14*'AC Parameters'!$B$9</f>
        <v>0.25102154569124574</v>
      </c>
      <c r="R14">
        <f>(J14*B14*'AC Parameters'!$B$8)</f>
        <v>1.6514863698416815</v>
      </c>
    </row>
    <row r="15" spans="1:19" x14ac:dyDescent="0.2">
      <c r="A15" s="1">
        <f>WingXFLR5!L21</f>
        <v>20.362400000000001</v>
      </c>
      <c r="B15" s="1">
        <f t="shared" si="0"/>
        <v>253.95924192800004</v>
      </c>
      <c r="C15">
        <f>WingXFLR5!C21</f>
        <v>0.18739</v>
      </c>
      <c r="D15">
        <f>WingXFLR5!I21</f>
        <v>-6.8460999999999994E-2</v>
      </c>
      <c r="E15">
        <f>(((D15*'AC Parameters'!$B$6)+(C15*('AC Parameters'!$B$3-'AC Parameters'!$B$4)))/('AC Parameters'!$B$5-'AC Parameters'!$B$3)) * ('AC Parameters'!$B$8/'AC Parameters'!$B$9)</f>
        <v>-0.15621585746829811</v>
      </c>
      <c r="F15">
        <f>E15*B15*'AC Parameters'!$B$9</f>
        <v>-1.4837500316678278</v>
      </c>
      <c r="G15">
        <f>'AC Parameters'!$B$2*9.807 + F15</f>
        <v>16.100200968332171</v>
      </c>
      <c r="H15">
        <f t="shared" si="1"/>
        <v>1.4837500316678278</v>
      </c>
      <c r="I15">
        <f>C15+(H15/(B15*'AC Parameters'!$B$8))</f>
        <v>0.20330954514799551</v>
      </c>
      <c r="J15">
        <f>FORECAST(I15,
INDEX(WingXFLR5!$F$8:$F$114,MATCH(I15,WingXFLR5!$C$8:$C$114,1)):INDEX(WingXFLR5!$F$8:$F$114,MATCH(I15,WingXFLR5!$C$8:$C$114,1)+1),
INDEX(WingXFLR5!$C$8:$C$114,MATCH(I15,WingXFLR5!$C$8:$C$114,1)):INDEX(WingXFLR5!$C$8:$C$114,MATCH(I15,WingXFLR5!$C$8:$C$114,1)+1))</f>
        <v>1.6985433853040466E-2</v>
      </c>
      <c r="K15">
        <f>FORECAST(I15,
INDEX(WingXFLR5!$I$8:$I$145,MATCH(I15,WingXFLR5!$C$8:$C$145,1)):INDEX(WingXFLR5!$I$8:$I$145,MATCH(I15,WingXFLR5!$C$8:$C$145,1)+1),
INDEX(WingXFLR5!$C$8:$C$145,MATCH(I15,WingXFLR5!$C$8:$C$145,1)):INDEX(WingXFLR5!$C$8:$C$145,MATCH(I15,WingXFLR5!$C$8:$C$145,1)+1))</f>
        <v>-6.9634321487936801E-2</v>
      </c>
      <c r="L15">
        <f>(((K15*'AC Parameters'!$B$6)+(I15*('AC Parameters'!$B$3-'AC Parameters'!$B$4)))/('AC Parameters'!$B$5-'AC Parameters'!$B$3)) * ('AC Parameters'!$B$8/'AC Parameters'!$B$9)</f>
        <v>-0.15931366707195926</v>
      </c>
      <c r="M15">
        <f>FORECAST(ABS(L15),
INDEX(HStabXFLR5!$D$8:$D$206,MATCH(ABS(L15),HStabXFLR5!$C$8:$C$206,1)):INDEX(HStabXFLR5!$D$8:$D$206,MATCH(ABS(L15),HStabXFLR5!$C$8:$C$206,1)+1),
INDEX(HStabXFLR5!$C$8:$C$206,MATCH(ABS(L15),HStabXFLR5!$C$8:$C$206,1)):INDEX(HStabXFLR5!$C$8:$C$206,MATCH(ABS(L15),HStabXFLR5!$C$8:$C$206,1)+1))</f>
        <v>2.5112099517398262E-2</v>
      </c>
      <c r="N15">
        <f>L15*B15*'AC Parameters'!$B$9</f>
        <v>-1.5131732616268345</v>
      </c>
      <c r="O15">
        <f>(B15*'AC Parameters'!$B$8*TrimCalculation_Dwing_DHStab!I15)+TrimCalculation_Dwing_DHStab!N15</f>
        <v>17.435894770614862</v>
      </c>
      <c r="P15">
        <f>('AC Parameters'!$B$2*9.807)-TrimCalculation_Dwing_DHStab!O15</f>
        <v>0.14805622938513707</v>
      </c>
      <c r="Q15">
        <f>M15*B15*'AC Parameters'!$B$9</f>
        <v>0.23851662089904505</v>
      </c>
      <c r="R15">
        <f>(J15*B15*'AC Parameters'!$B$8)</f>
        <v>1.5830941011850388</v>
      </c>
    </row>
    <row r="16" spans="1:19" x14ac:dyDescent="0.2">
      <c r="A16" s="1">
        <f>WingXFLR5!L22</f>
        <v>19.8565</v>
      </c>
      <c r="B16" s="1">
        <f t="shared" si="0"/>
        <v>241.49686275312504</v>
      </c>
      <c r="C16">
        <f>WingXFLR5!C22</f>
        <v>0.19705900000000001</v>
      </c>
      <c r="D16">
        <f>WingXFLR5!I22</f>
        <v>-6.9173999999999999E-2</v>
      </c>
      <c r="E16">
        <f>(((D16*'AC Parameters'!$B$6)+(C16*('AC Parameters'!$B$3-'AC Parameters'!$B$4)))/('AC Parameters'!$B$5-'AC Parameters'!$B$3)) * ('AC Parameters'!$B$8/'AC Parameters'!$B$9)</f>
        <v>-0.15809816055002671</v>
      </c>
      <c r="F16">
        <f>E16*B16*'AC Parameters'!$B$9</f>
        <v>-1.4279398457671877</v>
      </c>
      <c r="G16">
        <f>'AC Parameters'!$B$2*9.807 + F16</f>
        <v>16.156011154232811</v>
      </c>
      <c r="H16">
        <f t="shared" si="1"/>
        <v>1.4279398457671877</v>
      </c>
      <c r="I16">
        <f>C16+(H16/(B16*'AC Parameters'!$B$8))</f>
        <v>0.21317036568002998</v>
      </c>
      <c r="J16">
        <f>FORECAST(I16,
INDEX(WingXFLR5!$F$8:$F$114,MATCH(I16,WingXFLR5!$C$8:$C$114,1)):INDEX(WingXFLR5!$F$8:$F$114,MATCH(I16,WingXFLR5!$C$8:$C$114,1)+1),
INDEX(WingXFLR5!$C$8:$C$114,MATCH(I16,WingXFLR5!$C$8:$C$114,1)):INDEX(WingXFLR5!$C$8:$C$114,MATCH(I16,WingXFLR5!$C$8:$C$114,1)+1))</f>
        <v>1.7167963365991457E-2</v>
      </c>
      <c r="K16">
        <f>FORECAST(I16,
INDEX(WingXFLR5!$I$8:$I$145,MATCH(I16,WingXFLR5!$C$8:$C$145,1)):INDEX(WingXFLR5!$I$8:$I$145,MATCH(I16,WingXFLR5!$C$8:$C$145,1)+1),
INDEX(WingXFLR5!$C$8:$C$145,MATCH(I16,WingXFLR5!$C$8:$C$145,1)):INDEX(WingXFLR5!$C$8:$C$145,MATCH(I16,WingXFLR5!$C$8:$C$145,1)+1))</f>
        <v>-7.0361188221955043E-2</v>
      </c>
      <c r="L16">
        <f>(((K16*'AC Parameters'!$B$6)+(I16*('AC Parameters'!$B$3-'AC Parameters'!$B$4)))/('AC Parameters'!$B$5-'AC Parameters'!$B$3)) * ('AC Parameters'!$B$8/'AC Parameters'!$B$9)</f>
        <v>-0.16123270286900504</v>
      </c>
      <c r="M16">
        <f>FORECAST(ABS(L16),
INDEX(HStabXFLR5!$D$8:$D$206,MATCH(ABS(L16),HStabXFLR5!$C$8:$C$206,1)):INDEX(HStabXFLR5!$D$8:$D$206,MATCH(ABS(L16),HStabXFLR5!$C$8:$C$206,1)+1),
INDEX(HStabXFLR5!$C$8:$C$206,MATCH(ABS(L16),HStabXFLR5!$C$8:$C$206,1)):INDEX(HStabXFLR5!$C$8:$C$206,MATCH(ABS(L16),HStabXFLR5!$C$8:$C$206,1)+1))</f>
        <v>2.5159271042389582E-2</v>
      </c>
      <c r="N16">
        <f>L16*B16*'AC Parameters'!$B$9</f>
        <v>-1.4562509776610741</v>
      </c>
      <c r="O16">
        <f>(B16*'AC Parameters'!$B$8*TrimCalculation_Dwing_DHStab!I16)+TrimCalculation_Dwing_DHStab!N16</f>
        <v>17.436899679863494</v>
      </c>
      <c r="P16">
        <f>('AC Parameters'!$B$2*9.807)-TrimCalculation_Dwing_DHStab!O16</f>
        <v>0.14705132013650513</v>
      </c>
      <c r="Q16">
        <f>M16*B16*'AC Parameters'!$B$9</f>
        <v>0.22723809996838437</v>
      </c>
      <c r="R16">
        <f>(J16*B16*'AC Parameters'!$B$8)</f>
        <v>1.5215854104383388</v>
      </c>
    </row>
    <row r="17" spans="1:18" x14ac:dyDescent="0.2">
      <c r="A17" s="1">
        <f>WingXFLR5!L23</f>
        <v>19.386700000000001</v>
      </c>
      <c r="B17" s="1">
        <f t="shared" si="0"/>
        <v>230.20453384512507</v>
      </c>
      <c r="C17">
        <f>WingXFLR5!C23</f>
        <v>0.20672699999999999</v>
      </c>
      <c r="D17">
        <f>WingXFLR5!I23</f>
        <v>-6.9886000000000004E-2</v>
      </c>
      <c r="E17">
        <f>(((D17*'AC Parameters'!$B$6)+(C17*('AC Parameters'!$B$3-'AC Parameters'!$B$4)))/('AC Parameters'!$B$5-'AC Parameters'!$B$3)) * ('AC Parameters'!$B$8/'AC Parameters'!$B$9)</f>
        <v>-0.15997823929128857</v>
      </c>
      <c r="F17">
        <f>E17*B17*'AC Parameters'!$B$9</f>
        <v>-1.3773565784529194</v>
      </c>
      <c r="G17">
        <f>'AC Parameters'!$B$2*9.807 + F17</f>
        <v>16.206594421547081</v>
      </c>
      <c r="H17">
        <f t="shared" si="1"/>
        <v>1.3773565784529194</v>
      </c>
      <c r="I17">
        <f>C17+(H17/(B17*'AC Parameters'!$B$8))</f>
        <v>0.22302995953540652</v>
      </c>
      <c r="J17">
        <f>FORECAST(I17,
INDEX(WingXFLR5!$F$8:$F$114,MATCH(I17,WingXFLR5!$C$8:$C$114,1)):INDEX(WingXFLR5!$F$8:$F$114,MATCH(I17,WingXFLR5!$C$8:$C$114,1)+1),
INDEX(WingXFLR5!$C$8:$C$114,MATCH(I17,WingXFLR5!$C$8:$C$114,1)):INDEX(WingXFLR5!$C$8:$C$114,MATCH(I17,WingXFLR5!$C$8:$C$114,1)+1))</f>
        <v>1.7351556043489879E-2</v>
      </c>
      <c r="K17">
        <f>FORECAST(I17,
INDEX(WingXFLR5!$I$8:$I$145,MATCH(I17,WingXFLR5!$C$8:$C$145,1)):INDEX(WingXFLR5!$I$8:$I$145,MATCH(I17,WingXFLR5!$C$8:$C$145,1)+1),
INDEX(WingXFLR5!$C$8:$C$145,MATCH(I17,WingXFLR5!$C$8:$C$145,1)):INDEX(WingXFLR5!$C$8:$C$145,MATCH(I17,WingXFLR5!$C$8:$C$145,1)+1))</f>
        <v>-7.1087732794248848E-2</v>
      </c>
      <c r="L17">
        <f>(((K17*'AC Parameters'!$B$6)+(I17*('AC Parameters'!$B$3-'AC Parameters'!$B$4)))/('AC Parameters'!$B$5-'AC Parameters'!$B$3)) * ('AC Parameters'!$B$8/'AC Parameters'!$B$9)</f>
        <v>-0.16315099213886797</v>
      </c>
      <c r="M17">
        <f>FORECAST(ABS(L17),
INDEX(HStabXFLR5!$D$8:$D$206,MATCH(ABS(L17),HStabXFLR5!$C$8:$C$206,1)):INDEX(HStabXFLR5!$D$8:$D$206,MATCH(ABS(L17),HStabXFLR5!$C$8:$C$206,1)+1),
INDEX(HStabXFLR5!$C$8:$C$206,MATCH(ABS(L17),HStabXFLR5!$C$8:$C$206,1)):INDEX(HStabXFLR5!$C$8:$C$206,MATCH(ABS(L17),HStabXFLR5!$C$8:$C$206,1)+1))</f>
        <v>2.5207497312064266E-2</v>
      </c>
      <c r="N17">
        <f>L17*B17*'AC Parameters'!$B$9</f>
        <v>-1.4046728686294965</v>
      </c>
      <c r="O17">
        <f>(B17*'AC Parameters'!$B$8*TrimCalculation_Dwing_DHStab!I17)+TrimCalculation_Dwing_DHStab!N17</f>
        <v>17.438027519053254</v>
      </c>
      <c r="P17">
        <f>('AC Parameters'!$B$2*9.807)-TrimCalculation_Dwing_DHStab!O17</f>
        <v>0.14592348094674534</v>
      </c>
      <c r="Q17">
        <f>M17*B17*'AC Parameters'!$B$9</f>
        <v>0.21702771828791231</v>
      </c>
      <c r="R17">
        <f>(J17*B17*'AC Parameters'!$B$8)</f>
        <v>1.4659473214658481</v>
      </c>
    </row>
    <row r="18" spans="1:18" x14ac:dyDescent="0.2">
      <c r="A18" s="1">
        <f>WingXFLR5!L24</f>
        <v>18.948699999999999</v>
      </c>
      <c r="B18" s="1">
        <f t="shared" si="0"/>
        <v>219.92010441012499</v>
      </c>
      <c r="C18">
        <f>WingXFLR5!C24</f>
        <v>0.216395</v>
      </c>
      <c r="D18">
        <f>WingXFLR5!I24</f>
        <v>-7.0598999999999995E-2</v>
      </c>
      <c r="E18">
        <f>(((D18*'AC Parameters'!$B$6)+(C18*('AC Parameters'!$B$3-'AC Parameters'!$B$4)))/('AC Parameters'!$B$5-'AC Parameters'!$B$3)) * ('AC Parameters'!$B$8/'AC Parameters'!$B$9)</f>
        <v>-0.16186050928365484</v>
      </c>
      <c r="F18">
        <f>E18*B18*'AC Parameters'!$B$9</f>
        <v>-1.3313046157974979</v>
      </c>
      <c r="G18">
        <f>'AC Parameters'!$B$2*9.807 + F18</f>
        <v>16.2526463842025</v>
      </c>
      <c r="H18">
        <f t="shared" si="1"/>
        <v>1.3313046157974979</v>
      </c>
      <c r="I18">
        <f>C18+(H18/(B18*'AC Parameters'!$B$8))</f>
        <v>0.23288977669539154</v>
      </c>
      <c r="J18">
        <f>FORECAST(I18,
INDEX(WingXFLR5!$F$8:$F$114,MATCH(I18,WingXFLR5!$C$8:$C$114,1)):INDEX(WingXFLR5!$F$8:$F$114,MATCH(I18,WingXFLR5!$C$8:$C$114,1)+1),
INDEX(WingXFLR5!$C$8:$C$114,MATCH(I18,WingXFLR5!$C$8:$C$114,1)):INDEX(WingXFLR5!$C$8:$C$114,MATCH(I18,WingXFLR5!$C$8:$C$114,1)+1))</f>
        <v>1.753588500588369E-2</v>
      </c>
      <c r="K18">
        <f>FORECAST(I18,
INDEX(WingXFLR5!$I$8:$I$145,MATCH(I18,WingXFLR5!$C$8:$C$145,1)):INDEX(WingXFLR5!$I$8:$I$145,MATCH(I18,WingXFLR5!$C$8:$C$145,1)+1),
INDEX(WingXFLR5!$C$8:$C$145,MATCH(I18,WingXFLR5!$C$8:$C$145,1)):INDEX(WingXFLR5!$C$8:$C$145,MATCH(I18,WingXFLR5!$C$8:$C$145,1)+1))</f>
        <v>-7.181406145960878E-2</v>
      </c>
      <c r="L18">
        <f>(((K18*'AC Parameters'!$B$6)+(I18*('AC Parameters'!$B$3-'AC Parameters'!$B$4)))/('AC Parameters'!$B$5-'AC Parameters'!$B$3)) * ('AC Parameters'!$B$8/'AC Parameters'!$B$9)</f>
        <v>-0.16506881569143067</v>
      </c>
      <c r="M18">
        <f>FORECAST(ABS(L18),
INDEX(HStabXFLR5!$D$8:$D$206,MATCH(ABS(L18),HStabXFLR5!$C$8:$C$206,1)):INDEX(HStabXFLR5!$D$8:$D$206,MATCH(ABS(L18),HStabXFLR5!$C$8:$C$206,1)+1),
INDEX(HStabXFLR5!$C$8:$C$206,MATCH(ABS(L18),HStabXFLR5!$C$8:$C$206,1)):INDEX(HStabXFLR5!$C$8:$C$206,MATCH(ABS(L18),HStabXFLR5!$C$8:$C$206,1)+1))</f>
        <v>2.5256553477967535E-2</v>
      </c>
      <c r="N18">
        <f>L18*B18*'AC Parameters'!$B$9</f>
        <v>-1.3576929741961452</v>
      </c>
      <c r="O18">
        <f>(B18*'AC Parameters'!$B$8*TrimCalculation_Dwing_DHStab!I18)+TrimCalculation_Dwing_DHStab!N18</f>
        <v>17.438998876336598</v>
      </c>
      <c r="P18">
        <f>('AC Parameters'!$B$2*9.807)-TrimCalculation_Dwing_DHStab!O18</f>
        <v>0.14495212366340127</v>
      </c>
      <c r="Q18">
        <f>M18*B18*'AC Parameters'!$B$9</f>
        <v>0.20773545303400329</v>
      </c>
      <c r="R18">
        <f>(J18*B18*'AC Parameters'!$B$8)</f>
        <v>1.4153331737403643</v>
      </c>
    </row>
    <row r="19" spans="1:18" x14ac:dyDescent="0.2">
      <c r="A19" s="1">
        <f>WingXFLR5!L25</f>
        <v>18.539100000000001</v>
      </c>
      <c r="B19" s="1">
        <f t="shared" si="0"/>
        <v>210.51516514612504</v>
      </c>
      <c r="C19">
        <f>WingXFLR5!C25</f>
        <v>0.22606100000000001</v>
      </c>
      <c r="D19">
        <f>WingXFLR5!I25</f>
        <v>-7.1310999999999999E-2</v>
      </c>
      <c r="E19">
        <f>(((D19*'AC Parameters'!$B$6)+(C19*('AC Parameters'!$B$3-'AC Parameters'!$B$4)))/('AC Parameters'!$B$5-'AC Parameters'!$B$3)) * ('AC Parameters'!$B$8/'AC Parameters'!$B$9)</f>
        <v>-0.16374052184619203</v>
      </c>
      <c r="F19">
        <f>E19*B19*'AC Parameters'!$B$9</f>
        <v>-1.2891728761088865</v>
      </c>
      <c r="G19">
        <f>'AC Parameters'!$B$2*9.807 + F19</f>
        <v>16.294778123891113</v>
      </c>
      <c r="H19">
        <f t="shared" si="1"/>
        <v>1.2891728761088865</v>
      </c>
      <c r="I19">
        <f>C19+(H19/(B19*'AC Parameters'!$B$8))</f>
        <v>0.24274736380666917</v>
      </c>
      <c r="J19">
        <f>FORECAST(I19,
INDEX(WingXFLR5!$F$8:$F$114,MATCH(I19,WingXFLR5!$C$8:$C$114,1)):INDEX(WingXFLR5!$F$8:$F$114,MATCH(I19,WingXFLR5!$C$8:$C$114,1)+1),
INDEX(WingXFLR5!$C$8:$C$114,MATCH(I19,WingXFLR5!$C$8:$C$114,1)):INDEX(WingXFLR5!$C$8:$C$114,MATCH(I19,WingXFLR5!$C$8:$C$114,1)+1))</f>
        <v>1.771977871328647E-2</v>
      </c>
      <c r="K19">
        <f>FORECAST(I19,
INDEX(WingXFLR5!$I$8:$I$145,MATCH(I19,WingXFLR5!$C$8:$C$145,1)):INDEX(WingXFLR5!$I$8:$I$145,MATCH(I19,WingXFLR5!$C$8:$C$145,1)+1),
INDEX(WingXFLR5!$C$8:$C$145,MATCH(I19,WingXFLR5!$C$8:$C$145,1)):INDEX(WingXFLR5!$C$8:$C$145,MATCH(I19,WingXFLR5!$C$8:$C$145,1)+1))</f>
        <v>-7.254030246588869E-2</v>
      </c>
      <c r="L19">
        <f>(((K19*'AC Parameters'!$B$6)+(I19*('AC Parameters'!$B$3-'AC Parameters'!$B$4)))/('AC Parameters'!$B$5-'AC Parameters'!$B$3)) * ('AC Parameters'!$B$8/'AC Parameters'!$B$9)</f>
        <v>-0.16698637337004776</v>
      </c>
      <c r="M19">
        <f>FORECAST(ABS(L19),
INDEX(HStabXFLR5!$D$8:$D$206,MATCH(ABS(L19),HStabXFLR5!$C$8:$C$206,1)):INDEX(HStabXFLR5!$D$8:$D$206,MATCH(ABS(L19),HStabXFLR5!$C$8:$C$206,1)+1),
INDEX(HStabXFLR5!$C$8:$C$206,MATCH(ABS(L19),HStabXFLR5!$C$8:$C$206,1)):INDEX(HStabXFLR5!$C$8:$C$206,MATCH(ABS(L19),HStabXFLR5!$C$8:$C$206,1)+1))</f>
        <v>2.5305602843059345E-2</v>
      </c>
      <c r="N19">
        <f>L19*B19*'AC Parameters'!$B$9</f>
        <v>-1.3147283323713392</v>
      </c>
      <c r="O19">
        <f>(B19*'AC Parameters'!$B$8*TrimCalculation_Dwing_DHStab!I19)+TrimCalculation_Dwing_DHStab!N19</f>
        <v>17.439706174289579</v>
      </c>
      <c r="P19">
        <f>('AC Parameters'!$B$2*9.807)-TrimCalculation_Dwing_DHStab!O19</f>
        <v>0.14424482571041963</v>
      </c>
      <c r="Q19">
        <f>M19*B19*'AC Parameters'!$B$9</f>
        <v>0.19923777224492048</v>
      </c>
      <c r="R19">
        <f>(J19*B19*'AC Parameters'!$B$8)</f>
        <v>1.3690135461801674</v>
      </c>
    </row>
    <row r="20" spans="1:18" x14ac:dyDescent="0.2">
      <c r="A20" s="1">
        <f>WingXFLR5!L26</f>
        <v>18.155100000000001</v>
      </c>
      <c r="B20" s="1">
        <f t="shared" si="0"/>
        <v>201.88468930612504</v>
      </c>
      <c r="C20">
        <f>WingXFLR5!C26</f>
        <v>0.23572599999999999</v>
      </c>
      <c r="D20">
        <f>WingXFLR5!I26</f>
        <v>-7.2023000000000004E-2</v>
      </c>
      <c r="E20">
        <f>(((D20*'AC Parameters'!$B$6)+(C20*('AC Parameters'!$B$3-'AC Parameters'!$B$4)))/('AC Parameters'!$B$5-'AC Parameters'!$B$3)) * ('AC Parameters'!$B$8/'AC Parameters'!$B$9)</f>
        <v>-0.16562050131936693</v>
      </c>
      <c r="F20">
        <f>E20*B20*'AC Parameters'!$B$9</f>
        <v>-1.2505155050892816</v>
      </c>
      <c r="G20">
        <f>'AC Parameters'!$B$2*9.807 + F20</f>
        <v>16.333435494910717</v>
      </c>
      <c r="H20">
        <f t="shared" si="1"/>
        <v>1.2505155050892816</v>
      </c>
      <c r="I20">
        <f>C20+(H20/(B20*'AC Parameters'!$B$8))</f>
        <v>0.25260394754589732</v>
      </c>
      <c r="J20">
        <f>FORECAST(I20,
INDEX(WingXFLR5!$F$8:$F$114,MATCH(I20,WingXFLR5!$C$8:$C$114,1)):INDEX(WingXFLR5!$F$8:$F$114,MATCH(I20,WingXFLR5!$C$8:$C$114,1)+1),
INDEX(WingXFLR5!$C$8:$C$114,MATCH(I20,WingXFLR5!$C$8:$C$114,1)):INDEX(WingXFLR5!$C$8:$C$114,MATCH(I20,WingXFLR5!$C$8:$C$114,1)+1))</f>
        <v>1.7904112221213516E-2</v>
      </c>
      <c r="K20">
        <f>FORECAST(I20,
INDEX(WingXFLR5!$I$8:$I$145,MATCH(I20,WingXFLR5!$C$8:$C$145,1)):INDEX(WingXFLR5!$I$8:$I$145,MATCH(I20,WingXFLR5!$C$8:$C$145,1)+1),
INDEX(WingXFLR5!$C$8:$C$145,MATCH(I20,WingXFLR5!$C$8:$C$145,1)):INDEX(WingXFLR5!$C$8:$C$145,MATCH(I20,WingXFLR5!$C$8:$C$145,1)+1))</f>
        <v>-7.3266491168530512E-2</v>
      </c>
      <c r="L20">
        <f>(((K20*'AC Parameters'!$B$6)+(I20*('AC Parameters'!$B$3-'AC Parameters'!$B$4)))/('AC Parameters'!$B$5-'AC Parameters'!$B$3)) * ('AC Parameters'!$B$8/'AC Parameters'!$B$9)</f>
        <v>-0.16890378323731886</v>
      </c>
      <c r="M20">
        <f>FORECAST(ABS(L20),
INDEX(HStabXFLR5!$D$8:$D$206,MATCH(ABS(L20),HStabXFLR5!$C$8:$C$206,1)):INDEX(HStabXFLR5!$D$8:$D$206,MATCH(ABS(L20),HStabXFLR5!$C$8:$C$206,1)+1),
INDEX(HStabXFLR5!$C$8:$C$206,MATCH(ABS(L20),HStabXFLR5!$C$8:$C$206,1)):INDEX(HStabXFLR5!$C$8:$C$206,MATCH(ABS(L20),HStabXFLR5!$C$8:$C$206,1)+1))</f>
        <v>2.5354648427272617E-2</v>
      </c>
      <c r="N20">
        <f>L20*B20*'AC Parameters'!$B$9</f>
        <v>-1.2753058837759208</v>
      </c>
      <c r="O20">
        <f>(B20*'AC Parameters'!$B$8*TrimCalculation_Dwing_DHStab!I20)+TrimCalculation_Dwing_DHStab!N20</f>
        <v>17.440545210908216</v>
      </c>
      <c r="P20">
        <f>('AC Parameters'!$B$2*9.807)-TrimCalculation_Dwing_DHStab!O20</f>
        <v>0.14340578909178348</v>
      </c>
      <c r="Q20">
        <f>M20*B20*'AC Parameters'!$B$9</f>
        <v>0.19143995297570307</v>
      </c>
      <c r="R20">
        <f>(J20*B20*'AC Parameters'!$B$8)</f>
        <v>1.3265457708409791</v>
      </c>
    </row>
    <row r="21" spans="1:18" x14ac:dyDescent="0.2">
      <c r="A21" s="1">
        <f>WingXFLR5!L27</f>
        <v>17.794</v>
      </c>
      <c r="B21" s="1">
        <f t="shared" si="0"/>
        <v>193.93369205000002</v>
      </c>
      <c r="C21">
        <f>WingXFLR5!C27</f>
        <v>0.24539</v>
      </c>
      <c r="D21">
        <f>WingXFLR5!I27</f>
        <v>-7.2734999999999994E-2</v>
      </c>
      <c r="E21">
        <f>(((D21*'AC Parameters'!$B$6)+(C21*('AC Parameters'!$B$3-'AC Parameters'!$B$4)))/('AC Parameters'!$B$5-'AC Parameters'!$B$3)) * ('AC Parameters'!$B$8/'AC Parameters'!$B$9)</f>
        <v>-0.16750044770317948</v>
      </c>
      <c r="F21">
        <f>E21*B21*'AC Parameters'!$B$9</f>
        <v>-1.2149008610921475</v>
      </c>
      <c r="G21">
        <f>'AC Parameters'!$B$2*9.807 + F21</f>
        <v>16.369050138907852</v>
      </c>
      <c r="H21">
        <f t="shared" si="1"/>
        <v>1.2149008610921475</v>
      </c>
      <c r="I21">
        <f>C21+(H21/(B21*'AC Parameters'!$B$8))</f>
        <v>0.26245952791307603</v>
      </c>
      <c r="J21">
        <f>FORECAST(I21,
INDEX(WingXFLR5!$F$8:$F$114,MATCH(I21,WingXFLR5!$C$8:$C$114,1)):INDEX(WingXFLR5!$F$8:$F$114,MATCH(I21,WingXFLR5!$C$8:$C$114,1)+1),
INDEX(WingXFLR5!$C$8:$C$114,MATCH(I21,WingXFLR5!$C$8:$C$114,1)):INDEX(WingXFLR5!$C$8:$C$114,MATCH(I21,WingXFLR5!$C$8:$C$114,1)+1))</f>
        <v>1.8097160148966115E-2</v>
      </c>
      <c r="K21">
        <f>FORECAST(I21,
INDEX(WingXFLR5!$I$8:$I$145,MATCH(I21,WingXFLR5!$C$8:$C$145,1)):INDEX(WingXFLR5!$I$8:$I$145,MATCH(I21,WingXFLR5!$C$8:$C$145,1)+1),
INDEX(WingXFLR5!$C$8:$C$145,MATCH(I21,WingXFLR5!$C$8:$C$145,1)):INDEX(WingXFLR5!$C$8:$C$145,MATCH(I21,WingXFLR5!$C$8:$C$145,1)+1))</f>
        <v>-7.3992718885749348E-2</v>
      </c>
      <c r="L21">
        <f>(((K21*'AC Parameters'!$B$6)+(I21*('AC Parameters'!$B$3-'AC Parameters'!$B$4)))/('AC Parameters'!$B$5-'AC Parameters'!$B$3)) * ('AC Parameters'!$B$8/'AC Parameters'!$B$9)</f>
        <v>-0.17082124539438365</v>
      </c>
      <c r="M21">
        <f>FORECAST(ABS(L21),
INDEX(HStabXFLR5!$D$8:$D$206,MATCH(ABS(L21),HStabXFLR5!$C$8:$C$206,1)):INDEX(HStabXFLR5!$D$8:$D$206,MATCH(ABS(L21),HStabXFLR5!$C$8:$C$206,1)+1),
INDEX(HStabXFLR5!$C$8:$C$206,MATCH(ABS(L21),HStabXFLR5!$C$8:$C$206,1)):INDEX(HStabXFLR5!$C$8:$C$206,MATCH(ABS(L21),HStabXFLR5!$C$8:$C$206,1)+1))</f>
        <v>2.540565033889753E-2</v>
      </c>
      <c r="N21">
        <f>L21*B21*'AC Parameters'!$B$9</f>
        <v>-1.2389870055167045</v>
      </c>
      <c r="O21">
        <f>(B21*'AC Parameters'!$B$8*TrimCalculation_Dwing_DHStab!I21)+TrimCalculation_Dwing_DHStab!N21</f>
        <v>17.441219505594308</v>
      </c>
      <c r="P21">
        <f>('AC Parameters'!$B$2*9.807)-TrimCalculation_Dwing_DHStab!O21</f>
        <v>0.142731494405691</v>
      </c>
      <c r="Q21">
        <f>M21*B21*'AC Parameters'!$B$9</f>
        <v>0.18427023268634959</v>
      </c>
      <c r="R21">
        <f>(J21*B21*'AC Parameters'!$B$8)</f>
        <v>1.2880412135744497</v>
      </c>
    </row>
    <row r="22" spans="1:18" x14ac:dyDescent="0.2">
      <c r="A22" s="1">
        <f>WingXFLR5!L28</f>
        <v>17.453700000000001</v>
      </c>
      <c r="B22" s="1">
        <f t="shared" si="0"/>
        <v>186.58688176012504</v>
      </c>
      <c r="C22">
        <f>WingXFLR5!C28</f>
        <v>0.255054</v>
      </c>
      <c r="D22">
        <f>WingXFLR5!I28</f>
        <v>-7.3446999999999998E-2</v>
      </c>
      <c r="E22">
        <f>(((D22*'AC Parameters'!$B$6)+(C22*('AC Parameters'!$B$3-'AC Parameters'!$B$4)))/('AC Parameters'!$B$5-'AC Parameters'!$B$3)) * ('AC Parameters'!$B$8/'AC Parameters'!$B$9)</f>
        <v>-0.16938039408699204</v>
      </c>
      <c r="F22">
        <f>E22*B22*'AC Parameters'!$B$9</f>
        <v>-1.1819955676933369</v>
      </c>
      <c r="G22">
        <f>'AC Parameters'!$B$2*9.807 + F22</f>
        <v>16.401955432306661</v>
      </c>
      <c r="H22">
        <f t="shared" si="1"/>
        <v>1.1819955676933369</v>
      </c>
      <c r="I22">
        <f>C22+(H22/(B22*'AC Parameters'!$B$8))</f>
        <v>0.27231510828025479</v>
      </c>
      <c r="J22">
        <f>FORECAST(I22,
INDEX(WingXFLR5!$F$8:$F$114,MATCH(I22,WingXFLR5!$C$8:$C$114,1)):INDEX(WingXFLR5!$F$8:$F$114,MATCH(I22,WingXFLR5!$C$8:$C$114,1)+1),
INDEX(WingXFLR5!$C$8:$C$114,MATCH(I22,WingXFLR5!$C$8:$C$114,1)):INDEX(WingXFLR5!$C$8:$C$114,MATCH(I22,WingXFLR5!$C$8:$C$114,1)+1))</f>
        <v>1.8296168846178441E-2</v>
      </c>
      <c r="K22">
        <f>FORECAST(I22,
INDEX(WingXFLR5!$I$8:$I$145,MATCH(I22,WingXFLR5!$C$8:$C$145,1)):INDEX(WingXFLR5!$I$8:$I$145,MATCH(I22,WingXFLR5!$C$8:$C$145,1)+1),
INDEX(WingXFLR5!$C$8:$C$145,MATCH(I22,WingXFLR5!$C$8:$C$145,1)):INDEX(WingXFLR5!$C$8:$C$145,MATCH(I22,WingXFLR5!$C$8:$C$145,1)+1))</f>
        <v>-7.4718255355269769E-2</v>
      </c>
      <c r="L22">
        <f>(((K22*'AC Parameters'!$B$6)+(I22*('AC Parameters'!$B$3-'AC Parameters'!$B$4)))/('AC Parameters'!$B$5-'AC Parameters'!$B$3)) * ('AC Parameters'!$B$8/'AC Parameters'!$B$9)</f>
        <v>-0.17273719285416581</v>
      </c>
      <c r="M22">
        <f>FORECAST(ABS(L22),
INDEX(HStabXFLR5!$D$8:$D$206,MATCH(ABS(L22),HStabXFLR5!$C$8:$C$206,1)):INDEX(HStabXFLR5!$D$8:$D$206,MATCH(ABS(L22),HStabXFLR5!$C$8:$C$206,1)+1),
INDEX(HStabXFLR5!$C$8:$C$206,MATCH(ABS(L22),HStabXFLR5!$C$8:$C$206,1)):INDEX(HStabXFLR5!$C$8:$C$206,MATCH(ABS(L22),HStabXFLR5!$C$8:$C$206,1)+1))</f>
        <v>2.5456851209180266E-2</v>
      </c>
      <c r="N22">
        <f>L22*B22*'AC Parameters'!$B$9</f>
        <v>-1.2054204822817403</v>
      </c>
      <c r="O22">
        <f>(B22*'AC Parameters'!$B$8*TrimCalculation_Dwing_DHStab!I22)+TrimCalculation_Dwing_DHStab!N22</f>
        <v>17.442006193755621</v>
      </c>
      <c r="P22">
        <f>('AC Parameters'!$B$2*9.807)-TrimCalculation_Dwing_DHStab!O22</f>
        <v>0.14194480624437844</v>
      </c>
      <c r="Q22">
        <f>M22*B22*'AC Parameters'!$B$9</f>
        <v>0.17764680179706033</v>
      </c>
      <c r="R22">
        <f>(J22*B22*'AC Parameters'!$B$8)</f>
        <v>1.2528738091916212</v>
      </c>
    </row>
    <row r="23" spans="1:18" x14ac:dyDescent="0.2">
      <c r="A23" s="1">
        <f>WingXFLR5!L29</f>
        <v>17.132200000000001</v>
      </c>
      <c r="B23" s="1">
        <f t="shared" si="0"/>
        <v>179.77626956450004</v>
      </c>
      <c r="C23">
        <f>WingXFLR5!C29</f>
        <v>0.26471600000000001</v>
      </c>
      <c r="D23">
        <f>WingXFLR5!I29</f>
        <v>-7.4159000000000003E-2</v>
      </c>
      <c r="E23">
        <f>(((D23*'AC Parameters'!$B$6)+(C23*('AC Parameters'!$B$3-'AC Parameters'!$B$4)))/('AC Parameters'!$B$5-'AC Parameters'!$B$3)) * ('AC Parameters'!$B$8/'AC Parameters'!$B$9)</f>
        <v>-0.17126027429207999</v>
      </c>
      <c r="F23">
        <f>E23*B23*'AC Parameters'!$B$9</f>
        <v>-1.1514911430571872</v>
      </c>
      <c r="G23">
        <f>'AC Parameters'!$B$2*9.807 + F23</f>
        <v>16.432459856942813</v>
      </c>
      <c r="H23">
        <f t="shared" si="1"/>
        <v>1.1514911430571872</v>
      </c>
      <c r="I23">
        <f>C23+(H23/(B23*'AC Parameters'!$B$8))</f>
        <v>0.28216868190333461</v>
      </c>
      <c r="J23">
        <f>FORECAST(I23,
INDEX(WingXFLR5!$F$8:$F$114,MATCH(I23,WingXFLR5!$C$8:$C$114,1)):INDEX(WingXFLR5!$F$8:$F$114,MATCH(I23,WingXFLR5!$C$8:$C$114,1)+1),
INDEX(WingXFLR5!$C$8:$C$114,MATCH(I23,WingXFLR5!$C$8:$C$114,1)):INDEX(WingXFLR5!$C$8:$C$114,MATCH(I23,WingXFLR5!$C$8:$C$114,1)+1))</f>
        <v>1.8496108463925208E-2</v>
      </c>
      <c r="K23">
        <f>FORECAST(I23,
INDEX(WingXFLR5!$I$8:$I$145,MATCH(I23,WingXFLR5!$C$8:$C$145,1)):INDEX(WingXFLR5!$I$8:$I$145,MATCH(I23,WingXFLR5!$C$8:$C$145,1)+1),
INDEX(WingXFLR5!$C$8:$C$145,MATCH(I23,WingXFLR5!$C$8:$C$145,1)):INDEX(WingXFLR5!$C$8:$C$145,MATCH(I23,WingXFLR5!$C$8:$C$145,1)+1))</f>
        <v>-7.5444353195483399E-2</v>
      </c>
      <c r="L23">
        <f>(((K23*'AC Parameters'!$B$6)+(I23*('AC Parameters'!$B$3-'AC Parameters'!$B$4)))/('AC Parameters'!$B$5-'AC Parameters'!$B$3)) * ('AC Parameters'!$B$8/'AC Parameters'!$B$9)</f>
        <v>-0.17465430401621695</v>
      </c>
      <c r="M23">
        <f>FORECAST(ABS(L23),
INDEX(HStabXFLR5!$D$8:$D$206,MATCH(ABS(L23),HStabXFLR5!$C$8:$C$206,1)):INDEX(HStabXFLR5!$D$8:$D$206,MATCH(ABS(L23),HStabXFLR5!$C$8:$C$206,1)+1),
INDEX(HStabXFLR5!$C$8:$C$206,MATCH(ABS(L23),HStabXFLR5!$C$8:$C$206,1)):INDEX(HStabXFLR5!$C$8:$C$206,MATCH(ABS(L23),HStabXFLR5!$C$8:$C$206,1)+1))</f>
        <v>2.550808317768995E-2</v>
      </c>
      <c r="N23">
        <f>L23*B23*'AC Parameters'!$B$9</f>
        <v>-1.1743113515542916</v>
      </c>
      <c r="O23">
        <f>(B23*'AC Parameters'!$B$8*TrimCalculation_Dwing_DHStab!I23)+TrimCalculation_Dwing_DHStab!N23</f>
        <v>17.442583166974181</v>
      </c>
      <c r="P23">
        <f>('AC Parameters'!$B$2*9.807)-TrimCalculation_Dwing_DHStab!O23</f>
        <v>0.1413678330258179</v>
      </c>
      <c r="Q23">
        <f>M23*B23*'AC Parameters'!$B$9</f>
        <v>0.17150697659973529</v>
      </c>
      <c r="R23">
        <f>(J23*B23*'AC Parameters'!$B$8)</f>
        <v>1.2203342268654795</v>
      </c>
    </row>
    <row r="24" spans="1:18" x14ac:dyDescent="0.2">
      <c r="A24" s="1">
        <f>WingXFLR5!L30</f>
        <v>16.8279</v>
      </c>
      <c r="B24" s="1">
        <f t="shared" si="0"/>
        <v>173.44665877612502</v>
      </c>
      <c r="C24">
        <f>WingXFLR5!C30</f>
        <v>0.27437699999999998</v>
      </c>
      <c r="D24">
        <f>WingXFLR5!I30</f>
        <v>-7.4870000000000006E-2</v>
      </c>
      <c r="E24">
        <f>(((D24*'AC Parameters'!$B$6)+(C24*('AC Parameters'!$B$3-'AC Parameters'!$B$4)))/('AC Parameters'!$B$5-'AC Parameters'!$B$3)) * ('AC Parameters'!$B$8/'AC Parameters'!$B$9)</f>
        <v>-0.17313793015670106</v>
      </c>
      <c r="F24">
        <f>E24*B24*'AC Parameters'!$B$9</f>
        <v>-1.1231293114417118</v>
      </c>
      <c r="G24">
        <f>'AC Parameters'!$B$2*9.807 + F24</f>
        <v>16.460821688558287</v>
      </c>
      <c r="H24">
        <f t="shared" si="1"/>
        <v>1.1231293114417118</v>
      </c>
      <c r="I24">
        <f>C24+(H24/(B24*'AC Parameters'!$B$8))</f>
        <v>0.29202102884975645</v>
      </c>
      <c r="J24">
        <f>FORECAST(I24,
INDEX(WingXFLR5!$F$8:$F$114,MATCH(I24,WingXFLR5!$C$8:$C$114,1)):INDEX(WingXFLR5!$F$8:$F$114,MATCH(I24,WingXFLR5!$C$8:$C$114,1)+1),
INDEX(WingXFLR5!$C$8:$C$114,MATCH(I24,WingXFLR5!$C$8:$C$114,1)):INDEX(WingXFLR5!$C$8:$C$114,MATCH(I24,WingXFLR5!$C$8:$C$114,1)+1))</f>
        <v>1.8697685237835361E-2</v>
      </c>
      <c r="K24">
        <f>FORECAST(I24,
INDEX(WingXFLR5!$I$8:$I$145,MATCH(I24,WingXFLR5!$C$8:$C$145,1)):INDEX(WingXFLR5!$I$8:$I$145,MATCH(I24,WingXFLR5!$C$8:$C$145,1)+1),
INDEX(WingXFLR5!$C$8:$C$145,MATCH(I24,WingXFLR5!$C$8:$C$145,1)):INDEX(WingXFLR5!$C$8:$C$145,MATCH(I24,WingXFLR5!$C$8:$C$145,1)+1))</f>
        <v>-7.6169778808590619E-2</v>
      </c>
      <c r="L24">
        <f>(((K24*'AC Parameters'!$B$6)+(I24*('AC Parameters'!$B$3-'AC Parameters'!$B$4)))/('AC Parameters'!$B$5-'AC Parameters'!$B$3)) * ('AC Parameters'!$B$8/'AC Parameters'!$B$9)</f>
        <v>-0.1765699015699303</v>
      </c>
      <c r="M24">
        <f>FORECAST(ABS(L24),
INDEX(HStabXFLR5!$D$8:$D$206,MATCH(ABS(L24),HStabXFLR5!$C$8:$C$206,1)):INDEX(HStabXFLR5!$D$8:$D$206,MATCH(ABS(L24),HStabXFLR5!$C$8:$C$206,1)+1),
INDEX(HStabXFLR5!$C$8:$C$206,MATCH(ABS(L24),HStabXFLR5!$C$8:$C$206,1)):INDEX(HStabXFLR5!$C$8:$C$206,MATCH(ABS(L24),HStabXFLR5!$C$8:$C$206,1)+1))</f>
        <v>2.5559636182053806E-2</v>
      </c>
      <c r="N24">
        <f>L24*B24*'AC Parameters'!$B$9</f>
        <v>-1.1453921840932397</v>
      </c>
      <c r="O24">
        <f>(B24*'AC Parameters'!$B$8*TrimCalculation_Dwing_DHStab!I24)+TrimCalculation_Dwing_DHStab!N24</f>
        <v>17.443184146819657</v>
      </c>
      <c r="P24">
        <f>('AC Parameters'!$B$2*9.807)-TrimCalculation_Dwing_DHStab!O24</f>
        <v>0.14076685318034166</v>
      </c>
      <c r="Q24">
        <f>M24*B24*'AC Parameters'!$B$9</f>
        <v>0.16580293272461588</v>
      </c>
      <c r="R24">
        <f>(J24*B24*'AC Parameters'!$B$8)</f>
        <v>1.1901997285055306</v>
      </c>
    </row>
    <row r="25" spans="1:18" x14ac:dyDescent="0.2">
      <c r="A25" s="1">
        <f>WingXFLR5!L31</f>
        <v>16.539200000000001</v>
      </c>
      <c r="B25" s="1">
        <f t="shared" si="0"/>
        <v>167.54639619200003</v>
      </c>
      <c r="C25">
        <f>WingXFLR5!C31</f>
        <v>0.28403600000000001</v>
      </c>
      <c r="D25">
        <f>WingXFLR5!I31</f>
        <v>-7.5581999999999996E-2</v>
      </c>
      <c r="E25">
        <f>(((D25*'AC Parameters'!$B$6)+(C25*('AC Parameters'!$B$3-'AC Parameters'!$B$4)))/('AC Parameters'!$B$5-'AC Parameters'!$B$3)) * ('AC Parameters'!$B$8/'AC Parameters'!$B$9)</f>
        <v>-0.17501771109370204</v>
      </c>
      <c r="F25">
        <f>E25*B25*'AC Parameters'!$B$9</f>
        <v>-1.0967021449557379</v>
      </c>
      <c r="G25">
        <f>'AC Parameters'!$B$2*9.807 + F25</f>
        <v>16.48724885504426</v>
      </c>
      <c r="H25">
        <f t="shared" si="1"/>
        <v>1.0967021449557379</v>
      </c>
      <c r="I25">
        <f>C25+(H25/(B25*'AC Parameters'!$B$8))</f>
        <v>0.30187159235668792</v>
      </c>
      <c r="J25">
        <f>FORECAST(I25,
INDEX(WingXFLR5!$F$8:$F$114,MATCH(I25,WingXFLR5!$C$8:$C$114,1)):INDEX(WingXFLR5!$F$8:$F$114,MATCH(I25,WingXFLR5!$C$8:$C$114,1)+1),
INDEX(WingXFLR5!$C$8:$C$114,MATCH(I25,WingXFLR5!$C$8:$C$114,1)):INDEX(WingXFLR5!$C$8:$C$114,MATCH(I25,WingXFLR5!$C$8:$C$114,1)+1))</f>
        <v>1.8901340216561834E-2</v>
      </c>
      <c r="K25">
        <f>FORECAST(I25,
INDEX(WingXFLR5!$I$8:$I$145,MATCH(I25,WingXFLR5!$C$8:$C$145,1)):INDEX(WingXFLR5!$I$8:$I$145,MATCH(I25,WingXFLR5!$C$8:$C$145,1)+1),
INDEX(WingXFLR5!$C$8:$C$145,MATCH(I25,WingXFLR5!$C$8:$C$145,1)):INDEX(WingXFLR5!$C$8:$C$145,MATCH(I25,WingXFLR5!$C$8:$C$145,1)+1))</f>
        <v>-7.6895004469877307E-2</v>
      </c>
      <c r="L25">
        <f>(((K25*'AC Parameters'!$B$6)+(I25*('AC Parameters'!$B$3-'AC Parameters'!$B$4)))/('AC Parameters'!$B$5-'AC Parameters'!$B$3)) * ('AC Parameters'!$B$8/'AC Parameters'!$B$9)</f>
        <v>-0.17848500196612063</v>
      </c>
      <c r="M25">
        <f>FORECAST(ABS(L25),
INDEX(HStabXFLR5!$D$8:$D$206,MATCH(ABS(L25),HStabXFLR5!$C$8:$C$206,1)):INDEX(HStabXFLR5!$D$8:$D$206,MATCH(ABS(L25),HStabXFLR5!$C$8:$C$206,1)+1),
INDEX(HStabXFLR5!$C$8:$C$206,MATCH(ABS(L25),HStabXFLR5!$C$8:$C$206,1)):INDEX(HStabXFLR5!$C$8:$C$206,MATCH(ABS(L25),HStabXFLR5!$C$8:$C$206,1)+1))</f>
        <v>2.5612455271741174E-2</v>
      </c>
      <c r="N25">
        <f>L25*B25*'AC Parameters'!$B$9</f>
        <v>-1.1184290051300838</v>
      </c>
      <c r="O25">
        <f>(B25*'AC Parameters'!$B$8*TrimCalculation_Dwing_DHStab!I25)+TrimCalculation_Dwing_DHStab!N25</f>
        <v>17.443512545111922</v>
      </c>
      <c r="P25">
        <f>('AC Parameters'!$B$2*9.807)-TrimCalculation_Dwing_DHStab!O25</f>
        <v>0.14043845488807705</v>
      </c>
      <c r="Q25">
        <f>M25*B25*'AC Parameters'!$B$9</f>
        <v>0.16049366923249761</v>
      </c>
      <c r="R25">
        <f>(J25*B25*'AC Parameters'!$B$8)</f>
        <v>1.1622344771895738</v>
      </c>
    </row>
    <row r="26" spans="1:18" x14ac:dyDescent="0.2">
      <c r="A26" s="1">
        <f>WingXFLR5!L32</f>
        <v>16.265000000000001</v>
      </c>
      <c r="B26" s="1">
        <f t="shared" si="0"/>
        <v>162.03701281250002</v>
      </c>
      <c r="C26">
        <f>WingXFLR5!C32</f>
        <v>0.29369499999999998</v>
      </c>
      <c r="D26">
        <f>WingXFLR5!I32</f>
        <v>-7.6293E-2</v>
      </c>
      <c r="E26">
        <f>(((D26*'AC Parameters'!$B$6)+(C26*('AC Parameters'!$B$3-'AC Parameters'!$B$4)))/('AC Parameters'!$B$5-'AC Parameters'!$B$3)) * ('AC Parameters'!$B$8/'AC Parameters'!$B$9)</f>
        <v>-0.17689530077959859</v>
      </c>
      <c r="F26">
        <f>E26*B26*'AC Parameters'!$B$9</f>
        <v>-1.0720181208466679</v>
      </c>
      <c r="G26">
        <f>'AC Parameters'!$B$2*9.807 + F26</f>
        <v>16.511932879153331</v>
      </c>
      <c r="H26">
        <f t="shared" si="1"/>
        <v>1.0720181208466679</v>
      </c>
      <c r="I26">
        <f>C26+(H26/(B26*'AC Parameters'!$B$8))</f>
        <v>0.31172193255901087</v>
      </c>
      <c r="J26">
        <f>FORECAST(I26,
INDEX(WingXFLR5!$F$8:$F$114,MATCH(I26,WingXFLR5!$C$8:$C$114,1)):INDEX(WingXFLR5!$F$8:$F$114,MATCH(I26,WingXFLR5!$C$8:$C$114,1)+1),
INDEX(WingXFLR5!$C$8:$C$114,MATCH(I26,WingXFLR5!$C$8:$C$114,1)):INDEX(WingXFLR5!$C$8:$C$114,MATCH(I26,WingXFLR5!$C$8:$C$114,1)+1))</f>
        <v>1.910971477727574E-2</v>
      </c>
      <c r="K26">
        <f>FORECAST(I26,
INDEX(WingXFLR5!$I$8:$I$145,MATCH(I26,WingXFLR5!$C$8:$C$145,1)):INDEX(WingXFLR5!$I$8:$I$145,MATCH(I26,WingXFLR5!$C$8:$C$145,1)+1),
INDEX(WingXFLR5!$C$8:$C$145,MATCH(I26,WingXFLR5!$C$8:$C$145,1)):INDEX(WingXFLR5!$C$8:$C$145,MATCH(I26,WingXFLR5!$C$8:$C$145,1)+1))</f>
        <v>-7.7620366861673409E-2</v>
      </c>
      <c r="L26">
        <f>(((K26*'AC Parameters'!$B$6)+(I26*('AC Parameters'!$B$3-'AC Parameters'!$B$4)))/('AC Parameters'!$B$5-'AC Parameters'!$B$3)) * ('AC Parameters'!$B$8/'AC Parameters'!$B$9)</f>
        <v>-0.18040039458418361</v>
      </c>
      <c r="M26">
        <f>FORECAST(ABS(L26),
INDEX(HStabXFLR5!$D$8:$D$206,MATCH(ABS(L26),HStabXFLR5!$C$8:$C$206,1)):INDEX(HStabXFLR5!$D$8:$D$206,MATCH(ABS(L26),HStabXFLR5!$C$8:$C$206,1)+1),
INDEX(HStabXFLR5!$C$8:$C$206,MATCH(ABS(L26),HStabXFLR5!$C$8:$C$206,1)):INDEX(HStabXFLR5!$C$8:$C$206,MATCH(ABS(L26),HStabXFLR5!$C$8:$C$206,1)+1))</f>
        <v>2.5665282421002505E-2</v>
      </c>
      <c r="N26">
        <f>L26*B26*'AC Parameters'!$B$9</f>
        <v>-1.0932596352182915</v>
      </c>
      <c r="O26">
        <f>(B26*'AC Parameters'!$B$8*TrimCalculation_Dwing_DHStab!I26)+TrimCalculation_Dwing_DHStab!N26</f>
        <v>17.444090481042334</v>
      </c>
      <c r="P26">
        <f>('AC Parameters'!$B$2*9.807)-TrimCalculation_Dwing_DHStab!O26</f>
        <v>0.13986051895766494</v>
      </c>
      <c r="Q26">
        <f>M26*B26*'AC Parameters'!$B$9</f>
        <v>0.1555363410486667</v>
      </c>
      <c r="R26">
        <f>(J26*B26*'AC Parameters'!$B$8)</f>
        <v>1.1364085630425746</v>
      </c>
    </row>
    <row r="27" spans="1:18" x14ac:dyDescent="0.2">
      <c r="A27" s="1">
        <f>WingXFLR5!L33</f>
        <v>16.004000000000001</v>
      </c>
      <c r="B27" s="1">
        <f t="shared" si="0"/>
        <v>156.87840980000004</v>
      </c>
      <c r="C27">
        <f>WingXFLR5!C33</f>
        <v>0.30335200000000001</v>
      </c>
      <c r="D27">
        <f>WingXFLR5!I33</f>
        <v>-7.7004000000000003E-2</v>
      </c>
      <c r="E27">
        <f>(((D27*'AC Parameters'!$B$6)+(C27*('AC Parameters'!$B$3-'AC Parameters'!$B$4)))/('AC Parameters'!$B$5-'AC Parameters'!$B$3)) * ('AC Parameters'!$B$8/'AC Parameters'!$B$9)</f>
        <v>-0.17877282428677041</v>
      </c>
      <c r="F27">
        <f>E27*B27*'AC Parameters'!$B$9</f>
        <v>-1.0489053049696699</v>
      </c>
      <c r="G27">
        <f>'AC Parameters'!$B$2*9.807 + F27</f>
        <v>16.53504569503033</v>
      </c>
      <c r="H27">
        <f t="shared" si="1"/>
        <v>1.0489053049696699</v>
      </c>
      <c r="I27">
        <f>C27+(H27/(B27*'AC Parameters'!$B$8))</f>
        <v>0.32157026601723493</v>
      </c>
      <c r="J27">
        <f>FORECAST(I27,
INDEX(WingXFLR5!$F$8:$F$114,MATCH(I27,WingXFLR5!$C$8:$C$114,1)):INDEX(WingXFLR5!$F$8:$F$114,MATCH(I27,WingXFLR5!$C$8:$C$114,1)+1),
INDEX(WingXFLR5!$C$8:$C$114,MATCH(I27,WingXFLR5!$C$8:$C$114,1)):INDEX(WingXFLR5!$C$8:$C$114,MATCH(I27,WingXFLR5!$C$8:$C$114,1)+1))</f>
        <v>1.9324141287378208E-2</v>
      </c>
      <c r="K27">
        <f>FORECAST(I27,
INDEX(WingXFLR5!$I$8:$I$145,MATCH(I27,WingXFLR5!$C$8:$C$145,1)):INDEX(WingXFLR5!$I$8:$I$145,MATCH(I27,WingXFLR5!$C$8:$C$145,1)+1),
INDEX(WingXFLR5!$C$8:$C$145,MATCH(I27,WingXFLR5!$C$8:$C$145,1)):INDEX(WingXFLR5!$C$8:$C$145,MATCH(I27,WingXFLR5!$C$8:$C$145,1)+1))</f>
        <v>-7.834560405367727E-2</v>
      </c>
      <c r="L27">
        <f>(((K27*'AC Parameters'!$B$6)+(I27*('AC Parameters'!$B$3-'AC Parameters'!$B$4)))/('AC Parameters'!$B$5-'AC Parameters'!$B$3)) * ('AC Parameters'!$B$8/'AC Parameters'!$B$9)</f>
        <v>-0.18231544645618097</v>
      </c>
      <c r="M27">
        <f>FORECAST(ABS(L27),
INDEX(HStabXFLR5!$D$8:$D$206,MATCH(ABS(L27),HStabXFLR5!$C$8:$C$206,1)):INDEX(HStabXFLR5!$D$8:$D$206,MATCH(ABS(L27),HStabXFLR5!$C$8:$C$206,1)+1),
INDEX(HStabXFLR5!$C$8:$C$206,MATCH(ABS(L27),HStabXFLR5!$C$8:$C$206,1)):INDEX(HStabXFLR5!$C$8:$C$206,MATCH(ABS(L27),HStabXFLR5!$C$8:$C$206,1)+1))</f>
        <v>2.5718100172376898E-2</v>
      </c>
      <c r="N27">
        <f>L27*B27*'AC Parameters'!$B$9</f>
        <v>-1.0696907638436499</v>
      </c>
      <c r="O27">
        <f>(B27*'AC Parameters'!$B$8*TrimCalculation_Dwing_DHStab!I27)+TrimCalculation_Dwing_DHStab!N27</f>
        <v>17.44451676978743</v>
      </c>
      <c r="P27">
        <f>('AC Parameters'!$B$2*9.807)-TrimCalculation_Dwing_DHStab!O27</f>
        <v>0.13943423021256862</v>
      </c>
      <c r="Q27">
        <f>M27*B27*'AC Parameters'!$B$9</f>
        <v>0.15089458821367285</v>
      </c>
      <c r="R27">
        <f>(J27*B27*'AC Parameters'!$B$8)</f>
        <v>1.1125753840205916</v>
      </c>
    </row>
    <row r="28" spans="1:18" x14ac:dyDescent="0.2">
      <c r="A28" s="1">
        <f>WingXFLR5!L34</f>
        <v>15.7552</v>
      </c>
      <c r="B28" s="1">
        <f t="shared" si="0"/>
        <v>152.03862531200002</v>
      </c>
      <c r="C28">
        <f>WingXFLR5!C34</f>
        <v>0.31300699999999998</v>
      </c>
      <c r="D28">
        <f>WingXFLR5!I34</f>
        <v>-7.7715000000000006E-2</v>
      </c>
      <c r="E28">
        <f>(((D28*'AC Parameters'!$B$6)+(C28*('AC Parameters'!$B$3-'AC Parameters'!$B$4)))/('AC Parameters'!$B$5-'AC Parameters'!$B$3)) * ('AC Parameters'!$B$8/'AC Parameters'!$B$9)</f>
        <v>-0.18065028161521768</v>
      </c>
      <c r="F28">
        <f>E28*B28*'AC Parameters'!$B$9</f>
        <v>-1.0272216859147258</v>
      </c>
      <c r="G28">
        <f>'AC Parameters'!$B$2*9.807 + F28</f>
        <v>16.556729314085274</v>
      </c>
      <c r="H28">
        <f t="shared" si="1"/>
        <v>1.0272216859147258</v>
      </c>
      <c r="I28">
        <f>C28+(H28/(B28*'AC Parameters'!$B$8))</f>
        <v>0.33141659273136004</v>
      </c>
      <c r="J28">
        <f>FORECAST(I28,
INDEX(WingXFLR5!$F$8:$F$114,MATCH(I28,WingXFLR5!$C$8:$C$114,1)):INDEX(WingXFLR5!$F$8:$F$114,MATCH(I28,WingXFLR5!$C$8:$C$114,1)+1),
INDEX(WingXFLR5!$C$8:$C$114,MATCH(I28,WingXFLR5!$C$8:$C$114,1)):INDEX(WingXFLR5!$C$8:$C$114,MATCH(I28,WingXFLR5!$C$8:$C$114,1)+1))</f>
        <v>1.9541196047635691E-2</v>
      </c>
      <c r="K28">
        <f>FORECAST(I28,
INDEX(WingXFLR5!$I$8:$I$145,MATCH(I28,WingXFLR5!$C$8:$C$145,1)):INDEX(WingXFLR5!$I$8:$I$145,MATCH(I28,WingXFLR5!$C$8:$C$145,1)+1),
INDEX(WingXFLR5!$C$8:$C$145,MATCH(I28,WingXFLR5!$C$8:$C$145,1)):INDEX(WingXFLR5!$C$8:$C$145,MATCH(I28,WingXFLR5!$C$8:$C$145,1)+1))</f>
        <v>-7.9069986825452299E-2</v>
      </c>
      <c r="L28">
        <f>(((K28*'AC Parameters'!$B$6)+(I28*('AC Parameters'!$B$3-'AC Parameters'!$B$4)))/('AC Parameters'!$B$5-'AC Parameters'!$B$3)) * ('AC Parameters'!$B$8/'AC Parameters'!$B$9)</f>
        <v>-0.1842285596770257</v>
      </c>
      <c r="M28">
        <f>FORECAST(ABS(L28),
INDEX(HStabXFLR5!$D$8:$D$206,MATCH(ABS(L28),HStabXFLR5!$C$8:$C$206,1)):INDEX(HStabXFLR5!$D$8:$D$206,MATCH(ABS(L28),HStabXFLR5!$C$8:$C$206,1)+1),
INDEX(HStabXFLR5!$C$8:$C$206,MATCH(ABS(L28),HStabXFLR5!$C$8:$C$206,1)):INDEX(HStabXFLR5!$C$8:$C$206,MATCH(ABS(L28),HStabXFLR5!$C$8:$C$206,1)+1))</f>
        <v>2.5771910208315395E-2</v>
      </c>
      <c r="N28">
        <f>L28*B28*'AC Parameters'!$B$9</f>
        <v>-1.0475686501732775</v>
      </c>
      <c r="O28">
        <f>(B28*'AC Parameters'!$B$8*TrimCalculation_Dwing_DHStab!I28)+TrimCalculation_Dwing_DHStab!N28</f>
        <v>17.444872551184627</v>
      </c>
      <c r="P28">
        <f>('AC Parameters'!$B$2*9.807)-TrimCalculation_Dwing_DHStab!O28</f>
        <v>0.13907844881537201</v>
      </c>
      <c r="Q28">
        <f>M28*B28*'AC Parameters'!$B$9</f>
        <v>0.14654538491014785</v>
      </c>
      <c r="R28">
        <f>(J28*B28*'AC Parameters'!$B$8)</f>
        <v>1.0903630863407783</v>
      </c>
    </row>
    <row r="29" spans="1:18" x14ac:dyDescent="0.2">
      <c r="A29" s="1">
        <f>WingXFLR5!L35</f>
        <v>15.5177</v>
      </c>
      <c r="B29" s="1">
        <f t="shared" si="0"/>
        <v>147.489395640125</v>
      </c>
      <c r="C29">
        <f>WingXFLR5!C35</f>
        <v>0.322662</v>
      </c>
      <c r="D29">
        <f>WingXFLR5!I35</f>
        <v>-7.8425999999999996E-2</v>
      </c>
      <c r="E29">
        <f>(((D29*'AC Parameters'!$B$6)+(C29*('AC Parameters'!$B$3-'AC Parameters'!$B$4)))/('AC Parameters'!$B$5-'AC Parameters'!$B$3)) * ('AC Parameters'!$B$8/'AC Parameters'!$B$9)</f>
        <v>-0.18252773894366489</v>
      </c>
      <c r="F29">
        <f>E29*B29*'AC Parameters'!$B$9</f>
        <v>-1.0068418808230506</v>
      </c>
      <c r="G29">
        <f>'AC Parameters'!$B$2*9.807 + F29</f>
        <v>16.577109119176949</v>
      </c>
      <c r="H29">
        <f t="shared" si="1"/>
        <v>1.0068418808230506</v>
      </c>
      <c r="I29">
        <f>C29+(H29/(B29*'AC Parameters'!$B$8))</f>
        <v>0.3412629194454852</v>
      </c>
      <c r="J29">
        <f>FORECAST(I29,
INDEX(WingXFLR5!$F$8:$F$114,MATCH(I29,WingXFLR5!$C$8:$C$114,1)):INDEX(WingXFLR5!$F$8:$F$114,MATCH(I29,WingXFLR5!$C$8:$C$114,1)+1),
INDEX(WingXFLR5!$C$8:$C$114,MATCH(I29,WingXFLR5!$C$8:$C$114,1)):INDEX(WingXFLR5!$C$8:$C$114,MATCH(I29,WingXFLR5!$C$8:$C$114,1)+1))</f>
        <v>1.9760338756815096E-2</v>
      </c>
      <c r="K29">
        <f>FORECAST(I29,
INDEX(WingXFLR5!$I$8:$I$145,MATCH(I29,WingXFLR5!$C$8:$C$145,1)):INDEX(WingXFLR5!$I$8:$I$145,MATCH(I29,WingXFLR5!$C$8:$C$145,1)+1),
INDEX(WingXFLR5!$C$8:$C$145,MATCH(I29,WingXFLR5!$C$8:$C$145,1)):INDEX(WingXFLR5!$C$8:$C$145,MATCH(I29,WingXFLR5!$C$8:$C$145,1)+1))</f>
        <v>-7.9794281475994044E-2</v>
      </c>
      <c r="L29">
        <f>(((K29*'AC Parameters'!$B$6)+(I29*('AC Parameters'!$B$3-'AC Parameters'!$B$4)))/('AC Parameters'!$B$5-'AC Parameters'!$B$3)) * ('AC Parameters'!$B$8/'AC Parameters'!$B$9)</f>
        <v>-0.18614147980212065</v>
      </c>
      <c r="M29">
        <f>FORECAST(ABS(L29),
INDEX(HStabXFLR5!$D$8:$D$206,MATCH(ABS(L29),HStabXFLR5!$C$8:$C$206,1)):INDEX(HStabXFLR5!$D$8:$D$206,MATCH(ABS(L29),HStabXFLR5!$C$8:$C$206,1)+1),
INDEX(HStabXFLR5!$C$8:$C$206,MATCH(ABS(L29),HStabXFLR5!$C$8:$C$206,1)):INDEX(HStabXFLR5!$C$8:$C$206,MATCH(ABS(L29),HStabXFLR5!$C$8:$C$206,1)+1))</f>
        <v>2.5826580611435557E-2</v>
      </c>
      <c r="N29">
        <f>L29*B29*'AC Parameters'!$B$9</f>
        <v>-1.0267756490480417</v>
      </c>
      <c r="O29">
        <f>(B29*'AC Parameters'!$B$8*TrimCalculation_Dwing_DHStab!I29)+TrimCalculation_Dwing_DHStab!N29</f>
        <v>17.44531121077949</v>
      </c>
      <c r="P29">
        <f>('AC Parameters'!$B$2*9.807)-TrimCalculation_Dwing_DHStab!O29</f>
        <v>0.1386397892205089</v>
      </c>
      <c r="Q29">
        <f>M29*B29*'AC Parameters'!$B$9</f>
        <v>0.14246208904210186</v>
      </c>
      <c r="R29">
        <f>(J29*B29*'AC Parameters'!$B$8)</f>
        <v>1.0695996344654546</v>
      </c>
    </row>
    <row r="30" spans="1:18" x14ac:dyDescent="0.2">
      <c r="A30" s="1">
        <f>WingXFLR5!L36</f>
        <v>15.290699999999999</v>
      </c>
      <c r="B30" s="1">
        <f t="shared" si="0"/>
        <v>143.205872725125</v>
      </c>
      <c r="C30">
        <f>WingXFLR5!C36</f>
        <v>0.332314</v>
      </c>
      <c r="D30">
        <f>WingXFLR5!I36</f>
        <v>-7.9135999999999998E-2</v>
      </c>
      <c r="E30">
        <f>(((D30*'AC Parameters'!$B$6)+(C30*('AC Parameters'!$B$3-'AC Parameters'!$B$4)))/('AC Parameters'!$B$5-'AC Parameters'!$B$3)) * ('AC Parameters'!$B$8/'AC Parameters'!$B$9)</f>
        <v>-0.1844029057529207</v>
      </c>
      <c r="F30">
        <f>E30*B30*'AC Parameters'!$B$9</f>
        <v>-0.98764345652220986</v>
      </c>
      <c r="G30">
        <f>'AC Parameters'!$B$2*9.807 + F30</f>
        <v>16.596307543477788</v>
      </c>
      <c r="H30">
        <f t="shared" si="1"/>
        <v>0.98764345652220986</v>
      </c>
      <c r="I30">
        <f>C30+(H30/(B30*'AC Parameters'!$B$8))</f>
        <v>0.3511060127388535</v>
      </c>
      <c r="J30">
        <f>FORECAST(I30,
INDEX(WingXFLR5!$F$8:$F$114,MATCH(I30,WingXFLR5!$C$8:$C$114,1)):INDEX(WingXFLR5!$F$8:$F$114,MATCH(I30,WingXFLR5!$C$8:$C$114,1)+1),
INDEX(WingXFLR5!$C$8:$C$114,MATCH(I30,WingXFLR5!$C$8:$C$114,1)):INDEX(WingXFLR5!$C$8:$C$114,MATCH(I30,WingXFLR5!$C$8:$C$114,1)+1))</f>
        <v>1.9982500443265633E-2</v>
      </c>
      <c r="K30">
        <f>FORECAST(I30,
INDEX(WingXFLR5!$I$8:$I$145,MATCH(I30,WingXFLR5!$C$8:$C$145,1)):INDEX(WingXFLR5!$I$8:$I$145,MATCH(I30,WingXFLR5!$C$8:$C$145,1)+1),
INDEX(WingXFLR5!$C$8:$C$145,MATCH(I30,WingXFLR5!$C$8:$C$145,1)):INDEX(WingXFLR5!$C$8:$C$145,MATCH(I30,WingXFLR5!$C$8:$C$145,1)+1))</f>
        <v>-8.0519494564962685E-2</v>
      </c>
      <c r="L30">
        <f>(((K30*'AC Parameters'!$B$6)+(I30*('AC Parameters'!$B$3-'AC Parameters'!$B$4)))/('AC Parameters'!$B$5-'AC Parameters'!$B$3)) * ('AC Parameters'!$B$8/'AC Parameters'!$B$9)</f>
        <v>-0.18805630546460197</v>
      </c>
      <c r="M30">
        <f>FORECAST(ABS(L30),
INDEX(HStabXFLR5!$D$8:$D$206,MATCH(ABS(L30),HStabXFLR5!$C$8:$C$206,1)):INDEX(HStabXFLR5!$D$8:$D$206,MATCH(ABS(L30),HStabXFLR5!$C$8:$C$206,1)+1),
INDEX(HStabXFLR5!$C$8:$C$206,MATCH(ABS(L30),HStabXFLR5!$C$8:$C$206,1)):INDEX(HStabXFLR5!$C$8:$C$206,MATCH(ABS(L30),HStabXFLR5!$C$8:$C$206,1)+1))</f>
        <v>2.5881305473963459E-2</v>
      </c>
      <c r="N30">
        <f>L30*B30*'AC Parameters'!$B$9</f>
        <v>-1.0072106987224863</v>
      </c>
      <c r="O30">
        <f>(B30*'AC Parameters'!$B$8*TrimCalculation_Dwing_DHStab!I30)+TrimCalculation_Dwing_DHStab!N30</f>
        <v>17.445711872480953</v>
      </c>
      <c r="P30">
        <f>('AC Parameters'!$B$2*9.807)-TrimCalculation_Dwing_DHStab!O30</f>
        <v>0.13823912751904643</v>
      </c>
      <c r="Q30">
        <f>M30*B30*'AC Parameters'!$B$9</f>
        <v>0.13861767466865202</v>
      </c>
      <c r="R30">
        <f>(J30*B30*'AC Parameters'!$B$8)</f>
        <v>1.0502113893813552</v>
      </c>
    </row>
    <row r="31" spans="1:18" x14ac:dyDescent="0.2">
      <c r="A31" s="1">
        <f>WingXFLR5!L37</f>
        <v>15.073399999999999</v>
      </c>
      <c r="B31" s="1">
        <f t="shared" si="0"/>
        <v>139.16452488049998</v>
      </c>
      <c r="C31">
        <f>WingXFLR5!C37</f>
        <v>0.34196599999999999</v>
      </c>
      <c r="D31">
        <f>WingXFLR5!I37</f>
        <v>-7.9846E-2</v>
      </c>
      <c r="E31">
        <f>(((D31*'AC Parameters'!$B$6)+(C31*('AC Parameters'!$B$3-'AC Parameters'!$B$4)))/('AC Parameters'!$B$5-'AC Parameters'!$B$3)) * ('AC Parameters'!$B$8/'AC Parameters'!$B$9)</f>
        <v>-0.18627807256217649</v>
      </c>
      <c r="F31">
        <f>E31*B31*'AC Parameters'!$B$9</f>
        <v>-0.96953139994502013</v>
      </c>
      <c r="G31">
        <f>'AC Parameters'!$B$2*9.807 + F31</f>
        <v>16.61441960005498</v>
      </c>
      <c r="H31">
        <f t="shared" si="1"/>
        <v>0.96953139994502013</v>
      </c>
      <c r="I31">
        <f>C31+(H31/(B31*'AC Parameters'!$B$8))</f>
        <v>0.3609491060322218</v>
      </c>
      <c r="J31">
        <f>FORECAST(I31,
INDEX(WingXFLR5!$F$8:$F$114,MATCH(I31,WingXFLR5!$C$8:$C$114,1)):INDEX(WingXFLR5!$F$8:$F$114,MATCH(I31,WingXFLR5!$C$8:$C$114,1)+1),
INDEX(WingXFLR5!$C$8:$C$114,MATCH(I31,WingXFLR5!$C$8:$C$114,1)):INDEX(WingXFLR5!$C$8:$C$114,MATCH(I31,WingXFLR5!$C$8:$C$114,1)+1))</f>
        <v>2.0207787691275885E-2</v>
      </c>
      <c r="K31">
        <f>FORECAST(I31,
INDEX(WingXFLR5!$I$8:$I$145,MATCH(I31,WingXFLR5!$C$8:$C$145,1)):INDEX(WingXFLR5!$I$8:$I$145,MATCH(I31,WingXFLR5!$C$8:$C$145,1)+1),
INDEX(WingXFLR5!$C$8:$C$145,MATCH(I31,WingXFLR5!$C$8:$C$145,1)):INDEX(WingXFLR5!$C$8:$C$145,MATCH(I31,WingXFLR5!$C$8:$C$145,1)+1))</f>
        <v>-8.1242861869296842E-2</v>
      </c>
      <c r="L31">
        <f>(((K31*'AC Parameters'!$B$6)+(I31*('AC Parameters'!$B$3-'AC Parameters'!$B$4)))/('AC Parameters'!$B$5-'AC Parameters'!$B$3)) * ('AC Parameters'!$B$8/'AC Parameters'!$B$9)</f>
        <v>-0.18996708654946434</v>
      </c>
      <c r="M31">
        <f>FORECAST(ABS(L31),
INDEX(HStabXFLR5!$D$8:$D$206,MATCH(ABS(L31),HStabXFLR5!$C$8:$C$206,1)):INDEX(HStabXFLR5!$D$8:$D$206,MATCH(ABS(L31),HStabXFLR5!$C$8:$C$206,1)+1),
INDEX(HStabXFLR5!$C$8:$C$206,MATCH(ABS(L31),HStabXFLR5!$C$8:$C$206,1)):INDEX(HStabXFLR5!$C$8:$C$206,MATCH(ABS(L31),HStabXFLR5!$C$8:$C$206,1)+1))</f>
        <v>2.5935914744268783E-2</v>
      </c>
      <c r="N31">
        <f>L31*B31*'AC Parameters'!$B$9</f>
        <v>-0.98873180741282951</v>
      </c>
      <c r="O31">
        <f>(B31*'AC Parameters'!$B$8*TrimCalculation_Dwing_DHStab!I31)+TrimCalculation_Dwing_DHStab!N31</f>
        <v>17.446159273441808</v>
      </c>
      <c r="P31">
        <f>('AC Parameters'!$B$2*9.807)-TrimCalculation_Dwing_DHStab!O31</f>
        <v>0.13779172655819139</v>
      </c>
      <c r="Q31">
        <f>M31*B31*'AC Parameters'!$B$9</f>
        <v>0.13499003605200177</v>
      </c>
      <c r="R31">
        <f>(J31*B31*'AC Parameters'!$B$8)</f>
        <v>1.0320800324698698</v>
      </c>
    </row>
    <row r="32" spans="1:18" x14ac:dyDescent="0.2">
      <c r="A32" s="1">
        <f>WingXFLR5!L38</f>
        <v>14.8651</v>
      </c>
      <c r="B32" s="1">
        <f t="shared" si="0"/>
        <v>135.344858781125</v>
      </c>
      <c r="C32">
        <f>WingXFLR5!C38</f>
        <v>0.35161500000000001</v>
      </c>
      <c r="D32">
        <f>WingXFLR5!I38</f>
        <v>-8.0557000000000004E-2</v>
      </c>
      <c r="E32">
        <f>(((D32*'AC Parameters'!$B$6)+(C32*('AC Parameters'!$B$3-'AC Parameters'!$B$4)))/('AC Parameters'!$B$5-'AC Parameters'!$B$3)) * ('AC Parameters'!$B$8/'AC Parameters'!$B$9)</f>
        <v>-0.18815533135444984</v>
      </c>
      <c r="F32">
        <f>E32*B32*'AC Parameters'!$B$9</f>
        <v>-0.952423042490534</v>
      </c>
      <c r="G32">
        <f>'AC Parameters'!$B$2*9.807 + F32</f>
        <v>16.631527957509466</v>
      </c>
      <c r="H32">
        <f t="shared" si="1"/>
        <v>0.952423042490534</v>
      </c>
      <c r="I32">
        <f>C32+(H32/(B32*'AC Parameters'!$B$8))</f>
        <v>0.37078941251405023</v>
      </c>
      <c r="J32">
        <f>FORECAST(I32,
INDEX(WingXFLR5!$F$8:$F$114,MATCH(I32,WingXFLR5!$C$8:$C$114,1)):INDEX(WingXFLR5!$F$8:$F$114,MATCH(I32,WingXFLR5!$C$8:$C$114,1)+1),
INDEX(WingXFLR5!$C$8:$C$114,MATCH(I32,WingXFLR5!$C$8:$C$114,1)):INDEX(WingXFLR5!$C$8:$C$114,MATCH(I32,WingXFLR5!$C$8:$C$114,1)+1))</f>
        <v>2.0438174707461676E-2</v>
      </c>
      <c r="K32">
        <f>FORECAST(I32,
INDEX(WingXFLR5!$I$8:$I$145,MATCH(I32,WingXFLR5!$C$8:$C$145,1)):INDEX(WingXFLR5!$I$8:$I$145,MATCH(I32,WingXFLR5!$C$8:$C$145,1)+1),
INDEX(WingXFLR5!$C$8:$C$145,MATCH(I32,WingXFLR5!$C$8:$C$145,1)):INDEX(WingXFLR5!$C$8:$C$145,MATCH(I32,WingXFLR5!$C$8:$C$145,1)+1))</f>
        <v>-8.1967124080963669E-2</v>
      </c>
      <c r="L32">
        <f>(((K32*'AC Parameters'!$B$6)+(I32*('AC Parameters'!$B$3-'AC Parameters'!$B$4)))/('AC Parameters'!$B$5-'AC Parameters'!$B$3)) * ('AC Parameters'!$B$8/'AC Parameters'!$B$9)</f>
        <v>-0.19187973638719111</v>
      </c>
      <c r="M32">
        <f>FORECAST(ABS(L32),
INDEX(HStabXFLR5!$D$8:$D$206,MATCH(ABS(L32),HStabXFLR5!$C$8:$C$206,1)):INDEX(HStabXFLR5!$D$8:$D$206,MATCH(ABS(L32),HStabXFLR5!$C$8:$C$206,1)+1),
INDEX(HStabXFLR5!$C$8:$C$206,MATCH(ABS(L32),HStabXFLR5!$C$8:$C$206,1)):INDEX(HStabXFLR5!$C$8:$C$206,MATCH(ABS(L32),HStabXFLR5!$C$8:$C$206,1)+1))</f>
        <v>2.5992011581872931E-2</v>
      </c>
      <c r="N32">
        <f>L32*B32*'AC Parameters'!$B$9</f>
        <v>-0.97127559982821687</v>
      </c>
      <c r="O32">
        <f>(B32*'AC Parameters'!$B$8*TrimCalculation_Dwing_DHStab!I32)+TrimCalculation_Dwing_DHStab!N32</f>
        <v>17.44641412762169</v>
      </c>
      <c r="P32">
        <f>('AC Parameters'!$B$2*9.807)-TrimCalculation_Dwing_DHStab!O32</f>
        <v>0.13753687237830903</v>
      </c>
      <c r="Q32">
        <f>M32*B32*'AC Parameters'!$B$9</f>
        <v>0.13156890412327479</v>
      </c>
      <c r="R32">
        <f>(J32*B32*'AC Parameters'!$B$8)</f>
        <v>1.0151960861158076</v>
      </c>
    </row>
    <row r="33" spans="1:18" x14ac:dyDescent="0.2">
      <c r="A33" s="1">
        <f>WingXFLR5!L39</f>
        <v>14.6653</v>
      </c>
      <c r="B33" s="1">
        <f t="shared" si="0"/>
        <v>131.73100225512502</v>
      </c>
      <c r="C33">
        <f>WingXFLR5!C39</f>
        <v>0.36126399999999997</v>
      </c>
      <c r="D33">
        <f>WingXFLR5!I39</f>
        <v>-8.1266000000000005E-2</v>
      </c>
      <c r="E33">
        <f>(((D33*'AC Parameters'!$B$6)+(C33*('AC Parameters'!$B$3-'AC Parameters'!$B$4)))/('AC Parameters'!$B$5-'AC Parameters'!$B$3)) * ('AC Parameters'!$B$8/'AC Parameters'!$B$9)</f>
        <v>-0.19002820764451422</v>
      </c>
      <c r="F33">
        <f>E33*B33*'AC Parameters'!$B$9</f>
        <v>-0.93621947374090686</v>
      </c>
      <c r="G33">
        <f>'AC Parameters'!$B$2*9.807 + F33</f>
        <v>16.647731526259093</v>
      </c>
      <c r="H33">
        <f t="shared" si="1"/>
        <v>0.93621947374090686</v>
      </c>
      <c r="I33">
        <f>C33+(H33/(B33*'AC Parameters'!$B$8))</f>
        <v>0.38062927238666167</v>
      </c>
      <c r="J33">
        <f>FORECAST(I33,
INDEX(WingXFLR5!$F$8:$F$114,MATCH(I33,WingXFLR5!$C$8:$C$114,1)):INDEX(WingXFLR5!$F$8:$F$114,MATCH(I33,WingXFLR5!$C$8:$C$114,1)+1),
INDEX(WingXFLR5!$C$8:$C$114,MATCH(I33,WingXFLR5!$C$8:$C$114,1)):INDEX(WingXFLR5!$C$8:$C$114,MATCH(I33,WingXFLR5!$C$8:$C$114,1)+1))</f>
        <v>2.0671786912133724E-2</v>
      </c>
      <c r="K33">
        <f>FORECAST(I33,
INDEX(WingXFLR5!$I$8:$I$145,MATCH(I33,WingXFLR5!$C$8:$C$145,1)):INDEX(WingXFLR5!$I$8:$I$145,MATCH(I33,WingXFLR5!$C$8:$C$145,1)+1),
INDEX(WingXFLR5!$C$8:$C$145,MATCH(I33,WingXFLR5!$C$8:$C$145,1)):INDEX(WingXFLR5!$C$8:$C$145,MATCH(I33,WingXFLR5!$C$8:$C$145,1)+1))</f>
        <v>-8.2690468567305789E-2</v>
      </c>
      <c r="L33">
        <f>(((K33*'AC Parameters'!$B$6)+(I33*('AC Parameters'!$B$3-'AC Parameters'!$B$4)))/('AC Parameters'!$B$5-'AC Parameters'!$B$3)) * ('AC Parameters'!$B$8/'AC Parameters'!$B$9)</f>
        <v>-0.19379036048027229</v>
      </c>
      <c r="M33">
        <f>FORECAST(ABS(L33),
INDEX(HStabXFLR5!$D$8:$D$206,MATCH(ABS(L33),HStabXFLR5!$C$8:$C$206,1)):INDEX(HStabXFLR5!$D$8:$D$206,MATCH(ABS(L33),HStabXFLR5!$C$8:$C$206,1)+1),
INDEX(HStabXFLR5!$C$8:$C$206,MATCH(ABS(L33),HStabXFLR5!$C$8:$C$206,1)):INDEX(HStabXFLR5!$C$8:$C$206,MATCH(ABS(L33),HStabXFLR5!$C$8:$C$206,1)+1))</f>
        <v>2.6048262355200736E-2</v>
      </c>
      <c r="N33">
        <f>L33*B33*'AC Parameters'!$B$9</f>
        <v>-0.95475462066296424</v>
      </c>
      <c r="O33">
        <f>(B33*'AC Parameters'!$B$8*TrimCalculation_Dwing_DHStab!I33)+TrimCalculation_Dwing_DHStab!N33</f>
        <v>17.446873302199187</v>
      </c>
      <c r="P33">
        <f>('AC Parameters'!$B$2*9.807)-TrimCalculation_Dwing_DHStab!O33</f>
        <v>0.13707769780081236</v>
      </c>
      <c r="Q33">
        <f>M33*B33*'AC Parameters'!$B$9</f>
        <v>0.12833300264385838</v>
      </c>
      <c r="R33">
        <f>(J33*B33*'AC Parameters'!$B$8)</f>
        <v>0.99938328146068878</v>
      </c>
    </row>
    <row r="34" spans="1:18" x14ac:dyDescent="0.2">
      <c r="A34" s="1">
        <f>WingXFLR5!L40</f>
        <v>14.4733</v>
      </c>
      <c r="B34" s="1">
        <f t="shared" si="0"/>
        <v>128.30430289512501</v>
      </c>
      <c r="C34">
        <f>WingXFLR5!C40</f>
        <v>0.37091000000000002</v>
      </c>
      <c r="D34">
        <f>WingXFLR5!I40</f>
        <v>-8.1975999999999993E-2</v>
      </c>
      <c r="E34">
        <f>(((D34*'AC Parameters'!$B$6)+(C34*('AC Parameters'!$B$3-'AC Parameters'!$B$4)))/('AC Parameters'!$B$5-'AC Parameters'!$B$3)) * ('AC Parameters'!$B$8/'AC Parameters'!$B$9)</f>
        <v>-0.19190317591759612</v>
      </c>
      <c r="F34">
        <f>E34*B34*'AC Parameters'!$B$9</f>
        <v>-0.92086292003409242</v>
      </c>
      <c r="G34">
        <f>'AC Parameters'!$B$2*9.807 + F34</f>
        <v>16.663088079965906</v>
      </c>
      <c r="H34">
        <f t="shared" si="1"/>
        <v>0.92086292003409242</v>
      </c>
      <c r="I34">
        <f>C34+(H34/(B34*'AC Parameters'!$B$8))</f>
        <v>0.39046634544773323</v>
      </c>
      <c r="J34">
        <f>FORECAST(I34,
INDEX(WingXFLR5!$F$8:$F$114,MATCH(I34,WingXFLR5!$C$8:$C$114,1)):INDEX(WingXFLR5!$F$8:$F$114,MATCH(I34,WingXFLR5!$C$8:$C$114,1)+1),
INDEX(WingXFLR5!$C$8:$C$114,MATCH(I34,WingXFLR5!$C$8:$C$114,1)):INDEX(WingXFLR5!$C$8:$C$114,MATCH(I34,WingXFLR5!$C$8:$C$114,1)+1))</f>
        <v>2.0908513103907227E-2</v>
      </c>
      <c r="K34">
        <f>FORECAST(I34,
INDEX(WingXFLR5!$I$8:$I$145,MATCH(I34,WingXFLR5!$C$8:$C$145,1)):INDEX(WingXFLR5!$I$8:$I$145,MATCH(I34,WingXFLR5!$C$8:$C$145,1)+1),
INDEX(WingXFLR5!$C$8:$C$145,MATCH(I34,WingXFLR5!$C$8:$C$145,1)):INDEX(WingXFLR5!$C$8:$C$145,MATCH(I34,WingXFLR5!$C$8:$C$145,1)+1))</f>
        <v>-8.3414734148163361E-2</v>
      </c>
      <c r="L34">
        <f>(((K34*'AC Parameters'!$B$6)+(I34*('AC Parameters'!$B$3-'AC Parameters'!$B$4)))/('AC Parameters'!$B$5-'AC Parameters'!$B$3)) * ('AC Parameters'!$B$8/'AC Parameters'!$B$9)</f>
        <v>-0.19570291070891108</v>
      </c>
      <c r="M34">
        <f>FORECAST(ABS(L34),
INDEX(HStabXFLR5!$D$8:$D$206,MATCH(ABS(L34),HStabXFLR5!$C$8:$C$206,1)):INDEX(HStabXFLR5!$D$8:$D$206,MATCH(ABS(L34),HStabXFLR5!$C$8:$C$206,1)+1),
INDEX(HStabXFLR5!$C$8:$C$206,MATCH(ABS(L34),HStabXFLR5!$C$8:$C$206,1)):INDEX(HStabXFLR5!$C$8:$C$206,MATCH(ABS(L34),HStabXFLR5!$C$8:$C$206,1)+1))</f>
        <v>2.6104569835975623E-2</v>
      </c>
      <c r="N34">
        <f>L34*B34*'AC Parameters'!$B$9</f>
        <v>-0.93909625493620963</v>
      </c>
      <c r="O34">
        <f>(B34*'AC Parameters'!$B$8*TrimCalculation_Dwing_DHStab!I34)+TrimCalculation_Dwing_DHStab!N34</f>
        <v>17.447057743264789</v>
      </c>
      <c r="P34">
        <f>('AC Parameters'!$B$2*9.807)-TrimCalculation_Dwing_DHStab!O34</f>
        <v>0.13689325673520969</v>
      </c>
      <c r="Q34">
        <f>M34*B34*'AC Parameters'!$B$9</f>
        <v>0.12526489095580531</v>
      </c>
      <c r="R34">
        <f>(J34*B34*'AC Parameters'!$B$8)</f>
        <v>0.98453335680193799</v>
      </c>
    </row>
    <row r="35" spans="1:18" x14ac:dyDescent="0.2">
      <c r="A35" s="1">
        <f>WingXFLR5!L41</f>
        <v>14.2887</v>
      </c>
      <c r="B35" s="1">
        <f t="shared" si="0"/>
        <v>125.05225546012501</v>
      </c>
      <c r="C35">
        <f>WingXFLR5!C41</f>
        <v>0.38055499999999998</v>
      </c>
      <c r="D35">
        <f>WingXFLR5!I41</f>
        <v>-8.2684999999999995E-2</v>
      </c>
      <c r="E35">
        <f>(((D35*'AC Parameters'!$B$6)+(C35*('AC Parameters'!$B$3-'AC Parameters'!$B$4)))/('AC Parameters'!$B$5-'AC Parameters'!$B$3)) * ('AC Parameters'!$B$8/'AC Parameters'!$B$9)</f>
        <v>-0.19377591985021123</v>
      </c>
      <c r="F35">
        <f>E35*B35*'AC Parameters'!$B$9</f>
        <v>-0.90628113208423677</v>
      </c>
      <c r="G35">
        <f>'AC Parameters'!$B$2*9.807 + F35</f>
        <v>16.67766986791576</v>
      </c>
      <c r="H35">
        <f t="shared" si="1"/>
        <v>0.90628113208423677</v>
      </c>
      <c r="I35">
        <f>C35+(H35/(B35*'AC Parameters'!$B$8))</f>
        <v>0.40030219183214683</v>
      </c>
      <c r="J35">
        <f>FORECAST(I35,
INDEX(WingXFLR5!$F$8:$F$114,MATCH(I35,WingXFLR5!$C$8:$C$114,1)):INDEX(WingXFLR5!$F$8:$F$114,MATCH(I35,WingXFLR5!$C$8:$C$114,1)+1),
INDEX(WingXFLR5!$C$8:$C$114,MATCH(I35,WingXFLR5!$C$8:$C$114,1)):INDEX(WingXFLR5!$C$8:$C$114,MATCH(I35,WingXFLR5!$C$8:$C$114,1)+1))</f>
        <v>2.1147531746858423E-2</v>
      </c>
      <c r="K35">
        <f>FORECAST(I35,
INDEX(WingXFLR5!$I$8:$I$145,MATCH(I35,WingXFLR5!$C$8:$C$145,1)):INDEX(WingXFLR5!$I$8:$I$145,MATCH(I35,WingXFLR5!$C$8:$C$145,1)+1),
INDEX(WingXFLR5!$C$8:$C$145,MATCH(I35,WingXFLR5!$C$8:$C$145,1)):INDEX(WingXFLR5!$C$8:$C$145,MATCH(I35,WingXFLR5!$C$8:$C$145,1)+1))</f>
        <v>-8.4138018653232366E-2</v>
      </c>
      <c r="L35">
        <f>(((K35*'AC Parameters'!$B$6)+(I35*('AC Parameters'!$B$3-'AC Parameters'!$B$4)))/('AC Parameters'!$B$5-'AC Parameters'!$B$3)) * ('AC Parameters'!$B$8/'AC Parameters'!$B$9)</f>
        <v>-0.19761327056419611</v>
      </c>
      <c r="M35">
        <f>FORECAST(ABS(L35),
INDEX(HStabXFLR5!$D$8:$D$206,MATCH(ABS(L35),HStabXFLR5!$C$8:$C$206,1)):INDEX(HStabXFLR5!$D$8:$D$206,MATCH(ABS(L35),HStabXFLR5!$C$8:$C$206,1)+1),
INDEX(HStabXFLR5!$C$8:$C$206,MATCH(ABS(L35),HStabXFLR5!$C$8:$C$206,1)):INDEX(HStabXFLR5!$C$8:$C$206,MATCH(ABS(L35),HStabXFLR5!$C$8:$C$206,1)+1))</f>
        <v>2.6161180071228727E-2</v>
      </c>
      <c r="N35">
        <f>L35*B35*'AC Parameters'!$B$9</f>
        <v>-0.92422824621463417</v>
      </c>
      <c r="O35">
        <f>(B35*'AC Parameters'!$B$8*TrimCalculation_Dwing_DHStab!I35)+TrimCalculation_Dwing_DHStab!N35</f>
        <v>17.447311700992028</v>
      </c>
      <c r="P35">
        <f>('AC Parameters'!$B$2*9.807)-TrimCalculation_Dwing_DHStab!O35</f>
        <v>0.136639299007971</v>
      </c>
      <c r="Q35">
        <f>M35*B35*'AC Parameters'!$B$9</f>
        <v>0.12235464504537043</v>
      </c>
      <c r="R35">
        <f>(J35*B35*'AC Parameters'!$B$8)</f>
        <v>0.9705485810458423</v>
      </c>
    </row>
    <row r="36" spans="1:18" x14ac:dyDescent="0.2">
      <c r="A36" s="1">
        <f>WingXFLR5!L42</f>
        <v>14.1111</v>
      </c>
      <c r="B36" s="1">
        <f t="shared" si="0"/>
        <v>121.96292521612503</v>
      </c>
      <c r="C36">
        <f>WingXFLR5!C42</f>
        <v>0.39019799999999999</v>
      </c>
      <c r="D36">
        <f>WingXFLR5!I42</f>
        <v>-8.3394999999999997E-2</v>
      </c>
      <c r="E36">
        <f>(((D36*'AC Parameters'!$B$6)+(C36*('AC Parameters'!$B$3-'AC Parameters'!$B$4)))/('AC Parameters'!$B$5-'AC Parameters'!$B$3)) * ('AC Parameters'!$B$8/'AC Parameters'!$B$9)</f>
        <v>-0.1956507888552062</v>
      </c>
      <c r="F36">
        <f>E36*B36*'AC Parameters'!$B$9</f>
        <v>-0.89244413060791461</v>
      </c>
      <c r="G36">
        <f>'AC Parameters'!$B$2*9.807 + F36</f>
        <v>16.691506869392086</v>
      </c>
      <c r="H36">
        <f t="shared" si="1"/>
        <v>0.89244413060791461</v>
      </c>
      <c r="I36">
        <f>C36+(H36/(B36*'AC Parameters'!$B$8))</f>
        <v>0.41013625477707005</v>
      </c>
      <c r="J36">
        <f>FORECAST(I36,
INDEX(WingXFLR5!$F$8:$F$114,MATCH(I36,WingXFLR5!$C$8:$C$114,1)):INDEX(WingXFLR5!$F$8:$F$114,MATCH(I36,WingXFLR5!$C$8:$C$114,1)+1),
INDEX(WingXFLR5!$C$8:$C$114,MATCH(I36,WingXFLR5!$C$8:$C$114,1)):INDEX(WingXFLR5!$C$8:$C$114,MATCH(I36,WingXFLR5!$C$8:$C$114,1)+1))</f>
        <v>2.1393595904584835E-2</v>
      </c>
      <c r="K36">
        <f>FORECAST(I36,
INDEX(WingXFLR5!$I$8:$I$145,MATCH(I36,WingXFLR5!$C$8:$C$145,1)):INDEX(WingXFLR5!$I$8:$I$145,MATCH(I36,WingXFLR5!$C$8:$C$145,1)+1),
INDEX(WingXFLR5!$C$8:$C$145,MATCH(I36,WingXFLR5!$C$8:$C$145,1)):INDEX(WingXFLR5!$C$8:$C$145,MATCH(I36,WingXFLR5!$C$8:$C$145,1)+1))</f>
        <v>-8.4860354637018034E-2</v>
      </c>
      <c r="L36">
        <f>(((K36*'AC Parameters'!$B$6)+(I36*('AC Parameters'!$B$3-'AC Parameters'!$B$4)))/('AC Parameters'!$B$5-'AC Parameters'!$B$3)) * ('AC Parameters'!$B$8/'AC Parameters'!$B$9)</f>
        <v>-0.19952149295829602</v>
      </c>
      <c r="M36">
        <f>FORECAST(ABS(L36),
INDEX(HStabXFLR5!$D$8:$D$206,MATCH(ABS(L36),HStabXFLR5!$C$8:$C$206,1)):INDEX(HStabXFLR5!$D$8:$D$206,MATCH(ABS(L36),HStabXFLR5!$C$8:$C$206,1)+1),
INDEX(HStabXFLR5!$C$8:$C$206,MATCH(ABS(L36),HStabXFLR5!$C$8:$C$206,1)):INDEX(HStabXFLR5!$C$8:$C$206,MATCH(ABS(L36),HStabXFLR5!$C$8:$C$206,1)+1))</f>
        <v>2.6219268206696348E-2</v>
      </c>
      <c r="N36">
        <f>L36*B36*'AC Parameters'!$B$9</f>
        <v>-0.91010001218311709</v>
      </c>
      <c r="O36">
        <f>(B36*'AC Parameters'!$B$8*TrimCalculation_Dwing_DHStab!I36)+TrimCalculation_Dwing_DHStab!N36</f>
        <v>17.447760162532525</v>
      </c>
      <c r="P36">
        <f>('AC Parameters'!$B$2*9.807)-TrimCalculation_Dwing_DHStab!O36</f>
        <v>0.13619083746747407</v>
      </c>
      <c r="Q36">
        <f>M36*B36*'AC Parameters'!$B$9</f>
        <v>0.11959692141705469</v>
      </c>
      <c r="R36">
        <f>(J36*B36*'AC Parameters'!$B$8)</f>
        <v>0.95758577223126062</v>
      </c>
    </row>
    <row r="37" spans="1:18" x14ac:dyDescent="0.2">
      <c r="A37" s="1">
        <f>WingXFLR5!L43</f>
        <v>13.9399</v>
      </c>
      <c r="B37" s="1">
        <f t="shared" si="0"/>
        <v>119.02149735612501</v>
      </c>
      <c r="C37">
        <f>WingXFLR5!C43</f>
        <v>0.399839</v>
      </c>
      <c r="D37">
        <f>WingXFLR5!I43</f>
        <v>-8.4103999999999998E-2</v>
      </c>
      <c r="E37">
        <f>(((D37*'AC Parameters'!$B$6)+(C37*('AC Parameters'!$B$3-'AC Parameters'!$B$4)))/('AC Parameters'!$B$5-'AC Parameters'!$B$3)) * ('AC Parameters'!$B$8/'AC Parameters'!$B$9)</f>
        <v>-0.19752340043037206</v>
      </c>
      <c r="F37">
        <f>E37*B37*'AC Parameters'!$B$9</f>
        <v>-0.8792564549904035</v>
      </c>
      <c r="G37">
        <f>'AC Parameters'!$B$2*9.807 + F37</f>
        <v>16.704694545009595</v>
      </c>
      <c r="H37">
        <f t="shared" si="1"/>
        <v>0.8792564549904035</v>
      </c>
      <c r="I37">
        <f>C37+(H37/(B37*'AC Parameters'!$B$8))</f>
        <v>0.41996808767328586</v>
      </c>
      <c r="J37">
        <f>FORECAST(I37,
INDEX(WingXFLR5!$F$8:$F$114,MATCH(I37,WingXFLR5!$C$8:$C$114,1)):INDEX(WingXFLR5!$F$8:$F$114,MATCH(I37,WingXFLR5!$C$8:$C$114,1)+1),
INDEX(WingXFLR5!$C$8:$C$114,MATCH(I37,WingXFLR5!$C$8:$C$114,1)):INDEX(WingXFLR5!$C$8:$C$114,MATCH(I37,WingXFLR5!$C$8:$C$114,1)+1))</f>
        <v>2.1657256440231858E-2</v>
      </c>
      <c r="K37">
        <f>FORECAST(I37,
INDEX(WingXFLR5!$I$8:$I$145,MATCH(I37,WingXFLR5!$C$8:$C$145,1)):INDEX(WingXFLR5!$I$8:$I$145,MATCH(I37,WingXFLR5!$C$8:$C$145,1)+1),
INDEX(WingXFLR5!$C$8:$C$145,MATCH(I37,WingXFLR5!$C$8:$C$145,1)):INDEX(WingXFLR5!$C$8:$C$145,MATCH(I37,WingXFLR5!$C$8:$C$145,1)+1))</f>
        <v>-8.5583606690814273E-2</v>
      </c>
      <c r="L37">
        <f>(((K37*'AC Parameters'!$B$6)+(I37*('AC Parameters'!$B$3-'AC Parameters'!$B$4)))/('AC Parameters'!$B$5-'AC Parameters'!$B$3)) * ('AC Parameters'!$B$8/'AC Parameters'!$B$9)</f>
        <v>-0.20143164890092871</v>
      </c>
      <c r="M37">
        <f>FORECAST(ABS(L37),
INDEX(HStabXFLR5!$D$8:$D$206,MATCH(ABS(L37),HStabXFLR5!$C$8:$C$206,1)):INDEX(HStabXFLR5!$D$8:$D$206,MATCH(ABS(L37),HStabXFLR5!$C$8:$C$206,1)+1),
INDEX(HStabXFLR5!$C$8:$C$206,MATCH(ABS(L37),HStabXFLR5!$C$8:$C$206,1)):INDEX(HStabXFLR5!$C$8:$C$206,MATCH(ABS(L37),HStabXFLR5!$C$8:$C$206,1)+1))</f>
        <v>2.6277415201251597E-2</v>
      </c>
      <c r="N37">
        <f>L37*B37*'AC Parameters'!$B$9</f>
        <v>-0.89665364786960688</v>
      </c>
      <c r="O37">
        <f>(B37*'AC Parameters'!$B$8*TrimCalculation_Dwing_DHStab!I37)+TrimCalculation_Dwing_DHStab!N37</f>
        <v>17.447925995785667</v>
      </c>
      <c r="P37">
        <f>('AC Parameters'!$B$2*9.807)-TrimCalculation_Dwing_DHStab!O37</f>
        <v>0.13602500421433206</v>
      </c>
      <c r="Q37">
        <f>M37*B37*'AC Parameters'!$B$9</f>
        <v>0.11697139116591858</v>
      </c>
      <c r="R37">
        <f>(J37*B37*'AC Parameters'!$B$8)</f>
        <v>0.94600822608210566</v>
      </c>
    </row>
    <row r="38" spans="1:18" x14ac:dyDescent="0.2">
      <c r="A38" s="1">
        <f>WingXFLR5!L44</f>
        <v>13.774800000000001</v>
      </c>
      <c r="B38" s="1">
        <f t="shared" si="0"/>
        <v>116.21888296200002</v>
      </c>
      <c r="C38">
        <f>WingXFLR5!C44</f>
        <v>0.40947899999999998</v>
      </c>
      <c r="D38">
        <f>WingXFLR5!I44</f>
        <v>-8.4811999999999999E-2</v>
      </c>
      <c r="E38">
        <f>(((D38*'AC Parameters'!$B$6)+(C38*('AC Parameters'!$B$3-'AC Parameters'!$B$4)))/('AC Parameters'!$B$5-'AC Parameters'!$B$3)) * ('AC Parameters'!$B$8/'AC Parameters'!$B$9)</f>
        <v>-0.1993937876650711</v>
      </c>
      <c r="F38">
        <f>E38*B38*'AC Parameters'!$B$9</f>
        <v>-0.86668229037267974</v>
      </c>
      <c r="G38">
        <f>'AC Parameters'!$B$2*9.807 + F38</f>
        <v>16.717268709627319</v>
      </c>
      <c r="H38">
        <f t="shared" si="1"/>
        <v>0.86668229037267974</v>
      </c>
      <c r="I38">
        <f>C38+(H38/(B38*'AC Parameters'!$B$8))</f>
        <v>0.42979869389284375</v>
      </c>
      <c r="J38">
        <f>FORECAST(I38,
INDEX(WingXFLR5!$F$8:$F$114,MATCH(I38,WingXFLR5!$C$8:$C$114,1)):INDEX(WingXFLR5!$F$8:$F$114,MATCH(I38,WingXFLR5!$C$8:$C$114,1)+1),
INDEX(WingXFLR5!$C$8:$C$114,MATCH(I38,WingXFLR5!$C$8:$C$114,1)):INDEX(WingXFLR5!$C$8:$C$114,MATCH(I38,WingXFLR5!$C$8:$C$114,1)+1))</f>
        <v>2.1926117081511536E-2</v>
      </c>
      <c r="K38">
        <f>FORECAST(I38,
INDEX(WingXFLR5!$I$8:$I$145,MATCH(I38,WingXFLR5!$C$8:$C$145,1)):INDEX(WingXFLR5!$I$8:$I$145,MATCH(I38,WingXFLR5!$C$8:$C$145,1)+1),
INDEX(WingXFLR5!$C$8:$C$145,MATCH(I38,WingXFLR5!$C$8:$C$145,1)):INDEX(WingXFLR5!$C$8:$C$145,MATCH(I38,WingXFLR5!$C$8:$C$145,1)+1))</f>
        <v>-8.6305921245187184E-2</v>
      </c>
      <c r="L38">
        <f>(((K38*'AC Parameters'!$B$6)+(I38*('AC Parameters'!$B$3-'AC Parameters'!$B$4)))/('AC Parameters'!$B$5-'AC Parameters'!$B$3)) * ('AC Parameters'!$B$8/'AC Parameters'!$B$9)</f>
        <v>-0.20333970995696624</v>
      </c>
      <c r="M38">
        <f>FORECAST(ABS(L38),
INDEX(HStabXFLR5!$D$8:$D$206,MATCH(ABS(L38),HStabXFLR5!$C$8:$C$206,1)):INDEX(HStabXFLR5!$D$8:$D$206,MATCH(ABS(L38),HStabXFLR5!$C$8:$C$206,1)+1),
INDEX(HStabXFLR5!$C$8:$C$206,MATCH(ABS(L38),HStabXFLR5!$C$8:$C$206,1)):INDEX(HStabXFLR5!$C$8:$C$206,MATCH(ABS(L38),HStabXFLR5!$C$8:$C$206,1)+1))</f>
        <v>2.6335498425432539E-2</v>
      </c>
      <c r="N38">
        <f>L38*B38*'AC Parameters'!$B$9</f>
        <v>-0.88383358184278693</v>
      </c>
      <c r="O38">
        <f>(B38*'AC Parameters'!$B$8*TrimCalculation_Dwing_DHStab!I38)+TrimCalculation_Dwing_DHStab!N38</f>
        <v>17.448082163867522</v>
      </c>
      <c r="P38">
        <f>('AC Parameters'!$B$2*9.807)-TrimCalculation_Dwing_DHStab!O38</f>
        <v>0.13586883613247736</v>
      </c>
      <c r="Q38">
        <f>M38*B38*'AC Parameters'!$B$9</f>
        <v>0.11446951462599789</v>
      </c>
      <c r="R38">
        <f>(J38*B38*'AC Parameters'!$B$8)</f>
        <v>0.93519998241097868</v>
      </c>
    </row>
    <row r="39" spans="1:18" x14ac:dyDescent="0.2">
      <c r="A39" s="1">
        <f>WingXFLR5!L45</f>
        <v>13.615500000000001</v>
      </c>
      <c r="B39" s="1">
        <f t="shared" si="0"/>
        <v>113.54637715312502</v>
      </c>
      <c r="C39">
        <f>WingXFLR5!C45</f>
        <v>0.41911599999999999</v>
      </c>
      <c r="D39">
        <f>WingXFLR5!I45</f>
        <v>-8.5521E-2</v>
      </c>
      <c r="E39">
        <f>(((D39*'AC Parameters'!$B$6)+(C39*('AC Parameters'!$B$3-'AC Parameters'!$B$4)))/('AC Parameters'!$B$5-'AC Parameters'!$B$3)) * ('AC Parameters'!$B$8/'AC Parameters'!$B$9)</f>
        <v>-0.20126626688278768</v>
      </c>
      <c r="F39">
        <f>E39*B39*'AC Parameters'!$B$9</f>
        <v>-0.85470427374302727</v>
      </c>
      <c r="G39">
        <f>'AC Parameters'!$B$2*9.807 + F39</f>
        <v>16.729246726256971</v>
      </c>
      <c r="H39">
        <f t="shared" si="1"/>
        <v>0.85470427374302727</v>
      </c>
      <c r="I39">
        <f>C39+(H39/(B39*'AC Parameters'!$B$8))</f>
        <v>0.43962651330086172</v>
      </c>
      <c r="J39">
        <f>FORECAST(I39,
INDEX(WingXFLR5!$F$8:$F$114,MATCH(I39,WingXFLR5!$C$8:$C$114,1)):INDEX(WingXFLR5!$F$8:$F$114,MATCH(I39,WingXFLR5!$C$8:$C$114,1)+1),
INDEX(WingXFLR5!$C$8:$C$114,MATCH(I39,WingXFLR5!$C$8:$C$114,1)):INDEX(WingXFLR5!$C$8:$C$114,MATCH(I39,WingXFLR5!$C$8:$C$114,1)+1))</f>
        <v>2.2199905939625536E-2</v>
      </c>
      <c r="K39">
        <f>FORECAST(I39,
INDEX(WingXFLR5!$I$8:$I$145,MATCH(I39,WingXFLR5!$C$8:$C$145,1)):INDEX(WingXFLR5!$I$8:$I$145,MATCH(I39,WingXFLR5!$C$8:$C$145,1)+1),
INDEX(WingXFLR5!$C$8:$C$145,MATCH(I39,WingXFLR5!$C$8:$C$145,1)):INDEX(WingXFLR5!$C$8:$C$145,MATCH(I39,WingXFLR5!$C$8:$C$145,1)+1))</f>
        <v>-8.7028064573119013E-2</v>
      </c>
      <c r="L39">
        <f>(((K39*'AC Parameters'!$B$6)+(I39*('AC Parameters'!$B$3-'AC Parameters'!$B$4)))/('AC Parameters'!$B$5-'AC Parameters'!$B$3)) * ('AC Parameters'!$B$8/'AC Parameters'!$B$9)</f>
        <v>-0.20524730359905882</v>
      </c>
      <c r="M39">
        <f>FORECAST(ABS(L39),
INDEX(HStabXFLR5!$D$8:$D$206,MATCH(ABS(L39),HStabXFLR5!$C$8:$C$206,1)):INDEX(HStabXFLR5!$D$8:$D$206,MATCH(ABS(L39),HStabXFLR5!$C$8:$C$206,1)+1),
INDEX(HStabXFLR5!$C$8:$C$206,MATCH(ABS(L39),HStabXFLR5!$C$8:$C$206,1)):INDEX(HStabXFLR5!$C$8:$C$206,MATCH(ABS(L39),HStabXFLR5!$C$8:$C$206,1)+1))</f>
        <v>2.6394405064284705E-2</v>
      </c>
      <c r="N39">
        <f>L39*B39*'AC Parameters'!$B$9</f>
        <v>-0.87161028163011378</v>
      </c>
      <c r="O39">
        <f>(B39*'AC Parameters'!$B$8*TrimCalculation_Dwing_DHStab!I39)+TrimCalculation_Dwing_DHStab!N39</f>
        <v>17.448294942448566</v>
      </c>
      <c r="P39">
        <f>('AC Parameters'!$B$2*9.807)-TrimCalculation_Dwing_DHStab!O39</f>
        <v>0.13565605755143295</v>
      </c>
      <c r="Q39">
        <f>M39*B39*'AC Parameters'!$B$9</f>
        <v>0.11208739129884476</v>
      </c>
      <c r="R39">
        <f>(J39*B39*'AC Parameters'!$B$8)</f>
        <v>0.92510383357855597</v>
      </c>
    </row>
    <row r="40" spans="1:18" x14ac:dyDescent="0.2">
      <c r="A40" s="1">
        <f>WingXFLR5!L46</f>
        <v>13.4617</v>
      </c>
      <c r="B40" s="1">
        <f t="shared" si="0"/>
        <v>110.99563722012502</v>
      </c>
      <c r="C40">
        <f>WingXFLR5!C46</f>
        <v>0.42875200000000002</v>
      </c>
      <c r="D40">
        <f>WingXFLR5!I46</f>
        <v>-8.6229E-2</v>
      </c>
      <c r="E40">
        <f>(((D40*'AC Parameters'!$B$6)+(C40*('AC Parameters'!$B$3-'AC Parameters'!$B$4)))/('AC Parameters'!$B$5-'AC Parameters'!$B$3)) * ('AC Parameters'!$B$8/'AC Parameters'!$B$9)</f>
        <v>-0.20313652176003746</v>
      </c>
      <c r="F40">
        <f>E40*B40*'AC Parameters'!$B$9</f>
        <v>-0.84326781106127469</v>
      </c>
      <c r="G40">
        <f>'AC Parameters'!$B$2*9.807 + F40</f>
        <v>16.740683188938725</v>
      </c>
      <c r="H40">
        <f t="shared" si="1"/>
        <v>0.84326781106127469</v>
      </c>
      <c r="I40">
        <f>C40+(H40/(B40*'AC Parameters'!$B$8))</f>
        <v>0.44945310603222183</v>
      </c>
      <c r="J40">
        <f>FORECAST(I40,
INDEX(WingXFLR5!$F$8:$F$114,MATCH(I40,WingXFLR5!$C$8:$C$114,1)):INDEX(WingXFLR5!$F$8:$F$114,MATCH(I40,WingXFLR5!$C$8:$C$114,1)+1),
INDEX(WingXFLR5!$C$8:$C$114,MATCH(I40,WingXFLR5!$C$8:$C$114,1)):INDEX(WingXFLR5!$C$8:$C$114,MATCH(I40,WingXFLR5!$C$8:$C$114,1)+1))</f>
        <v>2.2476562911813536E-2</v>
      </c>
      <c r="K40">
        <f>FORECAST(I40,
INDEX(WingXFLR5!$I$8:$I$145,MATCH(I40,WingXFLR5!$C$8:$C$145,1)):INDEX(WingXFLR5!$I$8:$I$145,MATCH(I40,WingXFLR5!$C$8:$C$145,1)+1),
INDEX(WingXFLR5!$C$8:$C$145,MATCH(I40,WingXFLR5!$C$8:$C$145,1)):INDEX(WingXFLR5!$C$8:$C$145,MATCH(I40,WingXFLR5!$C$8:$C$145,1)+1))</f>
        <v>-8.7749582873396986E-2</v>
      </c>
      <c r="L40">
        <f>(((K40*'AC Parameters'!$B$6)+(I40*('AC Parameters'!$B$3-'AC Parameters'!$B$4)))/('AC Parameters'!$B$5-'AC Parameters'!$B$3)) * ('AC Parameters'!$B$8/'AC Parameters'!$B$9)</f>
        <v>-0.20715348705866618</v>
      </c>
      <c r="M40">
        <f>FORECAST(ABS(L40),
INDEX(HStabXFLR5!$D$8:$D$206,MATCH(ABS(L40),HStabXFLR5!$C$8:$C$206,1)):INDEX(HStabXFLR5!$D$8:$D$206,MATCH(ABS(L40),HStabXFLR5!$C$8:$C$206,1)+1),
INDEX(HStabXFLR5!$C$8:$C$206,MATCH(ABS(L40),HStabXFLR5!$C$8:$C$206,1)):INDEX(HStabXFLR5!$C$8:$C$206,MATCH(ABS(L40),HStabXFLR5!$C$8:$C$206,1)+1))</f>
        <v>2.6454075007527965E-2</v>
      </c>
      <c r="N40">
        <f>L40*B40*'AC Parameters'!$B$9</f>
        <v>-0.85994318536193937</v>
      </c>
      <c r="O40">
        <f>(B40*'AC Parameters'!$B$8*TrimCalculation_Dwing_DHStab!I40)+TrimCalculation_Dwing_DHStab!N40</f>
        <v>17.448708357630252</v>
      </c>
      <c r="P40">
        <f>('AC Parameters'!$B$2*9.807)-TrimCalculation_Dwing_DHStab!O40</f>
        <v>0.13524264236974659</v>
      </c>
      <c r="Q40">
        <f>M40*B40*'AC Parameters'!$B$9</f>
        <v>0.10981713052860519</v>
      </c>
      <c r="R40">
        <f>(J40*B40*'AC Parameters'!$B$8)</f>
        <v>0.91559175520979474</v>
      </c>
    </row>
    <row r="41" spans="1:18" x14ac:dyDescent="0.2">
      <c r="A41" s="1">
        <f>WingXFLR5!L47</f>
        <v>13.312900000000001</v>
      </c>
      <c r="B41" s="1">
        <f t="shared" si="0"/>
        <v>108.55540017612502</v>
      </c>
      <c r="C41">
        <f>WingXFLR5!C47</f>
        <v>0.438386</v>
      </c>
      <c r="D41">
        <f>WingXFLR5!I47</f>
        <v>-8.6937E-2</v>
      </c>
      <c r="E41">
        <f>(((D41*'AC Parameters'!$B$6)+(C41*('AC Parameters'!$B$3-'AC Parameters'!$B$4)))/('AC Parameters'!$B$5-'AC Parameters'!$B$3)) * ('AC Parameters'!$B$8/'AC Parameters'!$B$9)</f>
        <v>-0.20500671045856259</v>
      </c>
      <c r="F41">
        <f>E41*B41*'AC Parameters'!$B$9</f>
        <v>-0.83232149742399753</v>
      </c>
      <c r="G41">
        <f>'AC Parameters'!$B$2*9.807 + F41</f>
        <v>16.751629502576002</v>
      </c>
      <c r="H41">
        <f t="shared" si="1"/>
        <v>0.83232149742399753</v>
      </c>
      <c r="I41">
        <f>C41+(H41/(B41*'AC Parameters'!$B$8))</f>
        <v>0.45927769201948293</v>
      </c>
      <c r="J41">
        <f>FORECAST(I41,
INDEX(WingXFLR5!$F$8:$F$114,MATCH(I41,WingXFLR5!$C$8:$C$114,1)):INDEX(WingXFLR5!$F$8:$F$114,MATCH(I41,WingXFLR5!$C$8:$C$114,1)+1),
INDEX(WingXFLR5!$C$8:$C$114,MATCH(I41,WingXFLR5!$C$8:$C$114,1)):INDEX(WingXFLR5!$C$8:$C$114,MATCH(I41,WingXFLR5!$C$8:$C$114,1)+1))</f>
        <v>2.2754068573878204E-2</v>
      </c>
      <c r="K41">
        <f>FORECAST(I41,
INDEX(WingXFLR5!$I$8:$I$145,MATCH(I41,WingXFLR5!$C$8:$C$145,1)):INDEX(WingXFLR5!$I$8:$I$145,MATCH(I41,WingXFLR5!$C$8:$C$145,1)+1),
INDEX(WingXFLR5!$C$8:$C$145,MATCH(I41,WingXFLR5!$C$8:$C$145,1)):INDEX(WingXFLR5!$C$8:$C$145,MATCH(I41,WingXFLR5!$C$8:$C$145,1)+1))</f>
        <v>-8.8471744418131937E-2</v>
      </c>
      <c r="L41">
        <f>(((K41*'AC Parameters'!$B$6)+(I41*('AC Parameters'!$B$3-'AC Parameters'!$B$4)))/('AC Parameters'!$B$5-'AC Parameters'!$B$3)) * ('AC Parameters'!$B$8/'AC Parameters'!$B$9)</f>
        <v>-0.2090610136265178</v>
      </c>
      <c r="M41">
        <f>FORECAST(ABS(L41),
INDEX(HStabXFLR5!$D$8:$D$206,MATCH(ABS(L41),HStabXFLR5!$C$8:$C$206,1)):INDEX(HStabXFLR5!$D$8:$D$206,MATCH(ABS(L41),HStabXFLR5!$C$8:$C$206,1)+1),
INDEX(HStabXFLR5!$C$8:$C$206,MATCH(ABS(L41),HStabXFLR5!$C$8:$C$206,1)):INDEX(HStabXFLR5!$C$8:$C$206,MATCH(ABS(L41),HStabXFLR5!$C$8:$C$206,1)+1))</f>
        <v>2.6513786994569421E-2</v>
      </c>
      <c r="N41">
        <f>L41*B41*'AC Parameters'!$B$9</f>
        <v>-0.84878185462994105</v>
      </c>
      <c r="O41">
        <f>(B41*'AC Parameters'!$B$8*TrimCalculation_Dwing_DHStab!I41)+TrimCalculation_Dwing_DHStab!N41</f>
        <v>17.448764174605198</v>
      </c>
      <c r="P41">
        <f>('AC Parameters'!$B$2*9.807)-TrimCalculation_Dwing_DHStab!O41</f>
        <v>0.13518682539480054</v>
      </c>
      <c r="Q41">
        <f>M41*B41*'AC Parameters'!$B$9</f>
        <v>0.10764523192601284</v>
      </c>
      <c r="R41">
        <f>(J41*B41*'AC Parameters'!$B$8)</f>
        <v>0.90651826621974829</v>
      </c>
    </row>
    <row r="42" spans="1:18" x14ac:dyDescent="0.2">
      <c r="A42" s="1">
        <f>WingXFLR5!L48</f>
        <v>13.1691</v>
      </c>
      <c r="B42" s="1">
        <f t="shared" si="0"/>
        <v>106.222931821125</v>
      </c>
      <c r="C42">
        <f>WingXFLR5!C48</f>
        <v>0.448017</v>
      </c>
      <c r="D42">
        <f>WingXFLR5!I48</f>
        <v>-8.7644E-2</v>
      </c>
      <c r="E42">
        <f>(((D42*'AC Parameters'!$B$6)+(C42*('AC Parameters'!$B$3-'AC Parameters'!$B$4)))/('AC Parameters'!$B$5-'AC Parameters'!$B$3)) * ('AC Parameters'!$B$8/'AC Parameters'!$B$9)</f>
        <v>-0.20687460863789633</v>
      </c>
      <c r="F42">
        <f>E42*B42*'AC Parameters'!$B$9</f>
        <v>-0.82185854658755786</v>
      </c>
      <c r="G42">
        <f>'AC Parameters'!$B$2*9.807 + F42</f>
        <v>16.762092453412443</v>
      </c>
      <c r="H42">
        <f t="shared" si="1"/>
        <v>0.82185854658755786</v>
      </c>
      <c r="I42">
        <f>C42+(H42/(B42*'AC Parameters'!$B$8))</f>
        <v>0.46909904458598728</v>
      </c>
      <c r="J42">
        <f>FORECAST(I42,
INDEX(WingXFLR5!$F$8:$F$114,MATCH(I42,WingXFLR5!$C$8:$C$114,1)):INDEX(WingXFLR5!$F$8:$F$114,MATCH(I42,WingXFLR5!$C$8:$C$114,1)+1),
INDEX(WingXFLR5!$C$8:$C$114,MATCH(I42,WingXFLR5!$C$8:$C$114,1)):INDEX(WingXFLR5!$C$8:$C$114,MATCH(I42,WingXFLR5!$C$8:$C$114,1)+1))</f>
        <v>2.303192604847382E-2</v>
      </c>
      <c r="K42">
        <f>FORECAST(I42,
INDEX(WingXFLR5!$I$8:$I$145,MATCH(I42,WingXFLR5!$C$8:$C$145,1)):INDEX(WingXFLR5!$I$8:$I$145,MATCH(I42,WingXFLR5!$C$8:$C$145,1)+1),
INDEX(WingXFLR5!$C$8:$C$145,MATCH(I42,WingXFLR5!$C$8:$C$145,1)):INDEX(WingXFLR5!$C$8:$C$145,MATCH(I42,WingXFLR5!$C$8:$C$145,1)+1))</f>
        <v>-8.9192794854826701E-2</v>
      </c>
      <c r="L42">
        <f>(((K42*'AC Parameters'!$B$6)+(I42*('AC Parameters'!$B$3-'AC Parameters'!$B$4)))/('AC Parameters'!$B$5-'AC Parameters'!$B$3)) * ('AC Parameters'!$B$8/'AC Parameters'!$B$9)</f>
        <v>-0.21096599848581818</v>
      </c>
      <c r="M42">
        <f>FORECAST(ABS(L42),
INDEX(HStabXFLR5!$D$8:$D$206,MATCH(ABS(L42),HStabXFLR5!$C$8:$C$206,1)):INDEX(HStabXFLR5!$D$8:$D$206,MATCH(ABS(L42),HStabXFLR5!$C$8:$C$206,1)+1),
INDEX(HStabXFLR5!$C$8:$C$206,MATCH(ABS(L42),HStabXFLR5!$C$8:$C$206,1)):INDEX(HStabXFLR5!$C$8:$C$206,MATCH(ABS(L42),HStabXFLR5!$C$8:$C$206,1)+1))</f>
        <v>2.6573419417598176E-2</v>
      </c>
      <c r="N42">
        <f>L42*B42*'AC Parameters'!$B$9</f>
        <v>-0.83811256507767495</v>
      </c>
      <c r="O42">
        <f>(B42*'AC Parameters'!$B$8*TrimCalculation_Dwing_DHStab!I42)+TrimCalculation_Dwing_DHStab!N42</f>
        <v>17.4491582646836</v>
      </c>
      <c r="P42">
        <f>('AC Parameters'!$B$2*9.807)-TrimCalculation_Dwing_DHStab!O42</f>
        <v>0.1347927353163989</v>
      </c>
      <c r="Q42">
        <f>M42*B42*'AC Parameters'!$B$9</f>
        <v>0.10556922381245841</v>
      </c>
      <c r="R42">
        <f>(J42*B42*'AC Parameters'!$B$8)</f>
        <v>0.89787236670073545</v>
      </c>
    </row>
    <row r="43" spans="1:18" x14ac:dyDescent="0.2">
      <c r="A43" s="1">
        <f>WingXFLR5!L49</f>
        <v>13.0298</v>
      </c>
      <c r="B43" s="1">
        <f t="shared" si="0"/>
        <v>103.98760892450001</v>
      </c>
      <c r="C43">
        <f>WingXFLR5!C49</f>
        <v>0.45764700000000003</v>
      </c>
      <c r="D43">
        <f>WingXFLR5!I49</f>
        <v>-8.8352E-2</v>
      </c>
      <c r="E43">
        <f>(((D43*'AC Parameters'!$B$6)+(C43*('AC Parameters'!$B$3-'AC Parameters'!$B$4)))/('AC Parameters'!$B$5-'AC Parameters'!$B$3)) * ('AC Parameters'!$B$8/'AC Parameters'!$B$9)</f>
        <v>-0.20874466497897221</v>
      </c>
      <c r="F43">
        <f>E43*B43*'AC Parameters'!$B$9</f>
        <v>-0.81183651115040167</v>
      </c>
      <c r="G43">
        <f>'AC Parameters'!$B$2*9.807 + F43</f>
        <v>16.772114488849596</v>
      </c>
      <c r="H43">
        <f t="shared" si="1"/>
        <v>0.81183651115040167</v>
      </c>
      <c r="I43">
        <f>C43+(H43/(B43*'AC Parameters'!$B$8))</f>
        <v>0.4789196170850506</v>
      </c>
      <c r="J43">
        <f>FORECAST(I43,
INDEX(WingXFLR5!$F$8:$F$114,MATCH(I43,WingXFLR5!$C$8:$C$114,1)):INDEX(WingXFLR5!$F$8:$F$114,MATCH(I43,WingXFLR5!$C$8:$C$114,1)+1),
INDEX(WingXFLR5!$C$8:$C$114,MATCH(I43,WingXFLR5!$C$8:$C$114,1)):INDEX(WingXFLR5!$C$8:$C$114,MATCH(I43,WingXFLR5!$C$8:$C$114,1)+1))</f>
        <v>2.3311925212041354E-2</v>
      </c>
      <c r="K43">
        <f>FORECAST(I43,
INDEX(WingXFLR5!$I$8:$I$145,MATCH(I43,WingXFLR5!$C$8:$C$145,1)):INDEX(WingXFLR5!$I$8:$I$145,MATCH(I43,WingXFLR5!$C$8:$C$145,1)+1),
INDEX(WingXFLR5!$C$8:$C$145,MATCH(I43,WingXFLR5!$C$8:$C$145,1)):INDEX(WingXFLR5!$C$8:$C$145,MATCH(I43,WingXFLR5!$C$8:$C$145,1)+1))</f>
        <v>-8.9913380887366806E-2</v>
      </c>
      <c r="L43">
        <f>(((K43*'AC Parameters'!$B$6)+(I43*('AC Parameters'!$B$3-'AC Parameters'!$B$4)))/('AC Parameters'!$B$5-'AC Parameters'!$B$3)) * ('AC Parameters'!$B$8/'AC Parameters'!$B$9)</f>
        <v>-0.21286993990706762</v>
      </c>
      <c r="M43">
        <f>FORECAST(ABS(L43),
INDEX(HStabXFLR5!$D$8:$D$206,MATCH(ABS(L43),HStabXFLR5!$C$8:$C$206,1)):INDEX(HStabXFLR5!$D$8:$D$206,MATCH(ABS(L43),HStabXFLR5!$C$8:$C$206,1)+1),
INDEX(HStabXFLR5!$C$8:$C$206,MATCH(ABS(L43),HStabXFLR5!$C$8:$C$206,1)):INDEX(HStabXFLR5!$C$8:$C$206,MATCH(ABS(L43),HStabXFLR5!$C$8:$C$206,1)+1))</f>
        <v>2.6634363230254345E-2</v>
      </c>
      <c r="N43">
        <f>L43*B43*'AC Parameters'!$B$9</f>
        <v>-0.82788026875013998</v>
      </c>
      <c r="O43">
        <f>(B43*'AC Parameters'!$B$8*TrimCalculation_Dwing_DHStab!I43)+TrimCalculation_Dwing_DHStab!N43</f>
        <v>17.449345777359994</v>
      </c>
      <c r="P43">
        <f>('AC Parameters'!$B$2*9.807)-TrimCalculation_Dwing_DHStab!O43</f>
        <v>0.13460522264000474</v>
      </c>
      <c r="Q43">
        <f>M43*B43*'AC Parameters'!$B$9</f>
        <v>0.10358467615802486</v>
      </c>
      <c r="R43">
        <f>(J43*B43*'AC Parameters'!$B$8)</f>
        <v>0.88966354993728991</v>
      </c>
    </row>
    <row r="44" spans="1:18" x14ac:dyDescent="0.2">
      <c r="A44" s="1">
        <f>WingXFLR5!L50</f>
        <v>12.8948</v>
      </c>
      <c r="B44" s="1">
        <f t="shared" si="0"/>
        <v>101.84396856200001</v>
      </c>
      <c r="C44">
        <f>WingXFLR5!C50</f>
        <v>0.467275</v>
      </c>
      <c r="D44">
        <f>WingXFLR5!I50</f>
        <v>-8.9058999999999999E-2</v>
      </c>
      <c r="E44">
        <f>(((D44*'AC Parameters'!$B$6)+(C44*('AC Parameters'!$B$3-'AC Parameters'!$B$4)))/('AC Parameters'!$B$5-'AC Parameters'!$B$3)) * ('AC Parameters'!$B$8/'AC Parameters'!$B$9)</f>
        <v>-0.21061246389021901</v>
      </c>
      <c r="F44">
        <f>E44*B44*'AC Parameters'!$B$9</f>
        <v>-0.80221538225491107</v>
      </c>
      <c r="G44">
        <f>'AC Parameters'!$B$2*9.807 + F44</f>
        <v>16.781735617745088</v>
      </c>
      <c r="H44">
        <f t="shared" si="1"/>
        <v>0.80221538225491107</v>
      </c>
      <c r="I44">
        <f>C44+(H44/(B44*'AC Parameters'!$B$8))</f>
        <v>0.4887379595354065</v>
      </c>
      <c r="J44">
        <f>FORECAST(I44,
INDEX(WingXFLR5!$F$8:$F$114,MATCH(I44,WingXFLR5!$C$8:$C$114,1)):INDEX(WingXFLR5!$F$8:$F$114,MATCH(I44,WingXFLR5!$C$8:$C$114,1)+1),
INDEX(WingXFLR5!$C$8:$C$114,MATCH(I44,WingXFLR5!$C$8:$C$114,1)):INDEX(WingXFLR5!$C$8:$C$114,MATCH(I44,WingXFLR5!$C$8:$C$114,1)+1))</f>
        <v>2.3594001533192289E-2</v>
      </c>
      <c r="K44">
        <f>FORECAST(I44,
INDEX(WingXFLR5!$I$8:$I$145,MATCH(I44,WingXFLR5!$C$8:$C$145,1)):INDEX(WingXFLR5!$I$8:$I$145,MATCH(I44,WingXFLR5!$C$8:$C$145,1)+1),
INDEX(WingXFLR5!$C$8:$C$145,MATCH(I44,WingXFLR5!$C$8:$C$145,1)):INDEX(WingXFLR5!$C$8:$C$145,MATCH(I44,WingXFLR5!$C$8:$C$145,1)+1))</f>
        <v>-9.0634536267747312E-2</v>
      </c>
      <c r="L44">
        <f>(((K44*'AC Parameters'!$B$6)+(I44*('AC Parameters'!$B$3-'AC Parameters'!$B$4)))/('AC Parameters'!$B$5-'AC Parameters'!$B$3)) * ('AC Parameters'!$B$8/'AC Parameters'!$B$9)</f>
        <v>-0.21477505512151149</v>
      </c>
      <c r="M44">
        <f>FORECAST(ABS(L44),
INDEX(HStabXFLR5!$D$8:$D$206,MATCH(ABS(L44),HStabXFLR5!$C$8:$C$206,1)):INDEX(HStabXFLR5!$D$8:$D$206,MATCH(ABS(L44),HStabXFLR5!$C$8:$C$206,1)+1),
INDEX(HStabXFLR5!$C$8:$C$206,MATCH(ABS(L44),HStabXFLR5!$C$8:$C$206,1)):INDEX(HStabXFLR5!$C$8:$C$206,MATCH(ABS(L44),HStabXFLR5!$C$8:$C$206,1)+1))</f>
        <v>2.6695634902157622E-2</v>
      </c>
      <c r="N44">
        <f>L44*B44*'AC Parameters'!$B$9</f>
        <v>-0.81807054416746916</v>
      </c>
      <c r="O44">
        <f>(B44*'AC Parameters'!$B$8*TrimCalculation_Dwing_DHStab!I44)+TrimCalculation_Dwing_DHStab!N44</f>
        <v>17.44935936848718</v>
      </c>
      <c r="P44">
        <f>('AC Parameters'!$B$2*9.807)-TrimCalculation_Dwing_DHStab!O44</f>
        <v>0.13459163151281928</v>
      </c>
      <c r="Q44">
        <f>M44*B44*'AC Parameters'!$B$9</f>
        <v>0.10168272362425212</v>
      </c>
      <c r="R44">
        <f>(J44*B44*'AC Parameters'!$B$8)</f>
        <v>0.88186677739614516</v>
      </c>
    </row>
    <row r="45" spans="1:18" x14ac:dyDescent="0.2">
      <c r="A45" s="1">
        <f>WingXFLR5!L51</f>
        <v>12.764099999999999</v>
      </c>
      <c r="B45" s="1">
        <f t="shared" si="0"/>
        <v>99.789877396124993</v>
      </c>
      <c r="C45">
        <f>WingXFLR5!C51</f>
        <v>0.47689999999999999</v>
      </c>
      <c r="D45">
        <f>WingXFLR5!I51</f>
        <v>-8.9764999999999998E-2</v>
      </c>
      <c r="E45">
        <f>(((D45*'AC Parameters'!$B$6)+(C45*('AC Parameters'!$B$3-'AC Parameters'!$B$4)))/('AC Parameters'!$B$5-'AC Parameters'!$B$3)) * ('AC Parameters'!$B$8/'AC Parameters'!$B$9)</f>
        <v>-0.21247797228227436</v>
      </c>
      <c r="F45">
        <f>E45*B45*'AC Parameters'!$B$9</f>
        <v>-0.79299784004811003</v>
      </c>
      <c r="G45">
        <f>'AC Parameters'!$B$2*9.807 + F45</f>
        <v>16.79095315995189</v>
      </c>
      <c r="H45">
        <f t="shared" si="1"/>
        <v>0.79299784004811003</v>
      </c>
      <c r="I45">
        <f>C45+(H45/(B45*'AC Parameters'!$B$8))</f>
        <v>0.49855306856500559</v>
      </c>
      <c r="J45">
        <f>FORECAST(I45,
INDEX(WingXFLR5!$F$8:$F$114,MATCH(I45,WingXFLR5!$C$8:$C$114,1)):INDEX(WingXFLR5!$F$8:$F$114,MATCH(I45,WingXFLR5!$C$8:$C$114,1)+1),
INDEX(WingXFLR5!$C$8:$C$114,MATCH(I45,WingXFLR5!$C$8:$C$114,1)):INDEX(WingXFLR5!$C$8:$C$114,MATCH(I45,WingXFLR5!$C$8:$C$114,1)+1))</f>
        <v>2.3878877056232102E-2</v>
      </c>
      <c r="K45">
        <f>FORECAST(I45,
INDEX(WingXFLR5!$I$8:$I$145,MATCH(I45,WingXFLR5!$C$8:$C$145,1)):INDEX(WingXFLR5!$I$8:$I$145,MATCH(I45,WingXFLR5!$C$8:$C$145,1)+1),
INDEX(WingXFLR5!$C$8:$C$145,MATCH(I45,WingXFLR5!$C$8:$C$145,1)):INDEX(WingXFLR5!$C$8:$C$145,MATCH(I45,WingXFLR5!$C$8:$C$145,1)+1))</f>
        <v>-9.135456651817539E-2</v>
      </c>
      <c r="L45">
        <f>(((K45*'AC Parameters'!$B$6)+(I45*('AC Parameters'!$B$3-'AC Parameters'!$B$4)))/('AC Parameters'!$B$5-'AC Parameters'!$B$3)) * ('AC Parameters'!$B$8/'AC Parameters'!$B$9)</f>
        <v>-0.21667759790187341</v>
      </c>
      <c r="M45">
        <f>FORECAST(ABS(L45),
INDEX(HStabXFLR5!$D$8:$D$206,MATCH(ABS(L45),HStabXFLR5!$C$8:$C$206,1)):INDEX(HStabXFLR5!$D$8:$D$206,MATCH(ABS(L45),HStabXFLR5!$C$8:$C$206,1)+1),
INDEX(HStabXFLR5!$C$8:$C$206,MATCH(ABS(L45),HStabXFLR5!$C$8:$C$206,1)):INDEX(HStabXFLR5!$C$8:$C$206,MATCH(ABS(L45),HStabXFLR5!$C$8:$C$206,1)+1))</f>
        <v>2.6756823840305023E-2</v>
      </c>
      <c r="N45">
        <f>L45*B45*'AC Parameters'!$B$9</f>
        <v>-0.80867143674889419</v>
      </c>
      <c r="O45">
        <f>(B45*'AC Parameters'!$B$8*TrimCalculation_Dwing_DHStab!I45)+TrimCalculation_Dwing_DHStab!N45</f>
        <v>17.449780261887021</v>
      </c>
      <c r="P45">
        <f>('AC Parameters'!$B$2*9.807)-TrimCalculation_Dwing_DHStab!O45</f>
        <v>0.13417073811297797</v>
      </c>
      <c r="Q45">
        <f>M45*B45*'AC Parameters'!$B$9</f>
        <v>9.986025037796234E-2</v>
      </c>
      <c r="R45">
        <f>(J45*B45*'AC Parameters'!$B$8)</f>
        <v>0.87451336846406535</v>
      </c>
    </row>
    <row r="46" spans="1:18" x14ac:dyDescent="0.2">
      <c r="A46" s="1">
        <f>WingXFLR5!L52</f>
        <v>12.6372</v>
      </c>
      <c r="B46" s="1">
        <f t="shared" si="0"/>
        <v>97.815529601999998</v>
      </c>
      <c r="C46">
        <f>WingXFLR5!C52</f>
        <v>0.48652299999999998</v>
      </c>
      <c r="D46">
        <f>WingXFLR5!I52</f>
        <v>-9.0471999999999997E-2</v>
      </c>
      <c r="E46">
        <f>(((D46*'AC Parameters'!$B$6)+(C46*('AC Parameters'!$B$3-'AC Parameters'!$B$4)))/('AC Parameters'!$B$5-'AC Parameters'!$B$3)) * ('AC Parameters'!$B$8/'AC Parameters'!$B$9)</f>
        <v>-0.21434560574670955</v>
      </c>
      <c r="F46">
        <f>E46*B46*'AC Parameters'!$B$9</f>
        <v>-0.78414070250469825</v>
      </c>
      <c r="G46">
        <f>'AC Parameters'!$B$2*9.807 + F46</f>
        <v>16.799810297495302</v>
      </c>
      <c r="H46">
        <f t="shared" si="1"/>
        <v>0.78414070250469825</v>
      </c>
      <c r="I46">
        <f>C46+(H46/(B46*'AC Parameters'!$B$8))</f>
        <v>0.5083663941551142</v>
      </c>
      <c r="J46">
        <f>FORECAST(I46,
INDEX(WingXFLR5!$F$8:$F$114,MATCH(I46,WingXFLR5!$C$8:$C$114,1)):INDEX(WingXFLR5!$F$8:$F$114,MATCH(I46,WingXFLR5!$C$8:$C$114,1)+1),
INDEX(WingXFLR5!$C$8:$C$114,MATCH(I46,WingXFLR5!$C$8:$C$114,1)):INDEX(WingXFLR5!$C$8:$C$114,MATCH(I46,WingXFLR5!$C$8:$C$114,1)+1))</f>
        <v>2.4169784078529349E-2</v>
      </c>
      <c r="K46">
        <f>FORECAST(I46,
INDEX(WingXFLR5!$I$8:$I$145,MATCH(I46,WingXFLR5!$C$8:$C$145,1)):INDEX(WingXFLR5!$I$8:$I$145,MATCH(I46,WingXFLR5!$C$8:$C$145,1)+1),
INDEX(WingXFLR5!$C$8:$C$145,MATCH(I46,WingXFLR5!$C$8:$C$145,1)):INDEX(WingXFLR5!$C$8:$C$145,MATCH(I46,WingXFLR5!$C$8:$C$145,1)+1))</f>
        <v>-9.2074139379524828E-2</v>
      </c>
      <c r="L46">
        <f>(((K46*'AC Parameters'!$B$6)+(I46*('AC Parameters'!$B$3-'AC Parameters'!$B$4)))/('AC Parameters'!$B$5-'AC Parameters'!$B$3)) * ('AC Parameters'!$B$8/'AC Parameters'!$B$9)</f>
        <v>-0.21857907941503618</v>
      </c>
      <c r="M46">
        <f>FORECAST(ABS(L46),
INDEX(HStabXFLR5!$D$8:$D$206,MATCH(ABS(L46),HStabXFLR5!$C$8:$C$206,1)):INDEX(HStabXFLR5!$D$8:$D$206,MATCH(ABS(L46),HStabXFLR5!$C$8:$C$206,1)+1),
INDEX(HStabXFLR5!$C$8:$C$206,MATCH(ABS(L46),HStabXFLR5!$C$8:$C$206,1)):INDEX(HStabXFLR5!$C$8:$C$206,MATCH(ABS(L46),HStabXFLR5!$C$8:$C$206,1)+1))</f>
        <v>2.6818228114406182E-2</v>
      </c>
      <c r="N46">
        <f>L46*B46*'AC Parameters'!$B$9</f>
        <v>-0.79962802264243693</v>
      </c>
      <c r="O46">
        <f>(B46*'AC Parameters'!$B$8*TrimCalculation_Dwing_DHStab!I46)+TrimCalculation_Dwing_DHStab!N46</f>
        <v>17.449860981301519</v>
      </c>
      <c r="P46">
        <f>('AC Parameters'!$B$2*9.807)-TrimCalculation_Dwing_DHStab!O46</f>
        <v>0.1340900186984797</v>
      </c>
      <c r="Q46">
        <f>M46*B46*'AC Parameters'!$B$9</f>
        <v>9.8109145556320956E-2</v>
      </c>
      <c r="R46">
        <f>(J46*B46*'AC Parameters'!$B$8)</f>
        <v>0.86765414441269229</v>
      </c>
    </row>
    <row r="47" spans="1:18" x14ac:dyDescent="0.2">
      <c r="A47" s="1">
        <f>WingXFLR5!L53</f>
        <v>12.514099999999999</v>
      </c>
      <c r="B47" s="1">
        <f t="shared" si="0"/>
        <v>95.919153021124984</v>
      </c>
      <c r="C47">
        <f>WingXFLR5!C53</f>
        <v>0.49614399999999997</v>
      </c>
      <c r="D47">
        <f>WingXFLR5!I53</f>
        <v>-9.1177999999999995E-2</v>
      </c>
      <c r="E47">
        <f>(((D47*'AC Parameters'!$B$6)+(C47*('AC Parameters'!$B$3-'AC Parameters'!$B$4)))/('AC Parameters'!$B$5-'AC Parameters'!$B$3)) * ('AC Parameters'!$B$8/'AC Parameters'!$B$9)</f>
        <v>-0.21621098178131565</v>
      </c>
      <c r="F47">
        <f>E47*B47*'AC Parameters'!$B$9</f>
        <v>-0.77563015681273018</v>
      </c>
      <c r="G47">
        <f>'AC Parameters'!$B$2*9.807 + F47</f>
        <v>16.808320843187268</v>
      </c>
      <c r="H47">
        <f t="shared" si="1"/>
        <v>0.77563015681273018</v>
      </c>
      <c r="I47">
        <f>C47+(H47/(B47*'AC Parameters'!$B$8))</f>
        <v>0.51817748969651556</v>
      </c>
      <c r="J47">
        <f>FORECAST(I47,
INDEX(WingXFLR5!$F$8:$F$114,MATCH(I47,WingXFLR5!$C$8:$C$114,1)):INDEX(WingXFLR5!$F$8:$F$114,MATCH(I47,WingXFLR5!$C$8:$C$114,1)+1),
INDEX(WingXFLR5!$C$8:$C$114,MATCH(I47,WingXFLR5!$C$8:$C$114,1)):INDEX(WingXFLR5!$C$8:$C$114,MATCH(I47,WingXFLR5!$C$8:$C$114,1)+1))</f>
        <v>2.4468161114017953E-2</v>
      </c>
      <c r="K47">
        <f>FORECAST(I47,
INDEX(WingXFLR5!$I$8:$I$145,MATCH(I47,WingXFLR5!$C$8:$C$145,1)):INDEX(WingXFLR5!$I$8:$I$145,MATCH(I47,WingXFLR5!$C$8:$C$145,1)+1),
INDEX(WingXFLR5!$C$8:$C$145,MATCH(I47,WingXFLR5!$C$8:$C$145,1)):INDEX(WingXFLR5!$C$8:$C$145,MATCH(I47,WingXFLR5!$C$8:$C$145,1)+1))</f>
        <v>-9.2793923730637287E-2</v>
      </c>
      <c r="L47">
        <f>(((K47*'AC Parameters'!$B$6)+(I47*('AC Parameters'!$B$3-'AC Parameters'!$B$4)))/('AC Parameters'!$B$5-'AC Parameters'!$B$3)) * ('AC Parameters'!$B$8/'AC Parameters'!$B$9)</f>
        <v>-0.22048095056448608</v>
      </c>
      <c r="M47">
        <f>FORECAST(ABS(L47),
INDEX(HStabXFLR5!$D$8:$D$206,MATCH(ABS(L47),HStabXFLR5!$C$8:$C$206,1)):INDEX(HStabXFLR5!$D$8:$D$206,MATCH(ABS(L47),HStabXFLR5!$C$8:$C$206,1)+1),
INDEX(HStabXFLR5!$C$8:$C$206,MATCH(ABS(L47),HStabXFLR5!$C$8:$C$206,1)):INDEX(HStabXFLR5!$C$8:$C$206,MATCH(ABS(L47),HStabXFLR5!$C$8:$C$206,1)+1))</f>
        <v>2.6881307968900391E-2</v>
      </c>
      <c r="N47">
        <f>L47*B47*'AC Parameters'!$B$9</f>
        <v>-0.79094814172538253</v>
      </c>
      <c r="O47">
        <f>(B47*'AC Parameters'!$B$8*TrimCalculation_Dwing_DHStab!I47)+TrimCalculation_Dwing_DHStab!N47</f>
        <v>17.45010641322763</v>
      </c>
      <c r="P47">
        <f>('AC Parameters'!$B$2*9.807)-TrimCalculation_Dwing_DHStab!O47</f>
        <v>0.13384458677236921</v>
      </c>
      <c r="Q47">
        <f>M47*B47*'AC Parameters'!$B$9</f>
        <v>9.6433367738637671E-2</v>
      </c>
      <c r="R47">
        <f>(J47*B47*'AC Parameters'!$B$8)</f>
        <v>0.86133626144505726</v>
      </c>
    </row>
    <row r="48" spans="1:18" x14ac:dyDescent="0.2">
      <c r="A48" s="1">
        <f>WingXFLR5!L54</f>
        <v>12.394500000000001</v>
      </c>
      <c r="B48" s="1">
        <f t="shared" si="0"/>
        <v>94.094473528125022</v>
      </c>
      <c r="C48">
        <f>WingXFLR5!C54</f>
        <v>0.50576299999999996</v>
      </c>
      <c r="D48">
        <f>WingXFLR5!I54</f>
        <v>-9.1883000000000006E-2</v>
      </c>
      <c r="E48">
        <f>(((D48*'AC Parameters'!$B$6)+(C48*('AC Parameters'!$B$3-'AC Parameters'!$B$4)))/('AC Parameters'!$B$5-'AC Parameters'!$B$3)) * ('AC Parameters'!$B$8/'AC Parameters'!$B$9)</f>
        <v>-0.2180741003860926</v>
      </c>
      <c r="F48">
        <f>E48*B48*'AC Parameters'!$B$9</f>
        <v>-0.76743183070648779</v>
      </c>
      <c r="G48">
        <f>'AC Parameters'!$B$2*9.807 + F48</f>
        <v>16.81651916929351</v>
      </c>
      <c r="H48">
        <f t="shared" si="1"/>
        <v>0.76743183070648779</v>
      </c>
      <c r="I48">
        <f>C48+(H48/(B48*'AC Parameters'!$B$8))</f>
        <v>0.52798635518920944</v>
      </c>
      <c r="J48">
        <f>FORECAST(I48,
INDEX(WingXFLR5!$F$8:$F$114,MATCH(I48,WingXFLR5!$C$8:$C$114,1)):INDEX(WingXFLR5!$F$8:$F$114,MATCH(I48,WingXFLR5!$C$8:$C$114,1)+1),
INDEX(WingXFLR5!$C$8:$C$114,MATCH(I48,WingXFLR5!$C$8:$C$114,1)):INDEX(WingXFLR5!$C$8:$C$114,MATCH(I48,WingXFLR5!$C$8:$C$114,1)+1))</f>
        <v>2.4771435288394841E-2</v>
      </c>
      <c r="K48">
        <f>FORECAST(I48,
INDEX(WingXFLR5!$I$8:$I$145,MATCH(I48,WingXFLR5!$C$8:$C$145,1)):INDEX(WingXFLR5!$I$8:$I$145,MATCH(I48,WingXFLR5!$C$8:$C$145,1)+1),
INDEX(WingXFLR5!$C$8:$C$145,MATCH(I48,WingXFLR5!$C$8:$C$145,1)):INDEX(WingXFLR5!$C$8:$C$145,MATCH(I48,WingXFLR5!$C$8:$C$145,1)+1))</f>
        <v>-9.3512572927727855E-2</v>
      </c>
      <c r="L48">
        <f>(((K48*'AC Parameters'!$B$6)+(I48*('AC Parameters'!$B$3-'AC Parameters'!$B$4)))/('AC Parameters'!$B$5-'AC Parameters'!$B$3)) * ('AC Parameters'!$B$8/'AC Parameters'!$B$9)</f>
        <v>-0.22238026051554211</v>
      </c>
      <c r="M48">
        <f>FORECAST(ABS(L48),
INDEX(HStabXFLR5!$D$8:$D$206,MATCH(ABS(L48),HStabXFLR5!$C$8:$C$206,1)):INDEX(HStabXFLR5!$D$8:$D$206,MATCH(ABS(L48),HStabXFLR5!$C$8:$C$206,1)+1),
INDEX(HStabXFLR5!$C$8:$C$206,MATCH(ABS(L48),HStabXFLR5!$C$8:$C$206,1)):INDEX(HStabXFLR5!$C$8:$C$206,MATCH(ABS(L48),HStabXFLR5!$C$8:$C$206,1)+1))</f>
        <v>2.6944302875462109E-2</v>
      </c>
      <c r="N48">
        <f>L48*B48*'AC Parameters'!$B$9</f>
        <v>-0.78258578225602027</v>
      </c>
      <c r="O48">
        <f>(B48*'AC Parameters'!$B$8*TrimCalculation_Dwing_DHStab!I48)+TrimCalculation_Dwing_DHStab!N48</f>
        <v>17.450193728357334</v>
      </c>
      <c r="P48">
        <f>('AC Parameters'!$B$2*9.807)-TrimCalculation_Dwing_DHStab!O48</f>
        <v>0.13375727164266493</v>
      </c>
      <c r="Q48">
        <f>M48*B48*'AC Parameters'!$B$9</f>
        <v>9.4820593762470817E-2</v>
      </c>
      <c r="R48">
        <f>(J48*B48*'AC Parameters'!$B$8)</f>
        <v>0.85542384445309361</v>
      </c>
    </row>
    <row r="49" spans="1:18" x14ac:dyDescent="0.2">
      <c r="A49" s="1">
        <f>WingXFLR5!L55</f>
        <v>12.2783</v>
      </c>
      <c r="B49" s="1">
        <f t="shared" si="0"/>
        <v>92.338448670125004</v>
      </c>
      <c r="C49">
        <f>WingXFLR5!C55</f>
        <v>0.51537900000000003</v>
      </c>
      <c r="D49">
        <f>WingXFLR5!I55</f>
        <v>-9.2589000000000005E-2</v>
      </c>
      <c r="E49">
        <f>(((D49*'AC Parameters'!$B$6)+(C49*('AC Parameters'!$B$3-'AC Parameters'!$B$4)))/('AC Parameters'!$B$5-'AC Parameters'!$B$3)) * ('AC Parameters'!$B$8/'AC Parameters'!$B$9)</f>
        <v>-0.21993931097388711</v>
      </c>
      <c r="F49">
        <f>E49*B49*'AC Parameters'!$B$9</f>
        <v>-0.75955116865624472</v>
      </c>
      <c r="G49">
        <f>'AC Parameters'!$B$2*9.807 + F49</f>
        <v>16.824399831343754</v>
      </c>
      <c r="H49">
        <f t="shared" si="1"/>
        <v>0.75955116865624472</v>
      </c>
      <c r="I49">
        <f>C49+(H49/(B49*'AC Parameters'!$B$8))</f>
        <v>0.53779243387036346</v>
      </c>
      <c r="J49">
        <f>FORECAST(I49,
INDEX(WingXFLR5!$F$8:$F$114,MATCH(I49,WingXFLR5!$C$8:$C$114,1)):INDEX(WingXFLR5!$F$8:$F$114,MATCH(I49,WingXFLR5!$C$8:$C$114,1)+1),
INDEX(WingXFLR5!$C$8:$C$114,MATCH(I49,WingXFLR5!$C$8:$C$114,1)):INDEX(WingXFLR5!$C$8:$C$114,MATCH(I49,WingXFLR5!$C$8:$C$114,1)+1))</f>
        <v>2.5078540687139154E-2</v>
      </c>
      <c r="K49">
        <f>FORECAST(I49,
INDEX(WingXFLR5!$I$8:$I$145,MATCH(I49,WingXFLR5!$C$8:$C$145,1)):INDEX(WingXFLR5!$I$8:$I$145,MATCH(I49,WingXFLR5!$C$8:$C$145,1)+1),
INDEX(WingXFLR5!$C$8:$C$145,MATCH(I49,WingXFLR5!$C$8:$C$145,1)):INDEX(WingXFLR5!$C$8:$C$145,MATCH(I49,WingXFLR5!$C$8:$C$145,1)+1))</f>
        <v>-9.4231599484310119E-2</v>
      </c>
      <c r="L49">
        <f>(((K49*'AC Parameters'!$B$6)+(I49*('AC Parameters'!$B$3-'AC Parameters'!$B$4)))/('AC Parameters'!$B$5-'AC Parameters'!$B$3)) * ('AC Parameters'!$B$8/'AC Parameters'!$B$9)</f>
        <v>-0.22428030514218433</v>
      </c>
      <c r="M49">
        <f>FORECAST(ABS(L49),
INDEX(HStabXFLR5!$D$8:$D$206,MATCH(ABS(L49),HStabXFLR5!$C$8:$C$206,1)):INDEX(HStabXFLR5!$D$8:$D$206,MATCH(ABS(L49),HStabXFLR5!$C$8:$C$206,1)+1),
INDEX(HStabXFLR5!$C$8:$C$206,MATCH(ABS(L49),HStabXFLR5!$C$8:$C$206,1)):INDEX(HStabXFLR5!$C$8:$C$206,MATCH(ABS(L49),HStabXFLR5!$C$8:$C$206,1)+1))</f>
        <v>2.7007322149199851E-2</v>
      </c>
      <c r="N49">
        <f>L49*B49*'AC Parameters'!$B$9</f>
        <v>-0.77454260960902444</v>
      </c>
      <c r="O49">
        <f>(B49*'AC Parameters'!$B$8*TrimCalculation_Dwing_DHStab!I49)+TrimCalculation_Dwing_DHStab!N49</f>
        <v>17.45028068178507</v>
      </c>
      <c r="P49">
        <f>('AC Parameters'!$B$2*9.807)-TrimCalculation_Dwing_DHStab!O49</f>
        <v>0.13367031821492859</v>
      </c>
      <c r="Q49">
        <f>M49*B49*'AC Parameters'!$B$9</f>
        <v>9.3268652201679139E-2</v>
      </c>
      <c r="R49">
        <f>(J49*B49*'AC Parameters'!$B$8)</f>
        <v>0.84986686989970173</v>
      </c>
    </row>
    <row r="50" spans="1:18" x14ac:dyDescent="0.2">
      <c r="A50" s="1">
        <f>WingXFLR5!L56</f>
        <v>12.1654</v>
      </c>
      <c r="B50" s="1">
        <f t="shared" si="0"/>
        <v>90.648136260499996</v>
      </c>
      <c r="C50">
        <f>WingXFLR5!C56</f>
        <v>0.52499300000000004</v>
      </c>
      <c r="D50">
        <f>WingXFLR5!I56</f>
        <v>-9.3293000000000001E-2</v>
      </c>
      <c r="E50">
        <f>(((D50*'AC Parameters'!$B$6)+(C50*('AC Parameters'!$B$3-'AC Parameters'!$B$4)))/('AC Parameters'!$B$5-'AC Parameters'!$B$3)) * ('AC Parameters'!$B$8/'AC Parameters'!$B$9)</f>
        <v>-0.22180007288074804</v>
      </c>
      <c r="F50">
        <f>E50*B50*'AC Parameters'!$B$9</f>
        <v>-0.75195554476769966</v>
      </c>
      <c r="G50">
        <f>'AC Parameters'!$B$2*9.807 + F50</f>
        <v>16.831995455232299</v>
      </c>
      <c r="H50">
        <f t="shared" si="1"/>
        <v>0.75195554476769966</v>
      </c>
      <c r="I50">
        <f>C50+(H50/(B50*'AC Parameters'!$B$8))</f>
        <v>0.54759605919820165</v>
      </c>
      <c r="J50">
        <f>FORECAST(I50,
INDEX(WingXFLR5!$F$8:$F$114,MATCH(I50,WingXFLR5!$C$8:$C$114,1)):INDEX(WingXFLR5!$F$8:$F$114,MATCH(I50,WingXFLR5!$C$8:$C$114,1)+1),
INDEX(WingXFLR5!$C$8:$C$114,MATCH(I50,WingXFLR5!$C$8:$C$114,1)):INDEX(WingXFLR5!$C$8:$C$114,MATCH(I50,WingXFLR5!$C$8:$C$114,1)+1))</f>
        <v>2.538841547527082E-2</v>
      </c>
      <c r="K50">
        <f>FORECAST(I50,
INDEX(WingXFLR5!$I$8:$I$145,MATCH(I50,WingXFLR5!$C$8:$C$145,1)):INDEX(WingXFLR5!$I$8:$I$145,MATCH(I50,WingXFLR5!$C$8:$C$145,1)+1),
INDEX(WingXFLR5!$C$8:$C$145,MATCH(I50,WingXFLR5!$C$8:$C$145,1)):INDEX(WingXFLR5!$C$8:$C$145,MATCH(I50,WingXFLR5!$C$8:$C$145,1)+1))</f>
        <v>-9.4949936047838218E-2</v>
      </c>
      <c r="L50">
        <f>(((K50*'AC Parameters'!$B$6)+(I50*('AC Parameters'!$B$3-'AC Parameters'!$B$4)))/('AC Parameters'!$B$5-'AC Parameters'!$B$3)) * ('AC Parameters'!$B$8/'AC Parameters'!$B$9)</f>
        <v>-0.2261787566408878</v>
      </c>
      <c r="M50">
        <f>FORECAST(ABS(L50),
INDEX(HStabXFLR5!$D$8:$D$206,MATCH(ABS(L50),HStabXFLR5!$C$8:$C$206,1)):INDEX(HStabXFLR5!$D$8:$D$206,MATCH(ABS(L50),HStabXFLR5!$C$8:$C$206,1)+1),
INDEX(HStabXFLR5!$C$8:$C$206,MATCH(ABS(L50),HStabXFLR5!$C$8:$C$206,1)):INDEX(HStabXFLR5!$C$8:$C$206,MATCH(ABS(L50),HStabXFLR5!$C$8:$C$206,1)+1))</f>
        <v>2.7070530657925196E-2</v>
      </c>
      <c r="N50">
        <f>L50*B50*'AC Parameters'!$B$9</f>
        <v>-0.76680033489539112</v>
      </c>
      <c r="O50">
        <f>(B50*'AC Parameters'!$B$8*TrimCalculation_Dwing_DHStab!I50)+TrimCalculation_Dwing_DHStab!N50</f>
        <v>17.450551988802093</v>
      </c>
      <c r="P50">
        <f>('AC Parameters'!$B$2*9.807)-TrimCalculation_Dwing_DHStab!O50</f>
        <v>0.13339901119790554</v>
      </c>
      <c r="Q50">
        <f>M50*B50*'AC Parameters'!$B$9</f>
        <v>9.1775603874464359E-2</v>
      </c>
      <c r="R50">
        <f>(J50*B50*'AC Parameters'!$B$8)</f>
        <v>0.84461840417667666</v>
      </c>
    </row>
    <row r="51" spans="1:18" x14ac:dyDescent="0.2">
      <c r="A51" s="1">
        <f>WingXFLR5!L57</f>
        <v>12.0555</v>
      </c>
      <c r="B51" s="1">
        <f t="shared" si="0"/>
        <v>89.017736653125013</v>
      </c>
      <c r="C51">
        <f>WingXFLR5!C57</f>
        <v>0.53460399999999997</v>
      </c>
      <c r="D51">
        <f>WingXFLR5!I57</f>
        <v>-9.3997999999999998E-2</v>
      </c>
      <c r="E51">
        <f>(((D51*'AC Parameters'!$B$6)+(C51*('AC Parameters'!$B$3-'AC Parameters'!$B$4)))/('AC Parameters'!$B$5-'AC Parameters'!$B$3)) * ('AC Parameters'!$B$8/'AC Parameters'!$B$9)</f>
        <v>-0.22366292677062644</v>
      </c>
      <c r="F51">
        <f>E51*B51*'AC Parameters'!$B$9</f>
        <v>-0.74463278503612196</v>
      </c>
      <c r="G51">
        <f>'AC Parameters'!$B$2*9.807 + F51</f>
        <v>16.839318214963878</v>
      </c>
      <c r="H51">
        <f t="shared" si="1"/>
        <v>0.74463278503612196</v>
      </c>
      <c r="I51">
        <f>C51+(H51/(B51*'AC Parameters'!$B$8))</f>
        <v>0.55739689771449974</v>
      </c>
      <c r="J51">
        <f>FORECAST(I51,
INDEX(WingXFLR5!$F$8:$F$114,MATCH(I51,WingXFLR5!$C$8:$C$114,1)):INDEX(WingXFLR5!$F$8:$F$114,MATCH(I51,WingXFLR5!$C$8:$C$114,1)+1),
INDEX(WingXFLR5!$C$8:$C$114,MATCH(I51,WingXFLR5!$C$8:$C$114,1)):INDEX(WingXFLR5!$C$8:$C$114,MATCH(I51,WingXFLR5!$C$8:$C$114,1)+1))</f>
        <v>2.5706331212180696E-2</v>
      </c>
      <c r="K51">
        <f>FORECAST(I51,
INDEX(WingXFLR5!$I$8:$I$145,MATCH(I51,WingXFLR5!$C$8:$C$145,1)):INDEX(WingXFLR5!$I$8:$I$145,MATCH(I51,WingXFLR5!$C$8:$C$145,1)+1),
INDEX(WingXFLR5!$C$8:$C$145,MATCH(I51,WingXFLR5!$C$8:$C$145,1)):INDEX(WingXFLR5!$C$8:$C$145,MATCH(I51,WingXFLR5!$C$8:$C$145,1)+1))</f>
        <v>-9.5667897344157982E-2</v>
      </c>
      <c r="L51">
        <f>(((K51*'AC Parameters'!$B$6)+(I51*('AC Parameters'!$B$3-'AC Parameters'!$B$4)))/('AC Parameters'!$B$5-'AC Parameters'!$B$3)) * ('AC Parameters'!$B$8/'AC Parameters'!$B$9)</f>
        <v>-0.22807629362108975</v>
      </c>
      <c r="M51">
        <f>FORECAST(ABS(L51),
INDEX(HStabXFLR5!$D$8:$D$206,MATCH(ABS(L51),HStabXFLR5!$C$8:$C$206,1)):INDEX(HStabXFLR5!$D$8:$D$206,MATCH(ABS(L51),HStabXFLR5!$C$8:$C$206,1)+1),
INDEX(HStabXFLR5!$C$8:$C$206,MATCH(ABS(L51),HStabXFLR5!$C$8:$C$206,1)):INDEX(HStabXFLR5!$C$8:$C$206,MATCH(ABS(L51),HStabXFLR5!$C$8:$C$206,1)+1))</f>
        <v>2.7134025060651587E-2</v>
      </c>
      <c r="N51">
        <f>L51*B51*'AC Parameters'!$B$9</f>
        <v>-0.75932604554512362</v>
      </c>
      <c r="O51">
        <f>(B51*'AC Parameters'!$B$8*TrimCalculation_Dwing_DHStab!I51)+TrimCalculation_Dwing_DHStab!N51</f>
        <v>17.450557116945557</v>
      </c>
      <c r="P51">
        <f>('AC Parameters'!$B$2*9.807)-TrimCalculation_Dwing_DHStab!O51</f>
        <v>0.13339388305444189</v>
      </c>
      <c r="Q51">
        <f>M51*B51*'AC Parameters'!$B$9</f>
        <v>9.0336315194845321E-2</v>
      </c>
      <c r="R51">
        <f>(J51*B51*'AC Parameters'!$B$8)</f>
        <v>0.83981322793415469</v>
      </c>
    </row>
    <row r="52" spans="1:18" x14ac:dyDescent="0.2">
      <c r="A52" s="1">
        <f>WingXFLR5!L58</f>
        <v>11.948600000000001</v>
      </c>
      <c r="B52" s="1">
        <f t="shared" si="0"/>
        <v>87.446038200500013</v>
      </c>
      <c r="C52">
        <f>WingXFLR5!C58</f>
        <v>0.54421299999999995</v>
      </c>
      <c r="D52">
        <f>WingXFLR5!I58</f>
        <v>-9.4701999999999995E-2</v>
      </c>
      <c r="E52">
        <f>(((D52*'AC Parameters'!$B$6)+(C52*('AC Parameters'!$B$3-'AC Parameters'!$B$4)))/('AC Parameters'!$B$5-'AC Parameters'!$B$3)) * ('AC Parameters'!$B$8/'AC Parameters'!$B$9)</f>
        <v>-0.22552352323067573</v>
      </c>
      <c r="F52">
        <f>E52*B52*'AC Parameters'!$B$9</f>
        <v>-0.73757058467003433</v>
      </c>
      <c r="G52">
        <f>'AC Parameters'!$B$2*9.807 + F52</f>
        <v>16.846380415329964</v>
      </c>
      <c r="H52">
        <f t="shared" si="1"/>
        <v>0.73757058467003433</v>
      </c>
      <c r="I52">
        <f>C52+(H52/(B52*'AC Parameters'!$B$8))</f>
        <v>0.56719550618209058</v>
      </c>
      <c r="J52">
        <f>FORECAST(I52,
INDEX(WingXFLR5!$F$8:$F$114,MATCH(I52,WingXFLR5!$C$8:$C$114,1)):INDEX(WingXFLR5!$F$8:$F$114,MATCH(I52,WingXFLR5!$C$8:$C$114,1)+1),
INDEX(WingXFLR5!$C$8:$C$114,MATCH(I52,WingXFLR5!$C$8:$C$114,1)):INDEX(WingXFLR5!$C$8:$C$114,MATCH(I52,WingXFLR5!$C$8:$C$114,1)+1))</f>
        <v>2.6042595677732611E-2</v>
      </c>
      <c r="K52">
        <f>FORECAST(I52,
INDEX(WingXFLR5!$I$8:$I$145,MATCH(I52,WingXFLR5!$C$8:$C$145,1)):INDEX(WingXFLR5!$I$8:$I$145,MATCH(I52,WingXFLR5!$C$8:$C$145,1)+1),
INDEX(WingXFLR5!$C$8:$C$145,MATCH(I52,WingXFLR5!$C$8:$C$145,1)):INDEX(WingXFLR5!$C$8:$C$145,MATCH(I52,WingXFLR5!$C$8:$C$145,1)+1))</f>
        <v>-9.6385621638599289E-2</v>
      </c>
      <c r="L52">
        <f>(((K52*'AC Parameters'!$B$6)+(I52*('AC Parameters'!$B$3-'AC Parameters'!$B$4)))/('AC Parameters'!$B$5-'AC Parameters'!$B$3)) * ('AC Parameters'!$B$8/'AC Parameters'!$B$9)</f>
        <v>-0.22997323747977411</v>
      </c>
      <c r="M52">
        <f>FORECAST(ABS(L52),
INDEX(HStabXFLR5!$D$8:$D$206,MATCH(ABS(L52),HStabXFLR5!$C$8:$C$206,1)):INDEX(HStabXFLR5!$D$8:$D$206,MATCH(ABS(L52),HStabXFLR5!$C$8:$C$206,1)+1),
INDEX(HStabXFLR5!$C$8:$C$206,MATCH(ABS(L52),HStabXFLR5!$C$8:$C$206,1)):INDEX(HStabXFLR5!$C$8:$C$206,MATCH(ABS(L52),HStabXFLR5!$C$8:$C$206,1)+1))</f>
        <v>2.719749961665199E-2</v>
      </c>
      <c r="N52">
        <f>L52*B52*'AC Parameters'!$B$9</f>
        <v>-0.75212329426461222</v>
      </c>
      <c r="O52">
        <f>(B52*'AC Parameters'!$B$8*TrimCalculation_Dwing_DHStab!I52)+TrimCalculation_Dwing_DHStab!N52</f>
        <v>17.450709669311017</v>
      </c>
      <c r="P52">
        <f>('AC Parameters'!$B$2*9.807)-TrimCalculation_Dwing_DHStab!O52</f>
        <v>0.13324133068898192</v>
      </c>
      <c r="Q52">
        <f>M52*B52*'AC Parameters'!$B$9</f>
        <v>8.8948928282300208E-2</v>
      </c>
      <c r="R52">
        <f>(J52*B52*'AC Parameters'!$B$8)</f>
        <v>0.83577710664639193</v>
      </c>
    </row>
    <row r="53" spans="1:18" x14ac:dyDescent="0.2">
      <c r="A53" s="1">
        <f>WingXFLR5!L59</f>
        <v>11.8445</v>
      </c>
      <c r="B53" s="1">
        <f t="shared" si="0"/>
        <v>85.928960403125004</v>
      </c>
      <c r="C53">
        <f>WingXFLR5!C59</f>
        <v>0.55381899999999995</v>
      </c>
      <c r="D53">
        <f>WingXFLR5!I59</f>
        <v>-9.5406000000000005E-2</v>
      </c>
      <c r="E53">
        <f>(((D53*'AC Parameters'!$B$6)+(C53*('AC Parameters'!$B$3-'AC Parameters'!$B$4)))/('AC Parameters'!$B$5-'AC Parameters'!$B$3)) * ('AC Parameters'!$B$8/'AC Parameters'!$B$9)</f>
        <v>-0.22738402042263817</v>
      </c>
      <c r="F53">
        <f>E53*B53*'AC Parameters'!$B$9</f>
        <v>-0.7307538310212891</v>
      </c>
      <c r="G53">
        <f>'AC Parameters'!$B$2*9.807 + F53</f>
        <v>16.85319716897871</v>
      </c>
      <c r="H53">
        <f t="shared" si="1"/>
        <v>0.7307538310212891</v>
      </c>
      <c r="I53">
        <f>C53+(H53/(B53*'AC Parameters'!$B$8))</f>
        <v>0.57699110453353308</v>
      </c>
      <c r="J53">
        <f>FORECAST(I53,
INDEX(WingXFLR5!$F$8:$F$114,MATCH(I53,WingXFLR5!$C$8:$C$114,1)):INDEX(WingXFLR5!$F$8:$F$114,MATCH(I53,WingXFLR5!$C$8:$C$114,1)+1),
INDEX(WingXFLR5!$C$8:$C$114,MATCH(I53,WingXFLR5!$C$8:$C$114,1)):INDEX(WingXFLR5!$C$8:$C$114,MATCH(I53,WingXFLR5!$C$8:$C$114,1)+1))</f>
        <v>2.6391582671535463E-2</v>
      </c>
      <c r="K53">
        <f>FORECAST(I53,
INDEX(WingXFLR5!$I$8:$I$145,MATCH(I53,WingXFLR5!$C$8:$C$145,1)):INDEX(WingXFLR5!$I$8:$I$145,MATCH(I53,WingXFLR5!$C$8:$C$145,1)+1),
INDEX(WingXFLR5!$C$8:$C$145,MATCH(I53,WingXFLR5!$C$8:$C$145,1)):INDEX(WingXFLR5!$C$8:$C$145,MATCH(I53,WingXFLR5!$C$8:$C$145,1)+1))</f>
        <v>-9.7103124740341717E-2</v>
      </c>
      <c r="L53">
        <f>(((K53*'AC Parameters'!$B$6)+(I53*('AC Parameters'!$B$3-'AC Parameters'!$B$4)))/('AC Parameters'!$B$5-'AC Parameters'!$B$3)) * ('AC Parameters'!$B$8/'AC Parameters'!$B$9)</f>
        <v>-0.23186959704688889</v>
      </c>
      <c r="M53">
        <f>FORECAST(ABS(L53),
INDEX(HStabXFLR5!$D$8:$D$206,MATCH(ABS(L53),HStabXFLR5!$C$8:$C$206,1)):INDEX(HStabXFLR5!$D$8:$D$206,MATCH(ABS(L53),HStabXFLR5!$C$8:$C$206,1)+1),
INDEX(HStabXFLR5!$C$8:$C$206,MATCH(ABS(L53),HStabXFLR5!$C$8:$C$206,1)):INDEX(HStabXFLR5!$C$8:$C$206,MATCH(ABS(L53),HStabXFLR5!$C$8:$C$206,1)+1))</f>
        <v>2.7260954621389562E-2</v>
      </c>
      <c r="N53">
        <f>L53*B53*'AC Parameters'!$B$9</f>
        <v>-0.74516932203256692</v>
      </c>
      <c r="O53">
        <f>(B53*'AC Parameters'!$B$8*TrimCalculation_Dwing_DHStab!I53)+TrimCalculation_Dwing_DHStab!N53</f>
        <v>17.450780877178591</v>
      </c>
      <c r="P53">
        <f>('AC Parameters'!$B$2*9.807)-TrimCalculation_Dwing_DHStab!O53</f>
        <v>0.13317012282140794</v>
      </c>
      <c r="Q53">
        <f>M53*B53*'AC Parameters'!$B$9</f>
        <v>8.7609705333957649E-2</v>
      </c>
      <c r="R53">
        <f>(J53*B53*'AC Parameters'!$B$8)</f>
        <v>0.83228306328544865</v>
      </c>
    </row>
    <row r="54" spans="1:18" x14ac:dyDescent="0.2">
      <c r="A54" s="1">
        <f>WingXFLR5!L60</f>
        <v>11.7432</v>
      </c>
      <c r="B54" s="1">
        <f t="shared" si="0"/>
        <v>84.465432071999999</v>
      </c>
      <c r="C54">
        <f>WingXFLR5!C60</f>
        <v>0.56342300000000001</v>
      </c>
      <c r="D54">
        <f>WingXFLR5!I60</f>
        <v>-9.6109E-2</v>
      </c>
      <c r="E54">
        <f>(((D54*'AC Parameters'!$B$6)+(C54*('AC Parameters'!$B$3-'AC Parameters'!$B$4)))/('AC Parameters'!$B$5-'AC Parameters'!$B$3)) * ('AC Parameters'!$B$8/'AC Parameters'!$B$9)</f>
        <v>-0.22924226018477142</v>
      </c>
      <c r="F54">
        <f>E54*B54*'AC Parameters'!$B$9</f>
        <v>-0.72417794118200418</v>
      </c>
      <c r="G54">
        <f>'AC Parameters'!$B$2*9.807 + F54</f>
        <v>16.859773058817996</v>
      </c>
      <c r="H54">
        <f t="shared" si="1"/>
        <v>0.72417794118200418</v>
      </c>
      <c r="I54">
        <f>C54+(H54/(B54*'AC Parameters'!$B$8))</f>
        <v>0.58678447283626822</v>
      </c>
      <c r="J54">
        <f>FORECAST(I54,
INDEX(WingXFLR5!$F$8:$F$114,MATCH(I54,WingXFLR5!$C$8:$C$114,1)):INDEX(WingXFLR5!$F$8:$F$114,MATCH(I54,WingXFLR5!$C$8:$C$114,1)+1),
INDEX(WingXFLR5!$C$8:$C$114,MATCH(I54,WingXFLR5!$C$8:$C$114,1)):INDEX(WingXFLR5!$C$8:$C$114,MATCH(I54,WingXFLR5!$C$8:$C$114,1)+1))</f>
        <v>2.6746650941888956E-2</v>
      </c>
      <c r="K54">
        <f>FORECAST(I54,
INDEX(WingXFLR5!$I$8:$I$145,MATCH(I54,WingXFLR5!$C$8:$C$145,1)):INDEX(WingXFLR5!$I$8:$I$145,MATCH(I54,WingXFLR5!$C$8:$C$145,1)+1),
INDEX(WingXFLR5!$C$8:$C$145,MATCH(I54,WingXFLR5!$C$8:$C$145,1)):INDEX(WingXFLR5!$C$8:$C$145,MATCH(I54,WingXFLR5!$C$8:$C$145,1)+1))</f>
        <v>-9.7819868216329361E-2</v>
      </c>
      <c r="L54">
        <f>(((K54*'AC Parameters'!$B$6)+(I54*('AC Parameters'!$B$3-'AC Parameters'!$B$4)))/('AC Parameters'!$B$5-'AC Parameters'!$B$3)) * ('AC Parameters'!$B$8/'AC Parameters'!$B$9)</f>
        <v>-0.23376421829233984</v>
      </c>
      <c r="M54">
        <f>FORECAST(ABS(L54),
INDEX(HStabXFLR5!$D$8:$D$206,MATCH(ABS(L54),HStabXFLR5!$C$8:$C$206,1)):INDEX(HStabXFLR5!$D$8:$D$206,MATCH(ABS(L54),HStabXFLR5!$C$8:$C$206,1)+1),
INDEX(HStabXFLR5!$C$8:$C$206,MATCH(ABS(L54),HStabXFLR5!$C$8:$C$206,1)):INDEX(HStabXFLR5!$C$8:$C$206,MATCH(ABS(L54),HStabXFLR5!$C$8:$C$206,1)+1))</f>
        <v>2.7325147133561552E-2</v>
      </c>
      <c r="N54">
        <f>L54*B54*'AC Parameters'!$B$9</f>
        <v>-0.73846283921873945</v>
      </c>
      <c r="O54">
        <f>(B54*'AC Parameters'!$B$8*TrimCalculation_Dwing_DHStab!I54)+TrimCalculation_Dwing_DHStab!N54</f>
        <v>17.451159640252261</v>
      </c>
      <c r="P54">
        <f>('AC Parameters'!$B$2*9.807)-TrimCalculation_Dwing_DHStab!O54</f>
        <v>0.13279135974773837</v>
      </c>
      <c r="Q54">
        <f>M54*B54*'AC Parameters'!$B$9</f>
        <v>8.6320335429115116E-2</v>
      </c>
      <c r="R54">
        <f>(J54*B54*'AC Parameters'!$B$8)</f>
        <v>0.8291144461808212</v>
      </c>
    </row>
    <row r="55" spans="1:18" x14ac:dyDescent="0.2">
      <c r="A55" s="1">
        <f>WingXFLR5!L61</f>
        <v>11.644399999999999</v>
      </c>
      <c r="B55" s="1">
        <f t="shared" si="0"/>
        <v>83.050131457999981</v>
      </c>
      <c r="C55">
        <f>WingXFLR5!C61</f>
        <v>0.57302399999999998</v>
      </c>
      <c r="D55">
        <f>WingXFLR5!I61</f>
        <v>-9.6812999999999996E-2</v>
      </c>
      <c r="E55">
        <f>(((D55*'AC Parameters'!$B$6)+(C55*('AC Parameters'!$B$3-'AC Parameters'!$B$4)))/('AC Parameters'!$B$5-'AC Parameters'!$B$3)) * ('AC Parameters'!$B$8/'AC Parameters'!$B$9)</f>
        <v>-0.23110259192992219</v>
      </c>
      <c r="F55">
        <f>E55*B55*'AC Parameters'!$B$9</f>
        <v>-0.7178219639384148</v>
      </c>
      <c r="G55">
        <f>'AC Parameters'!$B$2*9.807 + F55</f>
        <v>16.866129036061583</v>
      </c>
      <c r="H55">
        <f t="shared" si="1"/>
        <v>0.7178219639384148</v>
      </c>
      <c r="I55">
        <f>C55+(H55/(B55*'AC Parameters'!$B$8))</f>
        <v>0.59657505432746349</v>
      </c>
      <c r="J55">
        <f>FORECAST(I55,
INDEX(WingXFLR5!$F$8:$F$114,MATCH(I55,WingXFLR5!$C$8:$C$114,1)):INDEX(WingXFLR5!$F$8:$F$114,MATCH(I55,WingXFLR5!$C$8:$C$114,1)+1),
INDEX(WingXFLR5!$C$8:$C$114,MATCH(I55,WingXFLR5!$C$8:$C$114,1)):INDEX(WingXFLR5!$C$8:$C$114,MATCH(I55,WingXFLR5!$C$8:$C$114,1)+1))</f>
        <v>2.7108108974763314E-2</v>
      </c>
      <c r="K55">
        <f>FORECAST(I55,
INDEX(WingXFLR5!$I$8:$I$145,MATCH(I55,WingXFLR5!$C$8:$C$145,1)):INDEX(WingXFLR5!$I$8:$I$145,MATCH(I55,WingXFLR5!$C$8:$C$145,1)+1),
INDEX(WingXFLR5!$C$8:$C$145,MATCH(I55,WingXFLR5!$C$8:$C$145,1)):INDEX(WingXFLR5!$C$8:$C$145,MATCH(I55,WingXFLR5!$C$8:$C$145,1)+1))</f>
        <v>-9.8536768908358108E-2</v>
      </c>
      <c r="L55">
        <f>(((K55*'AC Parameters'!$B$6)+(I55*('AC Parameters'!$B$3-'AC Parameters'!$B$4)))/('AC Parameters'!$B$5-'AC Parameters'!$B$3)) * ('AC Parameters'!$B$8/'AC Parameters'!$B$9)</f>
        <v>-0.23565909182379779</v>
      </c>
      <c r="M55">
        <f>FORECAST(ABS(L55),
INDEX(HStabXFLR5!$D$8:$D$206,MATCH(ABS(L55),HStabXFLR5!$C$8:$C$206,1)):INDEX(HStabXFLR5!$D$8:$D$206,MATCH(ABS(L55),HStabXFLR5!$C$8:$C$206,1)+1),
INDEX(HStabXFLR5!$C$8:$C$206,MATCH(ABS(L55),HStabXFLR5!$C$8:$C$206,1)):INDEX(HStabXFLR5!$C$8:$C$206,MATCH(ABS(L55),HStabXFLR5!$C$8:$C$206,1)+1))</f>
        <v>2.7389640835358539E-2</v>
      </c>
      <c r="N55">
        <f>L55*B55*'AC Parameters'!$B$9</f>
        <v>-0.73197479396594967</v>
      </c>
      <c r="O55">
        <f>(B55*'AC Parameters'!$B$8*TrimCalculation_Dwing_DHStab!I55)+TrimCalculation_Dwing_DHStab!N55</f>
        <v>17.45127386996462</v>
      </c>
      <c r="P55">
        <f>('AC Parameters'!$B$2*9.807)-TrimCalculation_Dwing_DHStab!O55</f>
        <v>0.13267713003537907</v>
      </c>
      <c r="Q55">
        <f>M55*B55*'AC Parameters'!$B$9</f>
        <v>8.5074276371451027E-2</v>
      </c>
      <c r="R55">
        <f>(J55*B55*'AC Parameters'!$B$8)</f>
        <v>0.82623884911300083</v>
      </c>
    </row>
    <row r="56" spans="1:18" x14ac:dyDescent="0.2">
      <c r="A56" s="1">
        <f>WingXFLR5!L62</f>
        <v>11.548</v>
      </c>
      <c r="B56" s="1">
        <f t="shared" si="0"/>
        <v>81.680736199999998</v>
      </c>
      <c r="C56">
        <f>WingXFLR5!C62</f>
        <v>0.582623</v>
      </c>
      <c r="D56">
        <f>WingXFLR5!I62</f>
        <v>-9.7515000000000004E-2</v>
      </c>
      <c r="E56">
        <f>(((D56*'AC Parameters'!$B$6)+(C56*('AC Parameters'!$B$3-'AC Parameters'!$B$4)))/('AC Parameters'!$B$5-'AC Parameters'!$B$3)) * ('AC Parameters'!$B$8/'AC Parameters'!$B$9)</f>
        <v>-0.23295847499413944</v>
      </c>
      <c r="F56">
        <f>E56*B56*'AC Parameters'!$B$9</f>
        <v>-0.71165541833399248</v>
      </c>
      <c r="G56">
        <f>'AC Parameters'!$B$2*9.807 + F56</f>
        <v>16.872295581666005</v>
      </c>
      <c r="H56">
        <f t="shared" si="1"/>
        <v>0.71165541833399248</v>
      </c>
      <c r="I56">
        <f>C56+(H56/(B56*'AC Parameters'!$B$8))</f>
        <v>0.60636318246534282</v>
      </c>
      <c r="J56">
        <f>FORECAST(I56,
INDEX(WingXFLR5!$F$8:$F$114,MATCH(I56,WingXFLR5!$C$8:$C$114,1)):INDEX(WingXFLR5!$F$8:$F$114,MATCH(I56,WingXFLR5!$C$8:$C$114,1)+1),
INDEX(WingXFLR5!$C$8:$C$114,MATCH(I56,WingXFLR5!$C$8:$C$114,1)):INDEX(WingXFLR5!$C$8:$C$114,MATCH(I56,WingXFLR5!$C$8:$C$114,1)+1))</f>
        <v>2.7473372732539945E-2</v>
      </c>
      <c r="K56">
        <f>FORECAST(I56,
INDEX(WingXFLR5!$I$8:$I$145,MATCH(I56,WingXFLR5!$C$8:$C$145,1)):INDEX(WingXFLR5!$I$8:$I$145,MATCH(I56,WingXFLR5!$C$8:$C$145,1)+1),
INDEX(WingXFLR5!$C$8:$C$145,MATCH(I56,WingXFLR5!$C$8:$C$145,1)):INDEX(WingXFLR5!$C$8:$C$145,MATCH(I56,WingXFLR5!$C$8:$C$145,1)+1))</f>
        <v>-9.9252677675516709E-2</v>
      </c>
      <c r="L56">
        <f>(((K56*'AC Parameters'!$B$6)+(I56*('AC Parameters'!$B$3-'AC Parameters'!$B$4)))/('AC Parameters'!$B$5-'AC Parameters'!$B$3)) * ('AC Parameters'!$B$8/'AC Parameters'!$B$9)</f>
        <v>-0.23755171061889171</v>
      </c>
      <c r="M56">
        <f>FORECAST(ABS(L56),
INDEX(HStabXFLR5!$D$8:$D$206,MATCH(ABS(L56),HStabXFLR5!$C$8:$C$206,1)):INDEX(HStabXFLR5!$D$8:$D$206,MATCH(ABS(L56),HStabXFLR5!$C$8:$C$206,1)+1),
INDEX(HStabXFLR5!$C$8:$C$206,MATCH(ABS(L56),HStabXFLR5!$C$8:$C$206,1)):INDEX(HStabXFLR5!$C$8:$C$206,MATCH(ABS(L56),HStabXFLR5!$C$8:$C$206,1)+1))</f>
        <v>2.7454057795202949E-2</v>
      </c>
      <c r="N56">
        <f>L56*B56*'AC Parameters'!$B$9</f>
        <v>-0.72568710797362423</v>
      </c>
      <c r="O56">
        <f>(B56*'AC Parameters'!$B$8*TrimCalculation_Dwing_DHStab!I56)+TrimCalculation_Dwing_DHStab!N56</f>
        <v>17.451159043468671</v>
      </c>
      <c r="P56">
        <f>('AC Parameters'!$B$2*9.807)-TrimCalculation_Dwing_DHStab!O56</f>
        <v>0.13279195653132803</v>
      </c>
      <c r="Q56">
        <f>M56*B56*'AC Parameters'!$B$9</f>
        <v>8.3868290199368256E-2</v>
      </c>
      <c r="R56">
        <f>(J56*B56*'AC Parameters'!$B$8)</f>
        <v>0.82356462902354866</v>
      </c>
    </row>
    <row r="57" spans="1:18" x14ac:dyDescent="0.2">
      <c r="A57" s="1">
        <f>WingXFLR5!L63</f>
        <v>11.4541</v>
      </c>
      <c r="B57" s="1">
        <f t="shared" si="0"/>
        <v>80.357799171125009</v>
      </c>
      <c r="C57">
        <f>WingXFLR5!C63</f>
        <v>0.59221900000000005</v>
      </c>
      <c r="D57">
        <f>WingXFLR5!I63</f>
        <v>-9.8218E-2</v>
      </c>
      <c r="E57">
        <f>(((D57*'AC Parameters'!$B$6)+(C57*('AC Parameters'!$B$3-'AC Parameters'!$B$4)))/('AC Parameters'!$B$5-'AC Parameters'!$B$3)) * ('AC Parameters'!$B$8/'AC Parameters'!$B$9)</f>
        <v>-0.23481645004137414</v>
      </c>
      <c r="F57">
        <f>E57*B57*'AC Parameters'!$B$9</f>
        <v>-0.70571305923034677</v>
      </c>
      <c r="G57">
        <f>'AC Parameters'!$B$2*9.807 + F57</f>
        <v>16.878237940769651</v>
      </c>
      <c r="H57">
        <f t="shared" si="1"/>
        <v>0.70571305923034677</v>
      </c>
      <c r="I57">
        <f>C57+(H57/(B57*'AC Parameters'!$B$8))</f>
        <v>0.61614852379168228</v>
      </c>
      <c r="J57">
        <f>FORECAST(I57,
INDEX(WingXFLR5!$F$8:$F$114,MATCH(I57,WingXFLR5!$C$8:$C$114,1)):INDEX(WingXFLR5!$F$8:$F$114,MATCH(I57,WingXFLR5!$C$8:$C$114,1)+1),
INDEX(WingXFLR5!$C$8:$C$114,MATCH(I57,WingXFLR5!$C$8:$C$114,1)):INDEX(WingXFLR5!$C$8:$C$114,MATCH(I57,WingXFLR5!$C$8:$C$114,1)+1))</f>
        <v>2.7841226203461876E-2</v>
      </c>
      <c r="K57">
        <f>FORECAST(I57,
INDEX(WingXFLR5!$I$8:$I$145,MATCH(I57,WingXFLR5!$C$8:$C$145,1)):INDEX(WingXFLR5!$I$8:$I$145,MATCH(I57,WingXFLR5!$C$8:$C$145,1)+1),
INDEX(WingXFLR5!$C$8:$C$145,MATCH(I57,WingXFLR5!$C$8:$C$145,1)):INDEX(WingXFLR5!$C$8:$C$145,MATCH(I57,WingXFLR5!$C$8:$C$145,1)+1))</f>
        <v>-9.996806510670378E-2</v>
      </c>
      <c r="L57">
        <f>(((K57*'AC Parameters'!$B$6)+(I57*('AC Parameters'!$B$3-'AC Parameters'!$B$4)))/('AC Parameters'!$B$5-'AC Parameters'!$B$3)) * ('AC Parameters'!$B$8/'AC Parameters'!$B$9)</f>
        <v>-0.23944309482214546</v>
      </c>
      <c r="M57">
        <f>FORECAST(ABS(L57),
INDEX(HStabXFLR5!$D$8:$D$206,MATCH(ABS(L57),HStabXFLR5!$C$8:$C$206,1)):INDEX(HStabXFLR5!$D$8:$D$206,MATCH(ABS(L57),HStabXFLR5!$C$8:$C$206,1)+1),
INDEX(HStabXFLR5!$C$8:$C$206,MATCH(ABS(L57),HStabXFLR5!$C$8:$C$206,1)):INDEX(HStabXFLR5!$C$8:$C$206,MATCH(ABS(L57),HStabXFLR5!$C$8:$C$206,1)+1))</f>
        <v>2.7518457336056609E-2</v>
      </c>
      <c r="N57">
        <f>L57*B57*'AC Parameters'!$B$9</f>
        <v>-0.71961789273598487</v>
      </c>
      <c r="O57">
        <f>(B57*'AC Parameters'!$B$8*TrimCalculation_Dwing_DHStab!I57)+TrimCalculation_Dwing_DHStab!N57</f>
        <v>17.451410643002447</v>
      </c>
      <c r="P57">
        <f>('AC Parameters'!$B$2*9.807)-TrimCalculation_Dwing_DHStab!O57</f>
        <v>0.13254035699755207</v>
      </c>
      <c r="Q57">
        <f>M57*B57*'AC Parameters'!$B$9</f>
        <v>8.2703467787314328E-2</v>
      </c>
      <c r="R57">
        <f>(J57*B57*'AC Parameters'!$B$8)</f>
        <v>0.82107429666438447</v>
      </c>
    </row>
    <row r="58" spans="1:18" x14ac:dyDescent="0.2">
      <c r="A58" s="1">
        <f>WingXFLR5!L64</f>
        <v>11.362399999999999</v>
      </c>
      <c r="B58" s="1">
        <f t="shared" si="0"/>
        <v>79.076281927999986</v>
      </c>
      <c r="C58">
        <f>WingXFLR5!C64</f>
        <v>0.60181200000000001</v>
      </c>
      <c r="D58">
        <f>WingXFLR5!I64</f>
        <v>-9.8919999999999994E-2</v>
      </c>
      <c r="E58">
        <f>(((D58*'AC Parameters'!$B$6)+(C58*('AC Parameters'!$B$3-'AC Parameters'!$B$4)))/('AC Parameters'!$B$5-'AC Parameters'!$B$3)) * ('AC Parameters'!$B$8/'AC Parameters'!$B$9)</f>
        <v>-0.23667213456941749</v>
      </c>
      <c r="F58">
        <f>E58*B58*'AC Parameters'!$B$9</f>
        <v>-0.6999467011704591</v>
      </c>
      <c r="G58">
        <f>'AC Parameters'!$B$2*9.807 + F58</f>
        <v>16.884004298829542</v>
      </c>
      <c r="H58">
        <f t="shared" si="1"/>
        <v>0.6999467011704591</v>
      </c>
      <c r="I58">
        <f>C58+(H58/(B58*'AC Parameters'!$B$8))</f>
        <v>0.62593063169726493</v>
      </c>
      <c r="J58">
        <f>FORECAST(I58,
INDEX(WingXFLR5!$F$8:$F$114,MATCH(I58,WingXFLR5!$C$8:$C$114,1)):INDEX(WingXFLR5!$F$8:$F$114,MATCH(I58,WingXFLR5!$C$8:$C$114,1)+1),
INDEX(WingXFLR5!$C$8:$C$114,MATCH(I58,WingXFLR5!$C$8:$C$114,1)):INDEX(WingXFLR5!$C$8:$C$114,MATCH(I58,WingXFLR5!$C$8:$C$114,1)+1))</f>
        <v>2.8212178984820209E-2</v>
      </c>
      <c r="K58">
        <f>FORECAST(I58,
INDEX(WingXFLR5!$I$8:$I$145,MATCH(I58,WingXFLR5!$C$8:$C$145,1)):INDEX(WingXFLR5!$I$8:$I$145,MATCH(I58,WingXFLR5!$C$8:$C$145,1)+1),
INDEX(WingXFLR5!$C$8:$C$145,MATCH(I58,WingXFLR5!$C$8:$C$145,1)):INDEX(WingXFLR5!$C$8:$C$145,MATCH(I58,WingXFLR5!$C$8:$C$145,1)+1))</f>
        <v>-0.1006834067626273</v>
      </c>
      <c r="L58">
        <f>(((K58*'AC Parameters'!$B$6)+(I58*('AC Parameters'!$B$3-'AC Parameters'!$B$4)))/('AC Parameters'!$B$5-'AC Parameters'!$B$3)) * ('AC Parameters'!$B$8/'AC Parameters'!$B$9)</f>
        <v>-0.24133427172847138</v>
      </c>
      <c r="M58">
        <f>FORECAST(ABS(L58),
INDEX(HStabXFLR5!$D$8:$D$206,MATCH(ABS(L58),HStabXFLR5!$C$8:$C$206,1)):INDEX(HStabXFLR5!$D$8:$D$206,MATCH(ABS(L58),HStabXFLR5!$C$8:$C$206,1)+1),
INDEX(HStabXFLR5!$C$8:$C$206,MATCH(ABS(L58),HStabXFLR5!$C$8:$C$206,1)):INDEX(HStabXFLR5!$C$8:$C$206,MATCH(ABS(L58),HStabXFLR5!$C$8:$C$206,1)+1))</f>
        <v>2.7583930478703313E-2</v>
      </c>
      <c r="N58">
        <f>L58*B58*'AC Parameters'!$B$9</f>
        <v>-0.71373475243733453</v>
      </c>
      <c r="O58">
        <f>(B58*'AC Parameters'!$B$8*TrimCalculation_Dwing_DHStab!I58)+TrimCalculation_Dwing_DHStab!N58</f>
        <v>17.451395273065966</v>
      </c>
      <c r="P58">
        <f>('AC Parameters'!$B$2*9.807)-TrimCalculation_Dwing_DHStab!O58</f>
        <v>0.13255572693403295</v>
      </c>
      <c r="Q58">
        <f>M58*B58*'AC Parameters'!$B$9</f>
        <v>8.1578176404289424E-2</v>
      </c>
      <c r="R58">
        <f>(J58*B58*'AC Parameters'!$B$8)</f>
        <v>0.81874551844890997</v>
      </c>
    </row>
    <row r="59" spans="1:18" x14ac:dyDescent="0.2">
      <c r="A59" s="1">
        <f>WingXFLR5!L65</f>
        <v>11.273</v>
      </c>
      <c r="B59" s="1">
        <f t="shared" si="0"/>
        <v>77.836824012500003</v>
      </c>
      <c r="C59">
        <f>WingXFLR5!C65</f>
        <v>0.611402</v>
      </c>
      <c r="D59">
        <f>WingXFLR5!I65</f>
        <v>-9.9621000000000001E-2</v>
      </c>
      <c r="E59">
        <f>(((D59*'AC Parameters'!$B$6)+(C59*('AC Parameters'!$B$3-'AC Parameters'!$B$4)))/('AC Parameters'!$B$5-'AC Parameters'!$B$3)) * ('AC Parameters'!$B$8/'AC Parameters'!$B$9)</f>
        <v>-0.23852552857826939</v>
      </c>
      <c r="F59">
        <f>E59*B59*'AC Parameters'!$B$9</f>
        <v>-0.69437100268228003</v>
      </c>
      <c r="G59">
        <f>'AC Parameters'!$B$2*9.807 + F59</f>
        <v>16.889579997317718</v>
      </c>
      <c r="H59">
        <f t="shared" si="1"/>
        <v>0.69437100268228003</v>
      </c>
      <c r="I59">
        <f>C59+(H59/(B59*'AC Parameters'!$B$8))</f>
        <v>0.63570950618209066</v>
      </c>
      <c r="J59">
        <f>FORECAST(I59,
INDEX(WingXFLR5!$F$8:$F$114,MATCH(I59,WingXFLR5!$C$8:$C$114,1)):INDEX(WingXFLR5!$F$8:$F$114,MATCH(I59,WingXFLR5!$C$8:$C$114,1)+1),
INDEX(WingXFLR5!$C$8:$C$114,MATCH(I59,WingXFLR5!$C$8:$C$114,1)):INDEX(WingXFLR5!$C$8:$C$114,MATCH(I59,WingXFLR5!$C$8:$C$114,1)+1))</f>
        <v>2.8587323482660843E-2</v>
      </c>
      <c r="K59">
        <f>FORECAST(I59,
INDEX(WingXFLR5!$I$8:$I$145,MATCH(I59,WingXFLR5!$C$8:$C$145,1)):INDEX(WingXFLR5!$I$8:$I$145,MATCH(I59,WingXFLR5!$C$8:$C$145,1)+1),
INDEX(WingXFLR5!$C$8:$C$145,MATCH(I59,WingXFLR5!$C$8:$C$145,1)):INDEX(WingXFLR5!$C$8:$C$145,MATCH(I59,WingXFLR5!$C$8:$C$145,1)+1))</f>
        <v>-0.10139820658881779</v>
      </c>
      <c r="L59">
        <f>(((K59*'AC Parameters'!$B$6)+(I59*('AC Parameters'!$B$3-'AC Parameters'!$B$4)))/('AC Parameters'!$B$5-'AC Parameters'!$B$3)) * ('AC Parameters'!$B$8/'AC Parameters'!$B$9)</f>
        <v>-0.24322415435796552</v>
      </c>
      <c r="M59">
        <f>FORECAST(ABS(L59),
INDEX(HStabXFLR5!$D$8:$D$206,MATCH(ABS(L59),HStabXFLR5!$C$8:$C$206,1)):INDEX(HStabXFLR5!$D$8:$D$206,MATCH(ABS(L59),HStabXFLR5!$C$8:$C$206,1)+1),
INDEX(HStabXFLR5!$C$8:$C$206,MATCH(ABS(L59),HStabXFLR5!$C$8:$C$206,1)):INDEX(HStabXFLR5!$C$8:$C$206,MATCH(ABS(L59),HStabXFLR5!$C$8:$C$206,1)+1))</f>
        <v>2.7649358813076737E-2</v>
      </c>
      <c r="N59">
        <f>L59*B59*'AC Parameters'!$B$9</f>
        <v>-0.70804915911829369</v>
      </c>
      <c r="O59">
        <f>(B59*'AC Parameters'!$B$8*TrimCalculation_Dwing_DHStab!I59)+TrimCalculation_Dwing_DHStab!N59</f>
        <v>17.451701327648809</v>
      </c>
      <c r="P59">
        <f>('AC Parameters'!$B$2*9.807)-TrimCalculation_Dwing_DHStab!O59</f>
        <v>0.13224967235118967</v>
      </c>
      <c r="Q59">
        <f>M59*B59*'AC Parameters'!$B$9</f>
        <v>8.0489971522097803E-2</v>
      </c>
      <c r="R59">
        <f>(J59*B59*'AC Parameters'!$B$8)</f>
        <v>0.81662875335533891</v>
      </c>
    </row>
    <row r="60" spans="1:18" x14ac:dyDescent="0.2">
      <c r="A60" s="1">
        <f>WingXFLR5!L66</f>
        <v>11.185600000000001</v>
      </c>
      <c r="B60" s="1">
        <f t="shared" si="0"/>
        <v>76.634559008000025</v>
      </c>
      <c r="C60">
        <f>WingXFLR5!C66</f>
        <v>0.62098900000000001</v>
      </c>
      <c r="D60">
        <f>WingXFLR5!I66</f>
        <v>-0.10032199999999999</v>
      </c>
      <c r="E60">
        <f>(((D60*'AC Parameters'!$B$6)+(C60*('AC Parameters'!$B$3-'AC Parameters'!$B$4)))/('AC Parameters'!$B$5-'AC Parameters'!$B$3)) * ('AC Parameters'!$B$8/'AC Parameters'!$B$9)</f>
        <v>-0.24037882331903426</v>
      </c>
      <c r="F60">
        <f>E60*B60*'AC Parameters'!$B$9</f>
        <v>-0.68895755948486381</v>
      </c>
      <c r="G60">
        <f>'AC Parameters'!$B$2*9.807 + F60</f>
        <v>16.894993440515137</v>
      </c>
      <c r="H60">
        <f t="shared" si="1"/>
        <v>0.68895755948486381</v>
      </c>
      <c r="I60">
        <f>C60+(H60/(B60*'AC Parameters'!$B$8))</f>
        <v>0.64548537055076805</v>
      </c>
      <c r="J60">
        <f>FORECAST(I60,
INDEX(WingXFLR5!$F$8:$F$114,MATCH(I60,WingXFLR5!$C$8:$C$114,1)):INDEX(WingXFLR5!$F$8:$F$114,MATCH(I60,WingXFLR5!$C$8:$C$114,1)+1),
INDEX(WingXFLR5!$C$8:$C$114,MATCH(I60,WingXFLR5!$C$8:$C$114,1)):INDEX(WingXFLR5!$C$8:$C$114,MATCH(I60,WingXFLR5!$C$8:$C$114,1)+1))</f>
        <v>2.8966561145781028E-2</v>
      </c>
      <c r="K60">
        <f>FORECAST(I60,
INDEX(WingXFLR5!$I$8:$I$145,MATCH(I60,WingXFLR5!$C$8:$C$145,1)):INDEX(WingXFLR5!$I$8:$I$145,MATCH(I60,WingXFLR5!$C$8:$C$145,1)+1),
INDEX(WingXFLR5!$C$8:$C$145,MATCH(I60,WingXFLR5!$C$8:$C$145,1)):INDEX(WingXFLR5!$C$8:$C$145,MATCH(I60,WingXFLR5!$C$8:$C$145,1)+1))</f>
        <v>-0.10211252493846305</v>
      </c>
      <c r="L60">
        <f>(((K60*'AC Parameters'!$B$6)+(I60*('AC Parameters'!$B$3-'AC Parameters'!$B$4)))/('AC Parameters'!$B$5-'AC Parameters'!$B$3)) * ('AC Parameters'!$B$8/'AC Parameters'!$B$9)</f>
        <v>-0.24511288234862424</v>
      </c>
      <c r="M60">
        <f>FORECAST(ABS(L60),
INDEX(HStabXFLR5!$D$8:$D$206,MATCH(ABS(L60),HStabXFLR5!$C$8:$C$206,1)):INDEX(HStabXFLR5!$D$8:$D$206,MATCH(ABS(L60),HStabXFLR5!$C$8:$C$206,1)+1),
INDEX(HStabXFLR5!$C$8:$C$206,MATCH(ABS(L60),HStabXFLR5!$C$8:$C$206,1)):INDEX(HStabXFLR5!$C$8:$C$206,MATCH(ABS(L60),HStabXFLR5!$C$8:$C$206,1)+1))</f>
        <v>2.7714747173488485E-2</v>
      </c>
      <c r="N60">
        <f>L60*B60*'AC Parameters'!$B$9</f>
        <v>-0.70252599995915144</v>
      </c>
      <c r="O60">
        <f>(B60*'AC Parameters'!$B$8*TrimCalculation_Dwing_DHStab!I60)+TrimCalculation_Dwing_DHStab!N60</f>
        <v>17.451674625647257</v>
      </c>
      <c r="P60">
        <f>('AC Parameters'!$B$2*9.807)-TrimCalculation_Dwing_DHStab!O60</f>
        <v>0.13227637435274175</v>
      </c>
      <c r="Q60">
        <f>M60*B60*'AC Parameters'!$B$9</f>
        <v>7.9434137794428095E-2</v>
      </c>
      <c r="R60">
        <f>(J60*B60*'AC Parameters'!$B$8)</f>
        <v>0.81468114765436728</v>
      </c>
    </row>
    <row r="61" spans="1:18" x14ac:dyDescent="0.2">
      <c r="A61" s="1">
        <f>WingXFLR5!L67</f>
        <v>11.100300000000001</v>
      </c>
      <c r="B61" s="1">
        <f t="shared" si="0"/>
        <v>75.470204305125023</v>
      </c>
      <c r="C61">
        <f>WingXFLR5!C67</f>
        <v>0.63057399999999997</v>
      </c>
      <c r="D61">
        <f>WingXFLR5!I67</f>
        <v>-0.101023</v>
      </c>
      <c r="E61">
        <f>(((D61*'AC Parameters'!$B$6)+(C61*('AC Parameters'!$B$3-'AC Parameters'!$B$4)))/('AC Parameters'!$B$5-'AC Parameters'!$B$3)) * ('AC Parameters'!$B$8/'AC Parameters'!$B$9)</f>
        <v>-0.24223205188107455</v>
      </c>
      <c r="F61">
        <f>E61*B61*'AC Parameters'!$B$9</f>
        <v>-0.68372071143231639</v>
      </c>
      <c r="G61">
        <f>'AC Parameters'!$B$2*9.807 + F61</f>
        <v>16.900230288567684</v>
      </c>
      <c r="H61">
        <f t="shared" si="1"/>
        <v>0.68372071143231639</v>
      </c>
      <c r="I61">
        <f>C61+(H61/(B61*'AC Parameters'!$B$8))</f>
        <v>0.65525922817534654</v>
      </c>
      <c r="J61">
        <f>FORECAST(I61,
INDEX(WingXFLR5!$F$8:$F$114,MATCH(I61,WingXFLR5!$C$8:$C$114,1)):INDEX(WingXFLR5!$F$8:$F$114,MATCH(I61,WingXFLR5!$C$8:$C$114,1)+1),
INDEX(WingXFLR5!$C$8:$C$114,MATCH(I61,WingXFLR5!$C$8:$C$114,1)):INDEX(WingXFLR5!$C$8:$C$114,MATCH(I61,WingXFLR5!$C$8:$C$114,1)+1))</f>
        <v>2.9348392748381715E-2</v>
      </c>
      <c r="K61">
        <f>FORECAST(I61,
INDEX(WingXFLR5!$I$8:$I$145,MATCH(I61,WingXFLR5!$C$8:$C$145,1)):INDEX(WingXFLR5!$I$8:$I$145,MATCH(I61,WingXFLR5!$C$8:$C$145,1)+1),
INDEX(WingXFLR5!$C$8:$C$145,MATCH(I61,WingXFLR5!$C$8:$C$145,1)):INDEX(WingXFLR5!$C$8:$C$145,MATCH(I61,WingXFLR5!$C$8:$C$145,1)+1))</f>
        <v>-0.10282635608298353</v>
      </c>
      <c r="L61">
        <f>(((K61*'AC Parameters'!$B$6)+(I61*('AC Parameters'!$B$3-'AC Parameters'!$B$4)))/('AC Parameters'!$B$5-'AC Parameters'!$B$3)) * ('AC Parameters'!$B$8/'AC Parameters'!$B$9)</f>
        <v>-0.24700047634863262</v>
      </c>
      <c r="M61">
        <f>FORECAST(ABS(L61),
INDEX(HStabXFLR5!$D$8:$D$206,MATCH(ABS(L61),HStabXFLR5!$C$8:$C$206,1)):INDEX(HStabXFLR5!$D$8:$D$206,MATCH(ABS(L61),HStabXFLR5!$C$8:$C$206,1)+1),
INDEX(HStabXFLR5!$C$8:$C$206,MATCH(ABS(L61),HStabXFLR5!$C$8:$C$206,1)):INDEX(HStabXFLR5!$C$8:$C$206,MATCH(ABS(L61),HStabXFLR5!$C$8:$C$206,1)+1))</f>
        <v>2.778059541333849E-2</v>
      </c>
      <c r="N61">
        <f>L61*B61*'AC Parameters'!$B$9</f>
        <v>-0.69717999786469453</v>
      </c>
      <c r="O61">
        <f>(B61*'AC Parameters'!$B$8*TrimCalculation_Dwing_DHStab!I61)+TrimCalculation_Dwing_DHStab!N61</f>
        <v>17.451905053254087</v>
      </c>
      <c r="P61">
        <f>('AC Parameters'!$B$2*9.807)-TrimCalculation_Dwing_DHStab!O61</f>
        <v>0.13204594674591164</v>
      </c>
      <c r="Q61">
        <f>M61*B61*'AC Parameters'!$B$9</f>
        <v>7.8413109712444057E-2</v>
      </c>
      <c r="R61">
        <f>(J61*B61*'AC Parameters'!$B$8)</f>
        <v>0.81287901520630224</v>
      </c>
    </row>
    <row r="62" spans="1:18" x14ac:dyDescent="0.2">
      <c r="A62" s="1">
        <f>WingXFLR5!L68</f>
        <v>11.0169</v>
      </c>
      <c r="B62" s="1">
        <f t="shared" si="0"/>
        <v>74.340402436125004</v>
      </c>
      <c r="C62">
        <f>WingXFLR5!C68</f>
        <v>0.64015500000000003</v>
      </c>
      <c r="D62">
        <f>WingXFLR5!I68</f>
        <v>-0.10172299999999999</v>
      </c>
      <c r="E62">
        <f>(((D62*'AC Parameters'!$B$6)+(C62*('AC Parameters'!$B$3-'AC Parameters'!$B$4)))/('AC Parameters'!$B$5-'AC Parameters'!$B$3)) * ('AC Parameters'!$B$8/'AC Parameters'!$B$9)</f>
        <v>-0.24408295683456113</v>
      </c>
      <c r="F62">
        <f>E62*B62*'AC Parameters'!$B$9</f>
        <v>-0.67863142393413456</v>
      </c>
      <c r="G62">
        <f>'AC Parameters'!$B$2*9.807 + F62</f>
        <v>16.905319576065864</v>
      </c>
      <c r="H62">
        <f t="shared" si="1"/>
        <v>0.67863142393413456</v>
      </c>
      <c r="I62">
        <f>C62+(H62/(B62*'AC Parameters'!$B$8))</f>
        <v>0.66502884900711878</v>
      </c>
      <c r="J62">
        <f>FORECAST(I62,
INDEX(WingXFLR5!$F$8:$F$114,MATCH(I62,WingXFLR5!$C$8:$C$114,1)):INDEX(WingXFLR5!$F$8:$F$114,MATCH(I62,WingXFLR5!$C$8:$C$114,1)+1),
INDEX(WingXFLR5!$C$8:$C$114,MATCH(I62,WingXFLR5!$C$8:$C$114,1)):INDEX(WingXFLR5!$C$8:$C$114,MATCH(I62,WingXFLR5!$C$8:$C$114,1)+1))</f>
        <v>2.9730464277516185E-2</v>
      </c>
      <c r="K62">
        <f>FORECAST(I62,
INDEX(WingXFLR5!$I$8:$I$145,MATCH(I62,WingXFLR5!$C$8:$C$145,1)):INDEX(WingXFLR5!$I$8:$I$145,MATCH(I62,WingXFLR5!$C$8:$C$145,1)+1),
INDEX(WingXFLR5!$C$8:$C$145,MATCH(I62,WingXFLR5!$C$8:$C$145,1)):INDEX(WingXFLR5!$C$8:$C$145,MATCH(I62,WingXFLR5!$C$8:$C$145,1)+1))</f>
        <v>-0.10353965114968933</v>
      </c>
      <c r="L62">
        <f>(((K62*'AC Parameters'!$B$6)+(I62*('AC Parameters'!$B$3-'AC Parameters'!$B$4)))/('AC Parameters'!$B$5-'AC Parameters'!$B$3)) * ('AC Parameters'!$B$8/'AC Parameters'!$B$9)</f>
        <v>-0.24888675547476524</v>
      </c>
      <c r="M62">
        <f>FORECAST(ABS(L62),
INDEX(HStabXFLR5!$D$8:$D$206,MATCH(ABS(L62),HStabXFLR5!$C$8:$C$206,1)):INDEX(HStabXFLR5!$D$8:$D$206,MATCH(ABS(L62),HStabXFLR5!$C$8:$C$206,1)+1),
INDEX(HStabXFLR5!$C$8:$C$206,MATCH(ABS(L62),HStabXFLR5!$C$8:$C$206,1)):INDEX(HStabXFLR5!$C$8:$C$206,MATCH(ABS(L62),HStabXFLR5!$C$8:$C$206,1)+1))</f>
        <v>2.7847520962270812E-2</v>
      </c>
      <c r="N62">
        <f>L62*B62*'AC Parameters'!$B$9</f>
        <v>-0.69198757445677916</v>
      </c>
      <c r="O62">
        <f>(B62*'AC Parameters'!$B$8*TrimCalculation_Dwing_DHStab!I62)+TrimCalculation_Dwing_DHStab!N62</f>
        <v>17.451946427466975</v>
      </c>
      <c r="P62">
        <f>('AC Parameters'!$B$2*9.807)-TrimCalculation_Dwing_DHStab!O62</f>
        <v>0.13200457253302389</v>
      </c>
      <c r="Q62">
        <f>M62*B62*'AC Parameters'!$B$9</f>
        <v>7.7425327227868102E-2</v>
      </c>
      <c r="R62">
        <f>(J62*B62*'AC Parameters'!$B$8)</f>
        <v>0.81113410719424472</v>
      </c>
    </row>
    <row r="63" spans="1:18" x14ac:dyDescent="0.2">
      <c r="A63" s="1">
        <f>WingXFLR5!L69</f>
        <v>10.9354</v>
      </c>
      <c r="B63" s="1">
        <f t="shared" si="0"/>
        <v>73.244571060500007</v>
      </c>
      <c r="C63">
        <f>WingXFLR5!C69</f>
        <v>0.64973400000000003</v>
      </c>
      <c r="D63">
        <f>WingXFLR5!I69</f>
        <v>-0.102423</v>
      </c>
      <c r="E63">
        <f>(((D63*'AC Parameters'!$B$6)+(C63*('AC Parameters'!$B$3-'AC Parameters'!$B$4)))/('AC Parameters'!$B$5-'AC Parameters'!$B$3)) * ('AC Parameters'!$B$8/'AC Parameters'!$B$9)</f>
        <v>-0.24593379560932307</v>
      </c>
      <c r="F63">
        <f>E63*B63*'AC Parameters'!$B$9</f>
        <v>-0.67369799478883963</v>
      </c>
      <c r="G63">
        <f>'AC Parameters'!$B$2*9.807 + F63</f>
        <v>16.91025300521116</v>
      </c>
      <c r="H63">
        <f t="shared" si="1"/>
        <v>0.67369799478883963</v>
      </c>
      <c r="I63">
        <f>C63+(H63/(B63*'AC Parameters'!$B$8))</f>
        <v>0.67479646309479213</v>
      </c>
      <c r="J63">
        <f>FORECAST(I63,
INDEX(WingXFLR5!$F$8:$F$114,MATCH(I63,WingXFLR5!$C$8:$C$114,1)):INDEX(WingXFLR5!$F$8:$F$114,MATCH(I63,WingXFLR5!$C$8:$C$114,1)+1),
INDEX(WingXFLR5!$C$8:$C$114,MATCH(I63,WingXFLR5!$C$8:$C$114,1)):INDEX(WingXFLR5!$C$8:$C$114,MATCH(I63,WingXFLR5!$C$8:$C$114,1)+1))</f>
        <v>3.011340026373099E-2</v>
      </c>
      <c r="K63">
        <f>FORECAST(I63,
INDEX(WingXFLR5!$I$8:$I$145,MATCH(I63,WingXFLR5!$C$8:$C$145,1)):INDEX(WingXFLR5!$I$8:$I$145,MATCH(I63,WingXFLR5!$C$8:$C$145,1)+1),
INDEX(WingXFLR5!$C$8:$C$145,MATCH(I63,WingXFLR5!$C$8:$C$145,1)):INDEX(WingXFLR5!$C$8:$C$145,MATCH(I63,WingXFLR5!$C$8:$C$145,1)+1))</f>
        <v>-0.10425242389384104</v>
      </c>
      <c r="L63">
        <f>(((K63*'AC Parameters'!$B$6)+(I63*('AC Parameters'!$B$3-'AC Parameters'!$B$4)))/('AC Parameters'!$B$5-'AC Parameters'!$B$3)) * ('AC Parameters'!$B$8/'AC Parameters'!$B$9)</f>
        <v>-0.2507718236591418</v>
      </c>
      <c r="M63">
        <f>FORECAST(ABS(L63),
INDEX(HStabXFLR5!$D$8:$D$206,MATCH(ABS(L63),HStabXFLR5!$C$8:$C$206,1)):INDEX(HStabXFLR5!$D$8:$D$206,MATCH(ABS(L63),HStabXFLR5!$C$8:$C$206,1)+1),
INDEX(HStabXFLR5!$C$8:$C$206,MATCH(ABS(L63),HStabXFLR5!$C$8:$C$206,1)):INDEX(HStabXFLR5!$C$8:$C$206,MATCH(ABS(L63),HStabXFLR5!$C$8:$C$206,1)+1))</f>
        <v>2.7914403546754958E-2</v>
      </c>
      <c r="N63">
        <f>L63*B63*'AC Parameters'!$B$9</f>
        <v>-0.68695103220819731</v>
      </c>
      <c r="O63">
        <f>(B63*'AC Parameters'!$B$8*TrimCalculation_Dwing_DHStab!I63)+TrimCalculation_Dwing_DHStab!N63</f>
        <v>17.452089107546854</v>
      </c>
      <c r="P63">
        <f>('AC Parameters'!$B$2*9.807)-TrimCalculation_Dwing_DHStab!O63</f>
        <v>0.13186189245314495</v>
      </c>
      <c r="Q63">
        <f>M63*B63*'AC Parameters'!$B$9</f>
        <v>7.6467236430772093E-2</v>
      </c>
      <c r="R63">
        <f>(J63*B63*'AC Parameters'!$B$8)</f>
        <v>0.80947101237487551</v>
      </c>
    </row>
    <row r="64" spans="1:18" x14ac:dyDescent="0.2">
      <c r="A64" s="1">
        <f>WingXFLR5!L70</f>
        <v>10.855700000000001</v>
      </c>
      <c r="B64" s="1">
        <f t="shared" si="0"/>
        <v>72.180811275125009</v>
      </c>
      <c r="C64">
        <f>WingXFLR5!C70</f>
        <v>0.65930900000000003</v>
      </c>
      <c r="D64">
        <f>WingXFLR5!I70</f>
        <v>-0.10312200000000001</v>
      </c>
      <c r="E64">
        <f>(((D64*'AC Parameters'!$B$6)+(C64*('AC Parameters'!$B$3-'AC Parameters'!$B$4)))/('AC Parameters'!$B$5-'AC Parameters'!$B$3)) * ('AC Parameters'!$B$8/'AC Parameters'!$B$9)</f>
        <v>-0.24778231077553123</v>
      </c>
      <c r="F64">
        <f>E64*B64*'AC Parameters'!$B$9</f>
        <v>-0.66890379510647202</v>
      </c>
      <c r="G64">
        <f>'AC Parameters'!$B$2*9.807 + F64</f>
        <v>16.915047204893526</v>
      </c>
      <c r="H64">
        <f t="shared" si="1"/>
        <v>0.66890379510647202</v>
      </c>
      <c r="I64">
        <f>C64+(H64/(B64*'AC Parameters'!$B$8))</f>
        <v>0.68455984038965911</v>
      </c>
      <c r="J64">
        <f>FORECAST(I64,
INDEX(WingXFLR5!$F$8:$F$114,MATCH(I64,WingXFLR5!$C$8:$C$114,1)):INDEX(WingXFLR5!$F$8:$F$114,MATCH(I64,WingXFLR5!$C$8:$C$114,1)+1),
INDEX(WingXFLR5!$C$8:$C$114,MATCH(I64,WingXFLR5!$C$8:$C$114,1)):INDEX(WingXFLR5!$C$8:$C$114,MATCH(I64,WingXFLR5!$C$8:$C$114,1)+1))</f>
        <v>3.0499029114330001E-2</v>
      </c>
      <c r="K64">
        <f>FORECAST(I64,
INDEX(WingXFLR5!$I$8:$I$145,MATCH(I64,WingXFLR5!$C$8:$C$145,1)):INDEX(WingXFLR5!$I$8:$I$145,MATCH(I64,WingXFLR5!$C$8:$C$145,1)+1),
INDEX(WingXFLR5!$C$8:$C$145,MATCH(I64,WingXFLR5!$C$8:$C$145,1)):INDEX(WingXFLR5!$C$8:$C$145,MATCH(I64,WingXFLR5!$C$8:$C$145,1)+1))</f>
        <v>-0.1049647422738848</v>
      </c>
      <c r="L64">
        <f>(((K64*'AC Parameters'!$B$6)+(I64*('AC Parameters'!$B$3-'AC Parameters'!$B$4)))/('AC Parameters'!$B$5-'AC Parameters'!$B$3)) * ('AC Parameters'!$B$8/'AC Parameters'!$B$9)</f>
        <v>-0.25265575602489271</v>
      </c>
      <c r="M64">
        <f>FORECAST(ABS(L64),
INDEX(HStabXFLR5!$D$8:$D$206,MATCH(ABS(L64),HStabXFLR5!$C$8:$C$206,1)):INDEX(HStabXFLR5!$D$8:$D$206,MATCH(ABS(L64),HStabXFLR5!$C$8:$C$206,1)+1),
INDEX(HStabXFLR5!$C$8:$C$206,MATCH(ABS(L64),HStabXFLR5!$C$8:$C$206,1)):INDEX(HStabXFLR5!$C$8:$C$206,MATCH(ABS(L64),HStabXFLR5!$C$8:$C$206,1)+1))</f>
        <v>2.7981245832174165E-2</v>
      </c>
      <c r="N64">
        <f>L64*B64*'AC Parameters'!$B$9</f>
        <v>-0.68205996437593475</v>
      </c>
      <c r="O64">
        <f>(B64*'AC Parameters'!$B$8*TrimCalculation_Dwing_DHStab!I64)+TrimCalculation_Dwing_DHStab!N64</f>
        <v>17.452175100594381</v>
      </c>
      <c r="P64">
        <f>('AC Parameters'!$B$2*9.807)-TrimCalculation_Dwing_DHStab!O64</f>
        <v>0.13177589940561774</v>
      </c>
      <c r="Q64">
        <f>M64*B64*'AC Parameters'!$B$9</f>
        <v>7.5537117522098574E-2</v>
      </c>
      <c r="R64">
        <f>(J64*B64*'AC Parameters'!$B$8)</f>
        <v>0.80793019189939086</v>
      </c>
    </row>
    <row r="65" spans="1:18" x14ac:dyDescent="0.2">
      <c r="A65" s="1">
        <f>WingXFLR5!L71</f>
        <v>10.777699999999999</v>
      </c>
      <c r="B65" s="1">
        <f t="shared" si="0"/>
        <v>71.147275590124991</v>
      </c>
      <c r="C65">
        <f>WingXFLR5!C71</f>
        <v>0.66888199999999998</v>
      </c>
      <c r="D65">
        <f>WingXFLR5!I71</f>
        <v>-0.103821</v>
      </c>
      <c r="E65">
        <f>(((D65*'AC Parameters'!$B$6)+(C65*('AC Parameters'!$B$3-'AC Parameters'!$B$4)))/('AC Parameters'!$B$5-'AC Parameters'!$B$3)) * ('AC Parameters'!$B$8/'AC Parameters'!$B$9)</f>
        <v>-0.24963075976301477</v>
      </c>
      <c r="F65">
        <f>E65*B65*'AC Parameters'!$B$9</f>
        <v>-0.66424451242761806</v>
      </c>
      <c r="G65">
        <f>'AC Parameters'!$B$2*9.807 + F65</f>
        <v>16.91970648757238</v>
      </c>
      <c r="H65">
        <f t="shared" si="1"/>
        <v>0.66424451242761806</v>
      </c>
      <c r="I65">
        <f>C65+(H65/(B65*'AC Parameters'!$B$8))</f>
        <v>0.69432121094042709</v>
      </c>
      <c r="J65">
        <f>FORECAST(I65,
INDEX(WingXFLR5!$F$8:$F$114,MATCH(I65,WingXFLR5!$C$8:$C$114,1)):INDEX(WingXFLR5!$F$8:$F$114,MATCH(I65,WingXFLR5!$C$8:$C$114,1)+1),
INDEX(WingXFLR5!$C$8:$C$114,MATCH(I65,WingXFLR5!$C$8:$C$114,1)):INDEX(WingXFLR5!$C$8:$C$114,MATCH(I65,WingXFLR5!$C$8:$C$114,1)+1))</f>
        <v>3.088782563831885E-2</v>
      </c>
      <c r="K65">
        <f>FORECAST(I65,
INDEX(WingXFLR5!$I$8:$I$145,MATCH(I65,WingXFLR5!$C$8:$C$145,1)):INDEX(WingXFLR5!$I$8:$I$145,MATCH(I65,WingXFLR5!$C$8:$C$145,1)+1),
INDEX(WingXFLR5!$C$8:$C$145,MATCH(I65,WingXFLR5!$C$8:$C$145,1)):INDEX(WingXFLR5!$C$8:$C$145,MATCH(I65,WingXFLR5!$C$8:$C$145,1)+1))</f>
        <v>-0.10567648290551895</v>
      </c>
      <c r="L65">
        <f>(((K65*'AC Parameters'!$B$6)+(I65*('AC Parameters'!$B$3-'AC Parameters'!$B$4)))/('AC Parameters'!$B$5-'AC Parameters'!$B$3)) * ('AC Parameters'!$B$8/'AC Parameters'!$B$9)</f>
        <v>-0.25453835599692043</v>
      </c>
      <c r="M65">
        <f>FORECAST(ABS(L65),
INDEX(HStabXFLR5!$D$8:$D$206,MATCH(ABS(L65),HStabXFLR5!$C$8:$C$206,1)):INDEX(HStabXFLR5!$D$8:$D$206,MATCH(ABS(L65),HStabXFLR5!$C$8:$C$206,1)+1),
INDEX(HStabXFLR5!$C$8:$C$206,MATCH(ABS(L65),HStabXFLR5!$C$8:$C$206,1)):INDEX(HStabXFLR5!$C$8:$C$206,MATCH(ABS(L65),HStabXFLR5!$C$8:$C$206,1)+1))</f>
        <v>2.8048836149261375E-2</v>
      </c>
      <c r="N65">
        <f>L65*B65*'AC Parameters'!$B$9</f>
        <v>-0.67730317503264714</v>
      </c>
      <c r="O65">
        <f>(B65*'AC Parameters'!$B$8*TrimCalculation_Dwing_DHStab!I65)+TrimCalculation_Dwing_DHStab!N65</f>
        <v>17.45215277819252</v>
      </c>
      <c r="P65">
        <f>('AC Parameters'!$B$2*9.807)-TrimCalculation_Dwing_DHStab!O65</f>
        <v>0.13179822180747891</v>
      </c>
      <c r="Q65">
        <f>M65*B65*'AC Parameters'!$B$9</f>
        <v>7.4635375503466606E-2</v>
      </c>
      <c r="R65">
        <f>(J65*B65*'AC Parameters'!$B$8)</f>
        <v>0.80651356400639629</v>
      </c>
    </row>
    <row r="66" spans="1:18" x14ac:dyDescent="0.2">
      <c r="A66" s="1">
        <f>WingXFLR5!L72</f>
        <v>10.701499999999999</v>
      </c>
      <c r="B66" s="1">
        <f t="shared" si="0"/>
        <v>70.144787628125002</v>
      </c>
      <c r="C66">
        <f>WingXFLR5!C72</f>
        <v>0.67845100000000003</v>
      </c>
      <c r="D66">
        <f>WingXFLR5!I72</f>
        <v>-0.104519</v>
      </c>
      <c r="E66">
        <f>(((D66*'AC Parameters'!$B$6)+(C66*('AC Parameters'!$B$3-'AC Parameters'!$B$4)))/('AC Parameters'!$B$5-'AC Parameters'!$B$3)) * ('AC Parameters'!$B$8/'AC Parameters'!$B$9)</f>
        <v>-0.25147688514194455</v>
      </c>
      <c r="F66">
        <f>E66*B66*'AC Parameters'!$B$9</f>
        <v>-0.65972824704223687</v>
      </c>
      <c r="G66">
        <f>'AC Parameters'!$B$2*9.807 + F66</f>
        <v>16.92422275295776</v>
      </c>
      <c r="H66">
        <f t="shared" si="1"/>
        <v>0.65972824704223687</v>
      </c>
      <c r="I66">
        <f>C66+(H66/(B66*'AC Parameters'!$B$8))</f>
        <v>0.70407834469838892</v>
      </c>
      <c r="J66">
        <f>FORECAST(I66,
INDEX(WingXFLR5!$F$8:$F$114,MATCH(I66,WingXFLR5!$C$8:$C$114,1)):INDEX(WingXFLR5!$F$8:$F$114,MATCH(I66,WingXFLR5!$C$8:$C$114,1)+1),
INDEX(WingXFLR5!$C$8:$C$114,MATCH(I66,WingXFLR5!$C$8:$C$114,1)):INDEX(WingXFLR5!$C$8:$C$114,MATCH(I66,WingXFLR5!$C$8:$C$114,1)+1))</f>
        <v>3.1284487197590589E-2</v>
      </c>
      <c r="K66">
        <f>FORECAST(I66,
INDEX(WingXFLR5!$I$8:$I$145,MATCH(I66,WingXFLR5!$C$8:$C$145,1)):INDEX(WingXFLR5!$I$8:$I$145,MATCH(I66,WingXFLR5!$C$8:$C$145,1)+1),
INDEX(WingXFLR5!$C$8:$C$145,MATCH(I66,WingXFLR5!$C$8:$C$145,1)):INDEX(WingXFLR5!$C$8:$C$145,MATCH(I66,WingXFLR5!$C$8:$C$145,1)+1))</f>
        <v>-0.10638783055285878</v>
      </c>
      <c r="L66">
        <f>(((K66*'AC Parameters'!$B$6)+(I66*('AC Parameters'!$B$3-'AC Parameters'!$B$4)))/('AC Parameters'!$B$5-'AC Parameters'!$B$3)) * ('AC Parameters'!$B$8/'AC Parameters'!$B$9)</f>
        <v>-0.25641995464890688</v>
      </c>
      <c r="M66">
        <f>FORECAST(ABS(L66),
INDEX(HStabXFLR5!$D$8:$D$206,MATCH(ABS(L66),HStabXFLR5!$C$8:$C$206,1)):INDEX(HStabXFLR5!$D$8:$D$206,MATCH(ABS(L66),HStabXFLR5!$C$8:$C$206,1)+1),
INDEX(HStabXFLR5!$C$8:$C$206,MATCH(ABS(L66),HStabXFLR5!$C$8:$C$206,1)):INDEX(HStabXFLR5!$C$8:$C$206,MATCH(ABS(L66),HStabXFLR5!$C$8:$C$206,1)+1))</f>
        <v>2.8116955598748911E-2</v>
      </c>
      <c r="N66">
        <f>L66*B66*'AC Parameters'!$B$9</f>
        <v>-0.67269597001604209</v>
      </c>
      <c r="O66">
        <f>(B66*'AC Parameters'!$B$8*TrimCalculation_Dwing_DHStab!I66)+TrimCalculation_Dwing_DHStab!N66</f>
        <v>17.452489358195869</v>
      </c>
      <c r="P66">
        <f>('AC Parameters'!$B$2*9.807)-TrimCalculation_Dwing_DHStab!O66</f>
        <v>0.13146164180412967</v>
      </c>
      <c r="Q66">
        <f>M66*B66*'AC Parameters'!$B$9</f>
        <v>7.3762444682964987E-2</v>
      </c>
      <c r="R66">
        <f>(J66*B66*'AC Parameters'!$B$8)</f>
        <v>0.80536084176443201</v>
      </c>
    </row>
    <row r="67" spans="1:18" x14ac:dyDescent="0.2">
      <c r="A67" s="1">
        <f>WingXFLR5!L73</f>
        <v>10.626799999999999</v>
      </c>
      <c r="B67" s="1">
        <f t="shared" ref="B67:B130" si="2">0.5*1.225*A67^2</f>
        <v>69.168937921999998</v>
      </c>
      <c r="C67">
        <f>WingXFLR5!C73</f>
        <v>0.68801699999999999</v>
      </c>
      <c r="D67">
        <f>WingXFLR5!I73</f>
        <v>-0.105217</v>
      </c>
      <c r="E67">
        <f>(((D67*'AC Parameters'!$B$6)+(C67*('AC Parameters'!$B$3-'AC Parameters'!$B$4)))/('AC Parameters'!$B$5-'AC Parameters'!$B$3)) * ('AC Parameters'!$B$8/'AC Parameters'!$B$9)</f>
        <v>-0.2533229112527875</v>
      </c>
      <c r="F67">
        <f>E67*B67*'AC Parameters'!$B$9</f>
        <v>-0.65532566942764758</v>
      </c>
      <c r="G67">
        <f>'AC Parameters'!$B$2*9.807 + F67</f>
        <v>16.928625330572352</v>
      </c>
      <c r="H67">
        <f t="shared" ref="H67:H130" si="3">-F67</f>
        <v>0.65532566942764758</v>
      </c>
      <c r="I67">
        <f>C67+(H67/(B67*'AC Parameters'!$B$8))</f>
        <v>0.71383246834020231</v>
      </c>
      <c r="J67">
        <f>FORECAST(I67,
INDEX(WingXFLR5!$F$8:$F$114,MATCH(I67,WingXFLR5!$C$8:$C$114,1)):INDEX(WingXFLR5!$F$8:$F$114,MATCH(I67,WingXFLR5!$C$8:$C$114,1)+1),
INDEX(WingXFLR5!$C$8:$C$114,MATCH(I67,WingXFLR5!$C$8:$C$114,1)):INDEX(WingXFLR5!$C$8:$C$114,MATCH(I67,WingXFLR5!$C$8:$C$114,1)+1))</f>
        <v>3.1691550096553452E-2</v>
      </c>
      <c r="K67">
        <f>FORECAST(I67,
INDEX(WingXFLR5!$I$8:$I$145,MATCH(I67,WingXFLR5!$C$8:$C$145,1)):INDEX(WingXFLR5!$I$8:$I$145,MATCH(I67,WingXFLR5!$C$8:$C$145,1)+1),
INDEX(WingXFLR5!$C$8:$C$145,MATCH(I67,WingXFLR5!$C$8:$C$145,1)):INDEX(WingXFLR5!$C$8:$C$145,MATCH(I67,WingXFLR5!$C$8:$C$145,1)+1))</f>
        <v>-0.10709845986865971</v>
      </c>
      <c r="L67">
        <f>(((K67*'AC Parameters'!$B$6)+(I67*('AC Parameters'!$B$3-'AC Parameters'!$B$4)))/('AC Parameters'!$B$5-'AC Parameters'!$B$3)) * ('AC Parameters'!$B$8/'AC Parameters'!$B$9)</f>
        <v>-0.25829987965329154</v>
      </c>
      <c r="M67">
        <f>FORECAST(ABS(L67),
INDEX(HStabXFLR5!$D$8:$D$206,MATCH(ABS(L67),HStabXFLR5!$C$8:$C$206,1)):INDEX(HStabXFLR5!$D$8:$D$206,MATCH(ABS(L67),HStabXFLR5!$C$8:$C$206,1)+1),
INDEX(HStabXFLR5!$C$8:$C$206,MATCH(ABS(L67),HStabXFLR5!$C$8:$C$206,1)):INDEX(HStabXFLR5!$C$8:$C$206,MATCH(ABS(L67),HStabXFLR5!$C$8:$C$206,1)+1))</f>
        <v>2.818501445723148E-2</v>
      </c>
      <c r="N67">
        <f>L67*B67*'AC Parameters'!$B$9</f>
        <v>-0.66820067995334742</v>
      </c>
      <c r="O67">
        <f>(B67*'AC Parameters'!$B$8*TrimCalculation_Dwing_DHStab!I67)+TrimCalculation_Dwing_DHStab!N67</f>
        <v>17.452436684031305</v>
      </c>
      <c r="P67">
        <f>('AC Parameters'!$B$2*9.807)-TrimCalculation_Dwing_DHStab!O67</f>
        <v>0.13151431596869401</v>
      </c>
      <c r="Q67">
        <f>M67*B67*'AC Parameters'!$B$9</f>
        <v>7.2912329073077084E-2</v>
      </c>
      <c r="R67">
        <f>(J67*B67*'AC Parameters'!$B$8)</f>
        <v>0.80449000608992838</v>
      </c>
    </row>
    <row r="68" spans="1:18" x14ac:dyDescent="0.2">
      <c r="A68" s="1">
        <f>WingXFLR5!L74</f>
        <v>10.553699999999999</v>
      </c>
      <c r="B68" s="1">
        <f t="shared" si="2"/>
        <v>68.220607510124992</v>
      </c>
      <c r="C68">
        <f>WingXFLR5!C74</f>
        <v>0.69757999999999998</v>
      </c>
      <c r="D68">
        <f>WingXFLR5!I74</f>
        <v>-0.10591399999999999</v>
      </c>
      <c r="E68">
        <f>(((D68*'AC Parameters'!$B$6)+(C68*('AC Parameters'!$B$3-'AC Parameters'!$B$4)))/('AC Parameters'!$B$5-'AC Parameters'!$B$3)) * ('AC Parameters'!$B$8/'AC Parameters'!$B$9)</f>
        <v>-0.25516664684443885</v>
      </c>
      <c r="F68">
        <f>E68*B68*'AC Parameters'!$B$9</f>
        <v>-0.65104512503543777</v>
      </c>
      <c r="G68">
        <f>'AC Parameters'!$B$2*9.807 + F68</f>
        <v>16.932905874964561</v>
      </c>
      <c r="H68">
        <f t="shared" si="3"/>
        <v>0.65104512503543777</v>
      </c>
      <c r="I68">
        <f>C68+(H68/(B68*'AC Parameters'!$B$8))</f>
        <v>0.72358335856125888</v>
      </c>
      <c r="J68">
        <f>FORECAST(I68,
INDEX(WingXFLR5!$F$8:$F$114,MATCH(I68,WingXFLR5!$C$8:$C$114,1)):INDEX(WingXFLR5!$F$8:$F$114,MATCH(I68,WingXFLR5!$C$8:$C$114,1)+1),
INDEX(WingXFLR5!$C$8:$C$114,MATCH(I68,WingXFLR5!$C$8:$C$114,1)):INDEX(WingXFLR5!$C$8:$C$114,MATCH(I68,WingXFLR5!$C$8:$C$114,1)+1))</f>
        <v>3.2105431899343909E-2</v>
      </c>
      <c r="K68">
        <f>FORECAST(I68,
INDEX(WingXFLR5!$I$8:$I$145,MATCH(I68,WingXFLR5!$C$8:$C$145,1)):INDEX(WingXFLR5!$I$8:$I$145,MATCH(I68,WingXFLR5!$C$8:$C$145,1)+1),
INDEX(WingXFLR5!$C$8:$C$145,MATCH(I68,WingXFLR5!$C$8:$C$145,1)):INDEX(WingXFLR5!$C$8:$C$145,MATCH(I68,WingXFLR5!$C$8:$C$145,1)+1))</f>
        <v>-0.10780879017676502</v>
      </c>
      <c r="L68">
        <f>(((K68*'AC Parameters'!$B$6)+(I68*('AC Parameters'!$B$3-'AC Parameters'!$B$4)))/('AC Parameters'!$B$5-'AC Parameters'!$B$3)) * ('AC Parameters'!$B$8/'AC Parameters'!$B$9)</f>
        <v>-0.26017904246490203</v>
      </c>
      <c r="M68">
        <f>FORECAST(ABS(L68),
INDEX(HStabXFLR5!$D$8:$D$206,MATCH(ABS(L68),HStabXFLR5!$C$8:$C$206,1)):INDEX(HStabXFLR5!$D$8:$D$206,MATCH(ABS(L68),HStabXFLR5!$C$8:$C$206,1)+1),
INDEX(HStabXFLR5!$C$8:$C$206,MATCH(ABS(L68),HStabXFLR5!$C$8:$C$206,1)):INDEX(HStabXFLR5!$C$8:$C$206,MATCH(ABS(L68),HStabXFLR5!$C$8:$C$206,1)+1))</f>
        <v>2.8253045722075987E-2</v>
      </c>
      <c r="N68">
        <f>L68*B68*'AC Parameters'!$B$9</f>
        <v>-0.66383400545459759</v>
      </c>
      <c r="O68">
        <f>(B68*'AC Parameters'!$B$8*TrimCalculation_Dwing_DHStab!I68)+TrimCalculation_Dwing_DHStab!N68</f>
        <v>17.452495738577909</v>
      </c>
      <c r="P68">
        <f>('AC Parameters'!$B$2*9.807)-TrimCalculation_Dwing_DHStab!O68</f>
        <v>0.13145526142209008</v>
      </c>
      <c r="Q68">
        <f>M68*B68*'AC Parameters'!$B$9</f>
        <v>7.208625387460893E-2</v>
      </c>
      <c r="R68">
        <f>(J68*B68*'AC Parameters'!$B$8)</f>
        <v>0.80382250915718489</v>
      </c>
    </row>
    <row r="69" spans="1:18" x14ac:dyDescent="0.2">
      <c r="A69" s="1">
        <f>WingXFLR5!L75</f>
        <v>10.482100000000001</v>
      </c>
      <c r="B69" s="1">
        <f t="shared" si="2"/>
        <v>67.298082501125009</v>
      </c>
      <c r="C69">
        <f>WingXFLR5!C75</f>
        <v>0.70713899999999996</v>
      </c>
      <c r="D69">
        <f>WingXFLR5!I75</f>
        <v>-0.106611</v>
      </c>
      <c r="E69">
        <f>(((D69*'AC Parameters'!$B$6)+(C69*('AC Parameters'!$B$3-'AC Parameters'!$B$4)))/('AC Parameters'!$B$5-'AC Parameters'!$B$3)) * ('AC Parameters'!$B$8/'AC Parameters'!$B$9)</f>
        <v>-0.25701025007864103</v>
      </c>
      <c r="F69">
        <f>E69*B69*'AC Parameters'!$B$9</f>
        <v>-0.64688150830217561</v>
      </c>
      <c r="G69">
        <f>'AC Parameters'!$B$2*9.807 + F69</f>
        <v>16.937069491697823</v>
      </c>
      <c r="H69">
        <f t="shared" si="3"/>
        <v>0.64688150830217561</v>
      </c>
      <c r="I69">
        <f>C69+(H69/(B69*'AC Parameters'!$B$8))</f>
        <v>0.73333023529411756</v>
      </c>
      <c r="J69">
        <f>FORECAST(I69,
INDEX(WingXFLR5!$F$8:$F$114,MATCH(I69,WingXFLR5!$C$8:$C$114,1)):INDEX(WingXFLR5!$F$8:$F$114,MATCH(I69,WingXFLR5!$C$8:$C$114,1)+1),
INDEX(WingXFLR5!$C$8:$C$114,MATCH(I69,WingXFLR5!$C$8:$C$114,1)):INDEX(WingXFLR5!$C$8:$C$114,MATCH(I69,WingXFLR5!$C$8:$C$114,1)+1))</f>
        <v>3.2524526122230217E-2</v>
      </c>
      <c r="K69">
        <f>FORECAST(I69,
INDEX(WingXFLR5!$I$8:$I$145,MATCH(I69,WingXFLR5!$C$8:$C$145,1)):INDEX(WingXFLR5!$I$8:$I$145,MATCH(I69,WingXFLR5!$C$8:$C$145,1)+1),
INDEX(WingXFLR5!$C$8:$C$145,MATCH(I69,WingXFLR5!$C$8:$C$145,1)):INDEX(WingXFLR5!$C$8:$C$145,MATCH(I69,WingXFLR5!$C$8:$C$145,1)+1))</f>
        <v>-0.10851838993919904</v>
      </c>
      <c r="L69">
        <f>(((K69*'AC Parameters'!$B$6)+(I69*('AC Parameters'!$B$3-'AC Parameters'!$B$4)))/('AC Parameters'!$B$5-'AC Parameters'!$B$3)) * ('AC Parameters'!$B$8/'AC Parameters'!$B$9)</f>
        <v>-0.26205647166373824</v>
      </c>
      <c r="M69">
        <f>FORECAST(ABS(L69),
INDEX(HStabXFLR5!$D$8:$D$206,MATCH(ABS(L69),HStabXFLR5!$C$8:$C$206,1)):INDEX(HStabXFLR5!$D$8:$D$206,MATCH(ABS(L69),HStabXFLR5!$C$8:$C$206,1)+1),
INDEX(HStabXFLR5!$C$8:$C$206,MATCH(ABS(L69),HStabXFLR5!$C$8:$C$206,1)):INDEX(HStabXFLR5!$C$8:$C$206,MATCH(ABS(L69),HStabXFLR5!$C$8:$C$206,1)+1))</f>
        <v>2.8322401572935835E-2</v>
      </c>
      <c r="N69">
        <f>L69*B69*'AC Parameters'!$B$9</f>
        <v>-0.65958258706925155</v>
      </c>
      <c r="O69">
        <f>(B69*'AC Parameters'!$B$8*TrimCalculation_Dwing_DHStab!I69)+TrimCalculation_Dwing_DHStab!N69</f>
        <v>17.452498166799955</v>
      </c>
      <c r="P69">
        <f>('AC Parameters'!$B$2*9.807)-TrimCalculation_Dwing_DHStab!O69</f>
        <v>0.13145283320004353</v>
      </c>
      <c r="Q69">
        <f>M69*B69*'AC Parameters'!$B$9</f>
        <v>7.1286020081435031E-2</v>
      </c>
      <c r="R69">
        <f>(J69*B69*'AC Parameters'!$B$8)</f>
        <v>0.80330363491817092</v>
      </c>
    </row>
    <row r="70" spans="1:18" x14ac:dyDescent="0.2">
      <c r="A70" s="1">
        <f>WingXFLR5!L76</f>
        <v>10.412000000000001</v>
      </c>
      <c r="B70" s="1">
        <f t="shared" si="2"/>
        <v>66.400968200000023</v>
      </c>
      <c r="C70">
        <f>WingXFLR5!C76</f>
        <v>0.716696</v>
      </c>
      <c r="D70">
        <f>WingXFLR5!I76</f>
        <v>-0.107307</v>
      </c>
      <c r="E70">
        <f>(((D70*'AC Parameters'!$B$6)+(C70*('AC Parameters'!$B$3-'AC Parameters'!$B$4)))/('AC Parameters'!$B$5-'AC Parameters'!$B$3)) * ('AC Parameters'!$B$8/'AC Parameters'!$B$9)</f>
        <v>-0.25885159588301404</v>
      </c>
      <c r="F70">
        <f>E70*B70*'AC Parameters'!$B$9</f>
        <v>-0.642831072344348</v>
      </c>
      <c r="G70">
        <f>'AC Parameters'!$B$2*9.807 + F70</f>
        <v>16.941119927655652</v>
      </c>
      <c r="H70">
        <f t="shared" si="3"/>
        <v>0.642831072344348</v>
      </c>
      <c r="I70">
        <f>C70+(H70/(B70*'AC Parameters'!$B$8))</f>
        <v>0.74307488197826899</v>
      </c>
      <c r="J70">
        <f>FORECAST(I70,
INDEX(WingXFLR5!$F$8:$F$114,MATCH(I70,WingXFLR5!$C$8:$C$114,1)):INDEX(WingXFLR5!$F$8:$F$114,MATCH(I70,WingXFLR5!$C$8:$C$114,1)+1),
INDEX(WingXFLR5!$C$8:$C$114,MATCH(I70,WingXFLR5!$C$8:$C$114,1)):INDEX(WingXFLR5!$C$8:$C$114,MATCH(I70,WingXFLR5!$C$8:$C$114,1)+1))</f>
        <v>3.2947353029644001E-2</v>
      </c>
      <c r="K70">
        <f>FORECAST(I70,
INDEX(WingXFLR5!$I$8:$I$145,MATCH(I70,WingXFLR5!$C$8:$C$145,1)):INDEX(WingXFLR5!$I$8:$I$145,MATCH(I70,WingXFLR5!$C$8:$C$145,1)+1),
INDEX(WingXFLR5!$C$8:$C$145,MATCH(I70,WingXFLR5!$C$8:$C$145,1)):INDEX(WingXFLR5!$C$8:$C$145,MATCH(I70,WingXFLR5!$C$8:$C$145,1)+1))</f>
        <v>-0.10922779603759658</v>
      </c>
      <c r="L70">
        <f>(((K70*'AC Parameters'!$B$6)+(I70*('AC Parameters'!$B$3-'AC Parameters'!$B$4)))/('AC Parameters'!$B$5-'AC Parameters'!$B$3)) * ('AC Parameters'!$B$8/'AC Parameters'!$B$9)</f>
        <v>-0.26393340270515098</v>
      </c>
      <c r="M70">
        <f>FORECAST(ABS(L70),
INDEX(HStabXFLR5!$D$8:$D$206,MATCH(ABS(L70),HStabXFLR5!$C$8:$C$206,1)):INDEX(HStabXFLR5!$D$8:$D$206,MATCH(ABS(L70),HStabXFLR5!$C$8:$C$206,1)+1),
INDEX(HStabXFLR5!$C$8:$C$206,MATCH(ABS(L70),HStabXFLR5!$C$8:$C$206,1)):INDEX(HStabXFLR5!$C$8:$C$206,MATCH(ABS(L70),HStabXFLR5!$C$8:$C$206,1)+1))</f>
        <v>2.8391977003612671E-2</v>
      </c>
      <c r="N70">
        <f>L70*B70*'AC Parameters'!$B$9</f>
        <v>-0.65545121214985069</v>
      </c>
      <c r="O70">
        <f>(B70*'AC Parameters'!$B$8*TrimCalculation_Dwing_DHStab!I70)+TrimCalculation_Dwing_DHStab!N70</f>
        <v>17.452656008154168</v>
      </c>
      <c r="P70">
        <f>('AC Parameters'!$B$2*9.807)-TrimCalculation_Dwing_DHStab!O70</f>
        <v>0.13129499184583082</v>
      </c>
      <c r="Q70">
        <f>M70*B70*'AC Parameters'!$B$9</f>
        <v>7.0508528104485435E-2</v>
      </c>
      <c r="R70">
        <f>(J70*B70*'AC Parameters'!$B$8)</f>
        <v>0.80289916367197256</v>
      </c>
    </row>
    <row r="71" spans="1:18" x14ac:dyDescent="0.2">
      <c r="A71" s="1">
        <f>WingXFLR5!L77</f>
        <v>10.343299999999999</v>
      </c>
      <c r="B71" s="1">
        <f t="shared" si="2"/>
        <v>65.527611120125002</v>
      </c>
      <c r="C71">
        <f>WingXFLR5!C77</f>
        <v>0.72624900000000003</v>
      </c>
      <c r="D71">
        <f>WingXFLR5!I77</f>
        <v>-0.108003</v>
      </c>
      <c r="E71">
        <f>(((D71*'AC Parameters'!$B$6)+(C71*('AC Parameters'!$B$3-'AC Parameters'!$B$4)))/('AC Parameters'!$B$5-'AC Parameters'!$B$3)) * ('AC Parameters'!$B$8/'AC Parameters'!$B$9)</f>
        <v>-0.26069280932993782</v>
      </c>
      <c r="F71">
        <f>E71*B71*'AC Parameters'!$B$9</f>
        <v>-0.63888838098128131</v>
      </c>
      <c r="G71">
        <f>'AC Parameters'!$B$2*9.807 + F71</f>
        <v>16.945062619018717</v>
      </c>
      <c r="H71">
        <f t="shared" si="3"/>
        <v>0.63888838098128131</v>
      </c>
      <c r="I71">
        <f>C71+(H71/(B71*'AC Parameters'!$B$8))</f>
        <v>0.75281551517422263</v>
      </c>
      <c r="J71">
        <f>FORECAST(I71,
INDEX(WingXFLR5!$F$8:$F$114,MATCH(I71,WingXFLR5!$C$8:$C$114,1)):INDEX(WingXFLR5!$F$8:$F$114,MATCH(I71,WingXFLR5!$C$8:$C$114,1)+1),
INDEX(WingXFLR5!$C$8:$C$114,MATCH(I71,WingXFLR5!$C$8:$C$114,1)):INDEX(WingXFLR5!$C$8:$C$114,MATCH(I71,WingXFLR5!$C$8:$C$114,1)+1))</f>
        <v>3.3392838648452335E-2</v>
      </c>
      <c r="K71">
        <f>FORECAST(I71,
INDEX(WingXFLR5!$I$8:$I$145,MATCH(I71,WingXFLR5!$C$8:$C$145,1)):INDEX(WingXFLR5!$I$8:$I$145,MATCH(I71,WingXFLR5!$C$8:$C$145,1)+1),
INDEX(WingXFLR5!$C$8:$C$145,MATCH(I71,WingXFLR5!$C$8:$C$145,1)):INDEX(WingXFLR5!$C$8:$C$145,MATCH(I71,WingXFLR5!$C$8:$C$145,1)+1))</f>
        <v>-0.10993635445152579</v>
      </c>
      <c r="L71">
        <f>(((K71*'AC Parameters'!$B$6)+(I71*('AC Parameters'!$B$3-'AC Parameters'!$B$4)))/('AC Parameters'!$B$5-'AC Parameters'!$B$3)) * ('AC Parameters'!$B$8/'AC Parameters'!$B$9)</f>
        <v>-0.26580834345327103</v>
      </c>
      <c r="M71">
        <f>FORECAST(ABS(L71),
INDEX(HStabXFLR5!$D$8:$D$206,MATCH(ABS(L71),HStabXFLR5!$C$8:$C$206,1)):INDEX(HStabXFLR5!$D$8:$D$206,MATCH(ABS(L71),HStabXFLR5!$C$8:$C$206,1)+1),
INDEX(HStabXFLR5!$C$8:$C$206,MATCH(ABS(L71),HStabXFLR5!$C$8:$C$206,1)):INDEX(HStabXFLR5!$C$8:$C$206,MATCH(ABS(L71),HStabXFLR5!$C$8:$C$206,1)+1))</f>
        <v>2.8461478656665311E-2</v>
      </c>
      <c r="N71">
        <f>L71*B71*'AC Parameters'!$B$9</f>
        <v>-0.65142518750966738</v>
      </c>
      <c r="O71">
        <f>(B71*'AC Parameters'!$B$8*TrimCalculation_Dwing_DHStab!I71)+TrimCalculation_Dwing_DHStab!N71</f>
        <v>17.452759065226953</v>
      </c>
      <c r="P71">
        <f>('AC Parameters'!$B$2*9.807)-TrimCalculation_Dwing_DHStab!O71</f>
        <v>0.13119193477304592</v>
      </c>
      <c r="Q71">
        <f>M71*B71*'AC Parameters'!$B$9</f>
        <v>6.9751475178882069E-2</v>
      </c>
      <c r="R71">
        <f>(J71*B71*'AC Parameters'!$B$8)</f>
        <v>0.80305213087110139</v>
      </c>
    </row>
    <row r="72" spans="1:18" x14ac:dyDescent="0.2">
      <c r="A72" s="1">
        <f>WingXFLR5!L78</f>
        <v>10.276</v>
      </c>
      <c r="B72" s="1">
        <f t="shared" si="2"/>
        <v>64.677657800000006</v>
      </c>
      <c r="C72">
        <f>WingXFLR5!C78</f>
        <v>0.73579799999999995</v>
      </c>
      <c r="D72">
        <f>WingXFLR5!I78</f>
        <v>-0.108698</v>
      </c>
      <c r="E72">
        <f>(((D72*'AC Parameters'!$B$6)+(C72*('AC Parameters'!$B$3-'AC Parameters'!$B$4)))/('AC Parameters'!$B$5-'AC Parameters'!$B$3)) * ('AC Parameters'!$B$8/'AC Parameters'!$B$9)</f>
        <v>-0.26253169916830793</v>
      </c>
      <c r="F72">
        <f>E72*B72*'AC Parameters'!$B$9</f>
        <v>-0.63504958397721778</v>
      </c>
      <c r="G72">
        <f>'AC Parameters'!$B$2*9.807 + F72</f>
        <v>16.948901416022782</v>
      </c>
      <c r="H72">
        <f t="shared" si="3"/>
        <v>0.63504958397721778</v>
      </c>
      <c r="I72">
        <f>C72+(H72/(B72*'AC Parameters'!$B$8))</f>
        <v>0.76255191157736979</v>
      </c>
      <c r="J72">
        <f>FORECAST(I72,
INDEX(WingXFLR5!$F$8:$F$114,MATCH(I72,WingXFLR5!$C$8:$C$114,1)):INDEX(WingXFLR5!$F$8:$F$114,MATCH(I72,WingXFLR5!$C$8:$C$114,1)+1),
INDEX(WingXFLR5!$C$8:$C$114,MATCH(I72,WingXFLR5!$C$8:$C$114,1)):INDEX(WingXFLR5!$C$8:$C$114,MATCH(I72,WingXFLR5!$C$8:$C$114,1)+1))</f>
        <v>3.3869875153336122E-2</v>
      </c>
      <c r="K72">
        <f>FORECAST(I72,
INDEX(WingXFLR5!$I$8:$I$145,MATCH(I72,WingXFLR5!$C$8:$C$145,1)):INDEX(WingXFLR5!$I$8:$I$145,MATCH(I72,WingXFLR5!$C$8:$C$145,1)+1),
INDEX(WingXFLR5!$C$8:$C$145,MATCH(I72,WingXFLR5!$C$8:$C$145,1)):INDEX(WingXFLR5!$C$8:$C$145,MATCH(I72,WingXFLR5!$C$8:$C$145,1)+1))</f>
        <v>-0.11064465265066513</v>
      </c>
      <c r="L72">
        <f>(((K72*'AC Parameters'!$B$6)+(I72*('AC Parameters'!$B$3-'AC Parameters'!$B$4)))/('AC Parameters'!$B$5-'AC Parameters'!$B$3)) * ('AC Parameters'!$B$8/'AC Parameters'!$B$9)</f>
        <v>-0.26768257381267319</v>
      </c>
      <c r="M72">
        <f>FORECAST(ABS(L72),
INDEX(HStabXFLR5!$D$8:$D$206,MATCH(ABS(L72),HStabXFLR5!$C$8:$C$206,1)):INDEX(HStabXFLR5!$D$8:$D$206,MATCH(ABS(L72),HStabXFLR5!$C$8:$C$206,1)+1),
INDEX(HStabXFLR5!$C$8:$C$206,MATCH(ABS(L72),HStabXFLR5!$C$8:$C$206,1)):INDEX(HStabXFLR5!$C$8:$C$206,MATCH(ABS(L72),HStabXFLR5!$C$8:$C$206,1)+1))</f>
        <v>2.8531171617170697E-2</v>
      </c>
      <c r="N72">
        <f>L72*B72*'AC Parameters'!$B$9</f>
        <v>-0.64750926336216652</v>
      </c>
      <c r="O72">
        <f>(B72*'AC Parameters'!$B$8*TrimCalculation_Dwing_DHStab!I72)+TrimCalculation_Dwing_DHStab!N72</f>
        <v>17.452957010805306</v>
      </c>
      <c r="P72">
        <f>('AC Parameters'!$B$2*9.807)-TrimCalculation_Dwing_DHStab!O72</f>
        <v>0.13099398919469252</v>
      </c>
      <c r="Q72">
        <f>M72*B72*'AC Parameters'!$B$9</f>
        <v>6.9015317857867631E-2</v>
      </c>
      <c r="R72">
        <f>(J72*B72*'AC Parameters'!$B$8)</f>
        <v>0.80395907952690415</v>
      </c>
    </row>
    <row r="73" spans="1:18" x14ac:dyDescent="0.2">
      <c r="A73" s="1">
        <f>WingXFLR5!L79</f>
        <v>10.210000000000001</v>
      </c>
      <c r="B73" s="1">
        <f t="shared" si="2"/>
        <v>63.849511250000013</v>
      </c>
      <c r="C73">
        <f>WingXFLR5!C79</f>
        <v>0.74534400000000001</v>
      </c>
      <c r="D73">
        <f>WingXFLR5!I79</f>
        <v>-0.109393</v>
      </c>
      <c r="E73">
        <f>(((D73*'AC Parameters'!$B$6)+(C73*('AC Parameters'!$B$3-'AC Parameters'!$B$4)))/('AC Parameters'!$B$5-'AC Parameters'!$B$3)) * ('AC Parameters'!$B$8/'AC Parameters'!$B$9)</f>
        <v>-0.26437048973859095</v>
      </c>
      <c r="F73">
        <f>E73*B73*'AC Parameters'!$B$9</f>
        <v>-0.63130925329658338</v>
      </c>
      <c r="G73">
        <f>'AC Parameters'!$B$2*9.807 + F73</f>
        <v>16.952641746703417</v>
      </c>
      <c r="H73">
        <f t="shared" si="3"/>
        <v>0.63130925329658338</v>
      </c>
      <c r="I73">
        <f>C73+(H73/(B73*'AC Parameters'!$B$8))</f>
        <v>0.77228529786436872</v>
      </c>
      <c r="J73">
        <f>FORECAST(I73,
INDEX(WingXFLR5!$F$8:$F$114,MATCH(I73,WingXFLR5!$C$8:$C$114,1)):INDEX(WingXFLR5!$F$8:$F$114,MATCH(I73,WingXFLR5!$C$8:$C$114,1)+1),
INDEX(WingXFLR5!$C$8:$C$114,MATCH(I73,WingXFLR5!$C$8:$C$114,1)):INDEX(WingXFLR5!$C$8:$C$114,MATCH(I73,WingXFLR5!$C$8:$C$114,1)+1))</f>
        <v>3.4361940762071781E-2</v>
      </c>
      <c r="K73">
        <f>FORECAST(I73,
INDEX(WingXFLR5!$I$8:$I$145,MATCH(I73,WingXFLR5!$C$8:$C$145,1)):INDEX(WingXFLR5!$I$8:$I$145,MATCH(I73,WingXFLR5!$C$8:$C$145,1)+1),
INDEX(WingXFLR5!$C$8:$C$145,MATCH(I73,WingXFLR5!$C$8:$C$145,1)):INDEX(WingXFLR5!$C$8:$C$145,MATCH(I73,WingXFLR5!$C$8:$C$145,1)+1))</f>
        <v>-0.11135303489437566</v>
      </c>
      <c r="L73">
        <f>(((K73*'AC Parameters'!$B$6)+(I73*('AC Parameters'!$B$3-'AC Parameters'!$B$4)))/('AC Parameters'!$B$5-'AC Parameters'!$B$3)) * ('AC Parameters'!$B$8/'AC Parameters'!$B$9)</f>
        <v>-0.269556888732011</v>
      </c>
      <c r="M73">
        <f>FORECAST(ABS(L73),
INDEX(HStabXFLR5!$D$8:$D$206,MATCH(ABS(L73),HStabXFLR5!$C$8:$C$206,1)):INDEX(HStabXFLR5!$D$8:$D$206,MATCH(ABS(L73),HStabXFLR5!$C$8:$C$206,1)+1),
INDEX(HStabXFLR5!$C$8:$C$206,MATCH(ABS(L73),HStabXFLR5!$C$8:$C$206,1)):INDEX(HStabXFLR5!$C$8:$C$206,MATCH(ABS(L73),HStabXFLR5!$C$8:$C$206,1)+1))</f>
        <v>2.8602551175502346E-2</v>
      </c>
      <c r="N73">
        <f>L73*B73*'AC Parameters'!$B$9</f>
        <v>-0.64369422742539684</v>
      </c>
      <c r="O73">
        <f>(B73*'AC Parameters'!$B$8*TrimCalculation_Dwing_DHStab!I73)+TrimCalculation_Dwing_DHStab!N73</f>
        <v>17.453090017386231</v>
      </c>
      <c r="P73">
        <f>('AC Parameters'!$B$2*9.807)-TrimCalculation_Dwing_DHStab!O73</f>
        <v>0.13086098261376833</v>
      </c>
      <c r="Q73">
        <f>M73*B73*'AC Parameters'!$B$9</f>
        <v>6.8302083348404291E-2</v>
      </c>
      <c r="R73">
        <f>(J73*B73*'AC Parameters'!$B$8)</f>
        <v>0.80519547623632315</v>
      </c>
    </row>
    <row r="74" spans="1:18" x14ac:dyDescent="0.2">
      <c r="A74" s="1">
        <f>WingXFLR5!L80</f>
        <v>10.145200000000001</v>
      </c>
      <c r="B74" s="1">
        <f t="shared" si="2"/>
        <v>63.041613362000014</v>
      </c>
      <c r="C74">
        <f>WingXFLR5!C80</f>
        <v>0.75488699999999997</v>
      </c>
      <c r="D74">
        <f>WingXFLR5!I80</f>
        <v>-0.110087</v>
      </c>
      <c r="E74">
        <f>(((D74*'AC Parameters'!$B$6)+(C74*('AC Parameters'!$B$3-'AC Parameters'!$B$4)))/('AC Parameters'!$B$5-'AC Parameters'!$B$3)) * ('AC Parameters'!$B$8/'AC Parameters'!$B$9)</f>
        <v>-0.2662069897896826</v>
      </c>
      <c r="F74">
        <f>E74*B74*'AC Parameters'!$B$9</f>
        <v>-0.62765121785940636</v>
      </c>
      <c r="G74">
        <f>'AC Parameters'!$B$2*9.807 + F74</f>
        <v>16.956299782140594</v>
      </c>
      <c r="H74">
        <f t="shared" si="3"/>
        <v>0.62765121785940636</v>
      </c>
      <c r="I74">
        <f>C74+(H74/(B74*'AC Parameters'!$B$8))</f>
        <v>0.78201545073061074</v>
      </c>
      <c r="J74">
        <f>FORECAST(I74,
INDEX(WingXFLR5!$F$8:$F$114,MATCH(I74,WingXFLR5!$C$8:$C$114,1)):INDEX(WingXFLR5!$F$8:$F$114,MATCH(I74,WingXFLR5!$C$8:$C$114,1)+1),
INDEX(WingXFLR5!$C$8:$C$114,MATCH(I74,WingXFLR5!$C$8:$C$114,1)):INDEX(WingXFLR5!$C$8:$C$114,MATCH(I74,WingXFLR5!$C$8:$C$114,1)+1))</f>
        <v>3.4866115354845052E-2</v>
      </c>
      <c r="K74">
        <f>FORECAST(I74,
INDEX(WingXFLR5!$I$8:$I$145,MATCH(I74,WingXFLR5!$C$8:$C$145,1)):INDEX(WingXFLR5!$I$8:$I$145,MATCH(I74,WingXFLR5!$C$8:$C$145,1)+1),
INDEX(WingXFLR5!$C$8:$C$145,MATCH(I74,WingXFLR5!$C$8:$C$145,1)):INDEX(WingXFLR5!$C$8:$C$145,MATCH(I74,WingXFLR5!$C$8:$C$145,1)+1))</f>
        <v>-0.11206057850989438</v>
      </c>
      <c r="L74">
        <f>(((K74*'AC Parameters'!$B$6)+(I74*('AC Parameters'!$B$3-'AC Parameters'!$B$4)))/('AC Parameters'!$B$5-'AC Parameters'!$B$3)) * ('AC Parameters'!$B$8/'AC Parameters'!$B$9)</f>
        <v>-0.27142925901456627</v>
      </c>
      <c r="M74">
        <f>FORECAST(ABS(L74),
INDEX(HStabXFLR5!$D$8:$D$206,MATCH(ABS(L74),HStabXFLR5!$C$8:$C$206,1)):INDEX(HStabXFLR5!$D$8:$D$206,MATCH(ABS(L74),HStabXFLR5!$C$8:$C$206,1)+1),
INDEX(HStabXFLR5!$C$8:$C$206,MATCH(ABS(L74),HStabXFLR5!$C$8:$C$206,1)):INDEX(HStabXFLR5!$C$8:$C$206,MATCH(ABS(L74),HStabXFLR5!$C$8:$C$206,1)+1))</f>
        <v>2.8673856676207275E-2</v>
      </c>
      <c r="N74">
        <f>L74*B74*'AC Parameters'!$B$9</f>
        <v>-0.63996405623219865</v>
      </c>
      <c r="O74">
        <f>(B74*'AC Parameters'!$B$8*TrimCalculation_Dwing_DHStab!I74)+TrimCalculation_Dwing_DHStab!N74</f>
        <v>17.452958201289245</v>
      </c>
      <c r="P74">
        <f>('AC Parameters'!$B$2*9.807)-TrimCalculation_Dwing_DHStab!O74</f>
        <v>0.13099279871075353</v>
      </c>
      <c r="Q74">
        <f>M74*B74*'AC Parameters'!$B$9</f>
        <v>6.7605967363089436E-2</v>
      </c>
      <c r="R74">
        <f>(J74*B74*'AC Parameters'!$B$8)</f>
        <v>0.80667193205405729</v>
      </c>
    </row>
    <row r="75" spans="1:18" x14ac:dyDescent="0.2">
      <c r="A75" s="1">
        <f>WingXFLR5!L81</f>
        <v>10.0817</v>
      </c>
      <c r="B75" s="1">
        <f t="shared" si="2"/>
        <v>62.254913370125003</v>
      </c>
      <c r="C75">
        <f>WingXFLR5!C81</f>
        <v>0.76442600000000005</v>
      </c>
      <c r="D75">
        <f>WingXFLR5!I81</f>
        <v>-0.110781</v>
      </c>
      <c r="E75">
        <f>(((D75*'AC Parameters'!$B$6)+(C75*('AC Parameters'!$B$3-'AC Parameters'!$B$4)))/('AC Parameters'!$B$5-'AC Parameters'!$B$3)) * ('AC Parameters'!$B$8/'AC Parameters'!$B$9)</f>
        <v>-0.26804335748332503</v>
      </c>
      <c r="F75">
        <f>E75*B75*'AC Parameters'!$B$9</f>
        <v>-0.62409439838361314</v>
      </c>
      <c r="G75">
        <f>'AC Parameters'!$B$2*9.807 + F75</f>
        <v>16.959856601616387</v>
      </c>
      <c r="H75">
        <f t="shared" si="3"/>
        <v>0.62409439838361314</v>
      </c>
      <c r="I75">
        <f>C75+(H75/(B75*'AC Parameters'!$B$8))</f>
        <v>0.79174159010865497</v>
      </c>
      <c r="J75">
        <f>FORECAST(I75,
INDEX(WingXFLR5!$F$8:$F$114,MATCH(I75,WingXFLR5!$C$8:$C$114,1)):INDEX(WingXFLR5!$F$8:$F$114,MATCH(I75,WingXFLR5!$C$8:$C$114,1)+1),
INDEX(WingXFLR5!$C$8:$C$114,MATCH(I75,WingXFLR5!$C$8:$C$114,1)):INDEX(WingXFLR5!$C$8:$C$114,MATCH(I75,WingXFLR5!$C$8:$C$114,1)+1))</f>
        <v>3.5377591964162972E-2</v>
      </c>
      <c r="K75">
        <f>FORECAST(I75,
INDEX(WingXFLR5!$I$8:$I$145,MATCH(I75,WingXFLR5!$C$8:$C$145,1)):INDEX(WingXFLR5!$I$8:$I$145,MATCH(I75,WingXFLR5!$C$8:$C$145,1)+1),
INDEX(WingXFLR5!$C$8:$C$145,MATCH(I75,WingXFLR5!$C$8:$C$145,1)):INDEX(WingXFLR5!$C$8:$C$145,MATCH(I75,WingXFLR5!$C$8:$C$145,1)+1))</f>
        <v>-0.11276707896255135</v>
      </c>
      <c r="L75">
        <f>(((K75*'AC Parameters'!$B$6)+(I75*('AC Parameters'!$B$3-'AC Parameters'!$B$4)))/('AC Parameters'!$B$5-'AC Parameters'!$B$3)) * ('AC Parameters'!$B$8/'AC Parameters'!$B$9)</f>
        <v>-0.27329921066158347</v>
      </c>
      <c r="M75">
        <f>FORECAST(ABS(L75),
INDEX(HStabXFLR5!$D$8:$D$206,MATCH(ABS(L75),HStabXFLR5!$C$8:$C$206,1)):INDEX(HStabXFLR5!$D$8:$D$206,MATCH(ABS(L75),HStabXFLR5!$C$8:$C$206,1)+1),
INDEX(HStabXFLR5!$C$8:$C$206,MATCH(ABS(L75),HStabXFLR5!$C$8:$C$206,1)):INDEX(HStabXFLR5!$C$8:$C$206,MATCH(ABS(L75),HStabXFLR5!$C$8:$C$206,1)+1))</f>
        <v>2.8745070067984994E-2</v>
      </c>
      <c r="N75">
        <f>L75*B75*'AC Parameters'!$B$9</f>
        <v>-0.63633177877637992</v>
      </c>
      <c r="O75">
        <f>(B75*'AC Parameters'!$B$8*TrimCalculation_Dwing_DHStab!I75)+TrimCalculation_Dwing_DHStab!N75</f>
        <v>17.453026327295955</v>
      </c>
      <c r="P75">
        <f>('AC Parameters'!$B$2*9.807)-TrimCalculation_Dwing_DHStab!O75</f>
        <v>0.13092467270404384</v>
      </c>
      <c r="Q75">
        <f>M75*B75*'AC Parameters'!$B$9</f>
        <v>6.6928117074081653E-2</v>
      </c>
      <c r="R75">
        <f>(J75*B75*'AC Parameters'!$B$8)</f>
        <v>0.8082914147309429</v>
      </c>
    </row>
    <row r="76" spans="1:18" x14ac:dyDescent="0.2">
      <c r="A76" s="1">
        <f>WingXFLR5!L82</f>
        <v>10.019399999999999</v>
      </c>
      <c r="B76" s="1">
        <f t="shared" si="2"/>
        <v>61.487880520499992</v>
      </c>
      <c r="C76">
        <f>WingXFLR5!C82</f>
        <v>0.77396100000000001</v>
      </c>
      <c r="D76">
        <f>WingXFLR5!I82</f>
        <v>-0.111475</v>
      </c>
      <c r="E76">
        <f>(((D76*'AC Parameters'!$B$6)+(C76*('AC Parameters'!$B$3-'AC Parameters'!$B$4)))/('AC Parameters'!$B$5-'AC Parameters'!$B$3)) * ('AC Parameters'!$B$8/'AC Parameters'!$B$9)</f>
        <v>-0.26987959281951818</v>
      </c>
      <c r="F76">
        <f>E76*B76*'AC Parameters'!$B$9</f>
        <v>-0.62062772351696882</v>
      </c>
      <c r="G76">
        <f>'AC Parameters'!$B$2*9.807 + F76</f>
        <v>16.963323276483031</v>
      </c>
      <c r="H76">
        <f t="shared" si="3"/>
        <v>0.62062772351696882</v>
      </c>
      <c r="I76">
        <f>C76+(H76/(B76*'AC Parameters'!$B$8))</f>
        <v>0.8014637159985013</v>
      </c>
      <c r="J76">
        <f>FORECAST(I76,
INDEX(WingXFLR5!$F$8:$F$114,MATCH(I76,WingXFLR5!$C$8:$C$114,1)):INDEX(WingXFLR5!$F$8:$F$114,MATCH(I76,WingXFLR5!$C$8:$C$114,1)+1),
INDEX(WingXFLR5!$C$8:$C$114,MATCH(I76,WingXFLR5!$C$8:$C$114,1)):INDEX(WingXFLR5!$C$8:$C$114,MATCH(I76,WingXFLR5!$C$8:$C$114,1)+1))</f>
        <v>3.5896164560969779E-2</v>
      </c>
      <c r="K76">
        <f>FORECAST(I76,
INDEX(WingXFLR5!$I$8:$I$145,MATCH(I76,WingXFLR5!$C$8:$C$145,1)):INDEX(WingXFLR5!$I$8:$I$145,MATCH(I76,WingXFLR5!$C$8:$C$145,1)+1),
INDEX(WingXFLR5!$C$8:$C$145,MATCH(I76,WingXFLR5!$C$8:$C$145,1)):INDEX(WingXFLR5!$C$8:$C$145,MATCH(I76,WingXFLR5!$C$8:$C$145,1)+1))</f>
        <v>-0.11347337107306697</v>
      </c>
      <c r="L76">
        <f>(((K76*'AC Parameters'!$B$6)+(I76*('AC Parameters'!$B$3-'AC Parameters'!$B$4)))/('AC Parameters'!$B$5-'AC Parameters'!$B$3)) * ('AC Parameters'!$B$8/'AC Parameters'!$B$9)</f>
        <v>-0.27516857297488817</v>
      </c>
      <c r="M76">
        <f>FORECAST(ABS(L76),
INDEX(HStabXFLR5!$D$8:$D$206,MATCH(ABS(L76),HStabXFLR5!$C$8:$C$206,1)):INDEX(HStabXFLR5!$D$8:$D$206,MATCH(ABS(L76),HStabXFLR5!$C$8:$C$206,1)+1),
INDEX(HStabXFLR5!$C$8:$C$206,MATCH(ABS(L76),HStabXFLR5!$C$8:$C$206,1)):INDEX(HStabXFLR5!$C$8:$C$206,MATCH(ABS(L76),HStabXFLR5!$C$8:$C$206,1)+1))</f>
        <v>2.8817248461347221E-2</v>
      </c>
      <c r="N76">
        <f>L76*B76*'AC Parameters'!$B$9</f>
        <v>-0.63279050944405768</v>
      </c>
      <c r="O76">
        <f>(B76*'AC Parameters'!$B$8*TrimCalculation_Dwing_DHStab!I76)+TrimCalculation_Dwing_DHStab!N76</f>
        <v>17.453081502931209</v>
      </c>
      <c r="P76">
        <f>('AC Parameters'!$B$2*9.807)-TrimCalculation_Dwing_DHStab!O76</f>
        <v>0.13086949706879025</v>
      </c>
      <c r="Q76">
        <f>M76*B76*'AC Parameters'!$B$9</f>
        <v>6.6269491234000916E-2</v>
      </c>
      <c r="R76">
        <f>(J76*B76*'AC Parameters'!$B$8)</f>
        <v>0.81003472150456557</v>
      </c>
    </row>
    <row r="77" spans="1:18" x14ac:dyDescent="0.2">
      <c r="A77" s="1">
        <f>WingXFLR5!L83</f>
        <v>9.9582999999999995</v>
      </c>
      <c r="B77" s="1">
        <f t="shared" si="2"/>
        <v>60.740240070125004</v>
      </c>
      <c r="C77">
        <f>WingXFLR5!C83</f>
        <v>0.78349299999999999</v>
      </c>
      <c r="D77">
        <f>WingXFLR5!I83</f>
        <v>-0.112168</v>
      </c>
      <c r="E77">
        <f>(((D77*'AC Parameters'!$B$6)+(C77*('AC Parameters'!$B$3-'AC Parameters'!$B$4)))/('AC Parameters'!$B$5-'AC Parameters'!$B$3)) * ('AC Parameters'!$B$8/'AC Parameters'!$B$9)</f>
        <v>-0.27171353763651984</v>
      </c>
      <c r="F77">
        <f>E77*B77*'AC Parameters'!$B$9</f>
        <v>-0.61724756193730912</v>
      </c>
      <c r="G77">
        <f>'AC Parameters'!$B$2*9.807 + F77</f>
        <v>16.966703438062691</v>
      </c>
      <c r="H77">
        <f t="shared" si="3"/>
        <v>0.61724756193730912</v>
      </c>
      <c r="I77">
        <f>C77+(H77/(B77*'AC Parameters'!$B$8))</f>
        <v>0.81118260846759083</v>
      </c>
      <c r="J77">
        <f>FORECAST(I77,
INDEX(WingXFLR5!$F$8:$F$114,MATCH(I77,WingXFLR5!$C$8:$C$114,1)):INDEX(WingXFLR5!$F$8:$F$114,MATCH(I77,WingXFLR5!$C$8:$C$114,1)+1),
INDEX(WingXFLR5!$C$8:$C$114,MATCH(I77,WingXFLR5!$C$8:$C$114,1)):INDEX(WingXFLR5!$C$8:$C$114,MATCH(I77,WingXFLR5!$C$8:$C$114,1)+1))</f>
        <v>3.6418489867164547E-2</v>
      </c>
      <c r="K77">
        <f>FORECAST(I77,
INDEX(WingXFLR5!$I$8:$I$145,MATCH(I77,WingXFLR5!$C$8:$C$145,1)):INDEX(WingXFLR5!$I$8:$I$145,MATCH(I77,WingXFLR5!$C$8:$C$145,1)+1),
INDEX(WingXFLR5!$C$8:$C$145,MATCH(I77,WingXFLR5!$C$8:$C$145,1)):INDEX(WingXFLR5!$C$8:$C$145,MATCH(I77,WingXFLR5!$C$8:$C$145,1)+1))</f>
        <v>-0.11417978708608958</v>
      </c>
      <c r="L77">
        <f>(((K77*'AC Parameters'!$B$6)+(I77*('AC Parameters'!$B$3-'AC Parameters'!$B$4)))/('AC Parameters'!$B$5-'AC Parameters'!$B$3)) * ('AC Parameters'!$B$8/'AC Parameters'!$B$9)</f>
        <v>-0.27703809979786731</v>
      </c>
      <c r="M77">
        <f>FORECAST(ABS(L77),
INDEX(HStabXFLR5!$D$8:$D$206,MATCH(ABS(L77),HStabXFLR5!$C$8:$C$206,1)):INDEX(HStabXFLR5!$D$8:$D$206,MATCH(ABS(L77),HStabXFLR5!$C$8:$C$206,1)+1),
INDEX(HStabXFLR5!$C$8:$C$206,MATCH(ABS(L77),HStabXFLR5!$C$8:$C$206,1)):INDEX(HStabXFLR5!$C$8:$C$206,MATCH(ABS(L77),HStabXFLR5!$C$8:$C$206,1)+1))</f>
        <v>2.8891122773753098E-2</v>
      </c>
      <c r="N77">
        <f>L77*B77*'AC Parameters'!$B$9</f>
        <v>-0.62934328981698473</v>
      </c>
      <c r="O77">
        <f>(B77*'AC Parameters'!$B$8*TrimCalculation_Dwing_DHStab!I77)+TrimCalculation_Dwing_DHStab!N77</f>
        <v>17.453270191287643</v>
      </c>
      <c r="P77">
        <f>('AC Parameters'!$B$2*9.807)-TrimCalculation_Dwing_DHStab!O77</f>
        <v>0.13068080871235566</v>
      </c>
      <c r="Q77">
        <f>M77*B77*'AC Parameters'!$B$9</f>
        <v>6.5631529620678392E-2</v>
      </c>
      <c r="R77">
        <f>(J77*B77*'AC Parameters'!$B$8)</f>
        <v>0.8118288890309372</v>
      </c>
    </row>
    <row r="78" spans="1:18" x14ac:dyDescent="0.2">
      <c r="A78" s="1">
        <f>WingXFLR5!L84</f>
        <v>9.8983000000000008</v>
      </c>
      <c r="B78" s="1">
        <f t="shared" si="2"/>
        <v>60.010510020125011</v>
      </c>
      <c r="C78">
        <f>WingXFLR5!C84</f>
        <v>0.79302099999999998</v>
      </c>
      <c r="D78">
        <f>WingXFLR5!I84</f>
        <v>-0.11286</v>
      </c>
      <c r="E78">
        <f>(((D78*'AC Parameters'!$B$6)+(C78*('AC Parameters'!$B$3-'AC Parameters'!$B$4)))/('AC Parameters'!$B$5-'AC Parameters'!$B$3)) * ('AC Parameters'!$B$8/'AC Parameters'!$B$9)</f>
        <v>-0.27354515884496783</v>
      </c>
      <c r="F78">
        <f>E78*B78*'AC Parameters'!$B$9</f>
        <v>-0.61394286014376631</v>
      </c>
      <c r="G78">
        <f>'AC Parameters'!$B$2*9.807 + F78</f>
        <v>16.970008139856233</v>
      </c>
      <c r="H78">
        <f t="shared" si="3"/>
        <v>0.61394286014376631</v>
      </c>
      <c r="I78">
        <f>C78+(H78/(B78*'AC Parameters'!$B$8))</f>
        <v>0.82089726414387409</v>
      </c>
      <c r="J78">
        <f>FORECAST(I78,
INDEX(WingXFLR5!$F$8:$F$114,MATCH(I78,WingXFLR5!$C$8:$C$114,1)):INDEX(WingXFLR5!$F$8:$F$114,MATCH(I78,WingXFLR5!$C$8:$C$114,1)+1),
INDEX(WingXFLR5!$C$8:$C$114,MATCH(I78,WingXFLR5!$C$8:$C$114,1)):INDEX(WingXFLR5!$C$8:$C$114,MATCH(I78,WingXFLR5!$C$8:$C$114,1)+1))</f>
        <v>3.6945748194008927E-2</v>
      </c>
      <c r="K78">
        <f>FORECAST(I78,
INDEX(WingXFLR5!$I$8:$I$145,MATCH(I78,WingXFLR5!$C$8:$C$145,1)):INDEX(WingXFLR5!$I$8:$I$145,MATCH(I78,WingXFLR5!$C$8:$C$145,1)+1),
INDEX(WingXFLR5!$C$8:$C$145,MATCH(I78,WingXFLR5!$C$8:$C$145,1)):INDEX(WingXFLR5!$C$8:$C$145,MATCH(I78,WingXFLR5!$C$8:$C$145,1)+1))</f>
        <v>-0.11488521083570631</v>
      </c>
      <c r="L78">
        <f>(((K78*'AC Parameters'!$B$6)+(I78*('AC Parameters'!$B$3-'AC Parameters'!$B$4)))/('AC Parameters'!$B$5-'AC Parameters'!$B$3)) * ('AC Parameters'!$B$8/'AC Parameters'!$B$9)</f>
        <v>-0.27890531212979003</v>
      </c>
      <c r="M78">
        <f>FORECAST(ABS(L78),
INDEX(HStabXFLR5!$D$8:$D$206,MATCH(ABS(L78),HStabXFLR5!$C$8:$C$206,1)):INDEX(HStabXFLR5!$D$8:$D$206,MATCH(ABS(L78),HStabXFLR5!$C$8:$C$206,1)+1),
INDEX(HStabXFLR5!$C$8:$C$206,MATCH(ABS(L78),HStabXFLR5!$C$8:$C$206,1)):INDEX(HStabXFLR5!$C$8:$C$206,MATCH(ABS(L78),HStabXFLR5!$C$8:$C$206,1)+1))</f>
        <v>2.8964905629094408E-2</v>
      </c>
      <c r="N78">
        <f>L78*B78*'AC Parameters'!$B$9</f>
        <v>-0.62597315105583407</v>
      </c>
      <c r="O78">
        <f>(B78*'AC Parameters'!$B$8*TrimCalculation_Dwing_DHStab!I78)+TrimCalculation_Dwing_DHStab!N78</f>
        <v>17.45335095175566</v>
      </c>
      <c r="P78">
        <f>('AC Parameters'!$B$2*9.807)-TrimCalculation_Dwing_DHStab!O78</f>
        <v>0.13060004824433946</v>
      </c>
      <c r="Q78">
        <f>M78*B78*'AC Parameters'!$B$9</f>
        <v>6.5008633604804272E-2</v>
      </c>
      <c r="R78">
        <f>(J78*B78*'AC Parameters'!$B$8)</f>
        <v>0.81368788153651483</v>
      </c>
    </row>
    <row r="79" spans="1:18" x14ac:dyDescent="0.2">
      <c r="A79" s="1">
        <f>WingXFLR5!L85</f>
        <v>9.8393999999999995</v>
      </c>
      <c r="B79" s="1">
        <f t="shared" si="2"/>
        <v>59.298447820500002</v>
      </c>
      <c r="C79">
        <f>WingXFLR5!C85</f>
        <v>0.80254599999999998</v>
      </c>
      <c r="D79">
        <f>WingXFLR5!I85</f>
        <v>-0.113552</v>
      </c>
      <c r="E79">
        <f>(((D79*'AC Parameters'!$B$6)+(C79*('AC Parameters'!$B$3-'AC Parameters'!$B$4)))/('AC Parameters'!$B$5-'AC Parameters'!$B$3)) * ('AC Parameters'!$B$8/'AC Parameters'!$B$9)</f>
        <v>-0.27537668078532879</v>
      </c>
      <c r="F79">
        <f>E79*B79*'AC Parameters'!$B$9</f>
        <v>-0.61071992414627074</v>
      </c>
      <c r="G79">
        <f>'AC Parameters'!$B$2*9.807 + F79</f>
        <v>16.973231075853729</v>
      </c>
      <c r="H79">
        <f t="shared" si="3"/>
        <v>0.61071992414627074</v>
      </c>
      <c r="I79">
        <f>C79+(H79/(B79*'AC Parameters'!$B$8))</f>
        <v>0.83060890970400891</v>
      </c>
      <c r="J79">
        <f>FORECAST(I79,
INDEX(WingXFLR5!$F$8:$F$114,MATCH(I79,WingXFLR5!$C$8:$C$114,1)):INDEX(WingXFLR5!$F$8:$F$114,MATCH(I79,WingXFLR5!$C$8:$C$114,1)+1),
INDEX(WingXFLR5!$C$8:$C$114,MATCH(I79,WingXFLR5!$C$8:$C$114,1)):INDEX(WingXFLR5!$C$8:$C$114,MATCH(I79,WingXFLR5!$C$8:$C$114,1)+1))</f>
        <v>3.7476374650066709E-2</v>
      </c>
      <c r="K79">
        <f>FORECAST(I79,
INDEX(WingXFLR5!$I$8:$I$145,MATCH(I79,WingXFLR5!$C$8:$C$145,1)):INDEX(WingXFLR5!$I$8:$I$145,MATCH(I79,WingXFLR5!$C$8:$C$145,1)+1),
INDEX(WingXFLR5!$C$8:$C$145,MATCH(I79,WingXFLR5!$C$8:$C$145,1)):INDEX(WingXFLR5!$C$8:$C$145,MATCH(I79,WingXFLR5!$C$8:$C$145,1)+1))</f>
        <v>-0.11558967020874236</v>
      </c>
      <c r="L79">
        <f>(((K79*'AC Parameters'!$B$6)+(I79*('AC Parameters'!$B$3-'AC Parameters'!$B$4)))/('AC Parameters'!$B$5-'AC Parameters'!$B$3)) * ('AC Parameters'!$B$8/'AC Parameters'!$B$9)</f>
        <v>-0.28077031166764144</v>
      </c>
      <c r="M79">
        <f>FORECAST(ABS(L79),
INDEX(HStabXFLR5!$D$8:$D$206,MATCH(ABS(L79),HStabXFLR5!$C$8:$C$206,1)):INDEX(HStabXFLR5!$D$8:$D$206,MATCH(ABS(L79),HStabXFLR5!$C$8:$C$206,1)+1),
INDEX(HStabXFLR5!$C$8:$C$206,MATCH(ABS(L79),HStabXFLR5!$C$8:$C$206,1)):INDEX(HStabXFLR5!$C$8:$C$206,MATCH(ABS(L79),HStabXFLR5!$C$8:$C$206,1)+1))</f>
        <v>2.9038601045925344E-2</v>
      </c>
      <c r="N79">
        <f>L79*B79*'AC Parameters'!$B$9</f>
        <v>-0.62268171348124668</v>
      </c>
      <c r="O79">
        <f>(B79*'AC Parameters'!$B$8*TrimCalculation_Dwing_DHStab!I79)+TrimCalculation_Dwing_DHStab!N79</f>
        <v>17.453469893035241</v>
      </c>
      <c r="P79">
        <f>('AC Parameters'!$B$2*9.807)-TrimCalculation_Dwing_DHStab!O79</f>
        <v>0.13048110696475845</v>
      </c>
      <c r="Q79">
        <f>M79*B79*'AC Parameters'!$B$9</f>
        <v>6.4400704436939321E-2</v>
      </c>
      <c r="R79">
        <f>(J79*B79*'AC Parameters'!$B$8)</f>
        <v>0.81558074073467568</v>
      </c>
    </row>
    <row r="80" spans="1:18" x14ac:dyDescent="0.2">
      <c r="A80" s="1">
        <f>WingXFLR5!L86</f>
        <v>9.7814999999999994</v>
      </c>
      <c r="B80" s="1">
        <f t="shared" si="2"/>
        <v>58.602617128124997</v>
      </c>
      <c r="C80">
        <f>WingXFLR5!C86</f>
        <v>0.81206599999999995</v>
      </c>
      <c r="D80">
        <f>WingXFLR5!I86</f>
        <v>-0.114244</v>
      </c>
      <c r="E80">
        <f>(((D80*'AC Parameters'!$B$6)+(C80*('AC Parameters'!$B$3-'AC Parameters'!$B$4)))/('AC Parameters'!$B$5-'AC Parameters'!$B$3)) * ('AC Parameters'!$B$8/'AC Parameters'!$B$9)</f>
        <v>-0.27720803727887822</v>
      </c>
      <c r="F80">
        <f>E80*B80*'AC Parameters'!$B$9</f>
        <v>-0.6075673561086421</v>
      </c>
      <c r="G80">
        <f>'AC Parameters'!$B$2*9.807 + F80</f>
        <v>16.976383643891356</v>
      </c>
      <c r="H80">
        <f t="shared" si="3"/>
        <v>0.6075673561086421</v>
      </c>
      <c r="I80">
        <f>C80+(H80/(B80*'AC Parameters'!$B$8))</f>
        <v>0.8403155384038965</v>
      </c>
      <c r="J80">
        <f>FORECAST(I80,
INDEX(WingXFLR5!$F$8:$F$114,MATCH(I80,WingXFLR5!$C$8:$C$114,1)):INDEX(WingXFLR5!$F$8:$F$114,MATCH(I80,WingXFLR5!$C$8:$C$114,1)+1),
INDEX(WingXFLR5!$C$8:$C$114,MATCH(I80,WingXFLR5!$C$8:$C$114,1)):INDEX(WingXFLR5!$C$8:$C$114,MATCH(I80,WingXFLR5!$C$8:$C$114,1)+1))</f>
        <v>3.8002322986434606E-2</v>
      </c>
      <c r="K80">
        <f>FORECAST(I80,
INDEX(WingXFLR5!$I$8:$I$145,MATCH(I80,WingXFLR5!$C$8:$C$145,1)):INDEX(WingXFLR5!$I$8:$I$145,MATCH(I80,WingXFLR5!$C$8:$C$145,1)+1),
INDEX(WingXFLR5!$C$8:$C$145,MATCH(I80,WingXFLR5!$C$8:$C$145,1)):INDEX(WingXFLR5!$C$8:$C$145,MATCH(I80,WingXFLR5!$C$8:$C$145,1)+1))</f>
        <v>-0.11629399584590266</v>
      </c>
      <c r="L80">
        <f>(((K80*'AC Parameters'!$B$6)+(I80*('AC Parameters'!$B$3-'AC Parameters'!$B$4)))/('AC Parameters'!$B$5-'AC Parameters'!$B$3)) * ('AC Parameters'!$B$8/'AC Parameters'!$B$9)</f>
        <v>-0.28263485215190093</v>
      </c>
      <c r="M80">
        <f>FORECAST(ABS(L80),
INDEX(HStabXFLR5!$D$8:$D$206,MATCH(ABS(L80),HStabXFLR5!$C$8:$C$206,1)):INDEX(HStabXFLR5!$D$8:$D$206,MATCH(ABS(L80),HStabXFLR5!$C$8:$C$206,1)+1),
INDEX(HStabXFLR5!$C$8:$C$206,MATCH(ABS(L80),HStabXFLR5!$C$8:$C$206,1)):INDEX(HStabXFLR5!$C$8:$C$206,MATCH(ABS(L80),HStabXFLR5!$C$8:$C$206,1)+1))</f>
        <v>2.9113435789260823E-2</v>
      </c>
      <c r="N80">
        <f>L80*B80*'AC Parameters'!$B$9</f>
        <v>-0.61946151183680531</v>
      </c>
      <c r="O80">
        <f>(B80*'AC Parameters'!$B$8*TrimCalculation_Dwing_DHStab!I80)+TrimCalculation_Dwing_DHStab!N80</f>
        <v>17.453339631513671</v>
      </c>
      <c r="P80">
        <f>('AC Parameters'!$B$2*9.807)-TrimCalculation_Dwing_DHStab!O80</f>
        <v>0.13061136848632771</v>
      </c>
      <c r="Q80">
        <f>M80*B80*'AC Parameters'!$B$9</f>
        <v>6.3809020053502169E-2</v>
      </c>
      <c r="R80">
        <f>(J80*B80*'AC Parameters'!$B$8)</f>
        <v>0.81732205931088708</v>
      </c>
    </row>
    <row r="81" spans="1:18" x14ac:dyDescent="0.2">
      <c r="A81" s="1">
        <f>WingXFLR5!L87</f>
        <v>9.7247000000000003</v>
      </c>
      <c r="B81" s="1">
        <f t="shared" si="2"/>
        <v>57.923996430125008</v>
      </c>
      <c r="C81">
        <f>WingXFLR5!C87</f>
        <v>0.82158299999999995</v>
      </c>
      <c r="D81">
        <f>WingXFLR5!I87</f>
        <v>-0.114935</v>
      </c>
      <c r="E81">
        <f>(((D81*'AC Parameters'!$B$6)+(C81*('AC Parameters'!$B$3-'AC Parameters'!$B$4)))/('AC Parameters'!$B$5-'AC Parameters'!$B$3)) * ('AC Parameters'!$B$8/'AC Parameters'!$B$9)</f>
        <v>-0.27903710325323616</v>
      </c>
      <c r="F81">
        <f>E81*B81*'AC Parameters'!$B$9</f>
        <v>-0.60449411205946157</v>
      </c>
      <c r="G81">
        <f>'AC Parameters'!$B$2*9.807 + F81</f>
        <v>16.979456887940536</v>
      </c>
      <c r="H81">
        <f t="shared" si="3"/>
        <v>0.60449411205946157</v>
      </c>
      <c r="I81">
        <f>C81+(H81/(B81*'AC Parameters'!$B$8))</f>
        <v>0.85001893368302728</v>
      </c>
      <c r="J81">
        <f>FORECAST(I81,
INDEX(WingXFLR5!$F$8:$F$114,MATCH(I81,WingXFLR5!$C$8:$C$114,1)):INDEX(WingXFLR5!$F$8:$F$114,MATCH(I81,WingXFLR5!$C$8:$C$114,1)+1),
INDEX(WingXFLR5!$C$8:$C$114,MATCH(I81,WingXFLR5!$C$8:$C$114,1)):INDEX(WingXFLR5!$C$8:$C$114,MATCH(I81,WingXFLR5!$C$8:$C$114,1)+1))</f>
        <v>3.8518161652806811E-2</v>
      </c>
      <c r="K81">
        <f>FORECAST(I81,
INDEX(WingXFLR5!$I$8:$I$145,MATCH(I81,WingXFLR5!$C$8:$C$145,1)):INDEX(WingXFLR5!$I$8:$I$145,MATCH(I81,WingXFLR5!$C$8:$C$145,1)+1),
INDEX(WingXFLR5!$C$8:$C$145,MATCH(I81,WingXFLR5!$C$8:$C$145,1)):INDEX(WingXFLR5!$C$8:$C$145,MATCH(I81,WingXFLR5!$C$8:$C$145,1)+1))</f>
        <v>-0.11699640835075462</v>
      </c>
      <c r="L81">
        <f>(((K81*'AC Parameters'!$B$6)+(I81*('AC Parameters'!$B$3-'AC Parameters'!$B$4)))/('AC Parameters'!$B$5-'AC Parameters'!$B$3)) * ('AC Parameters'!$B$8/'AC Parameters'!$B$9)</f>
        <v>-0.28449509349104585</v>
      </c>
      <c r="M81">
        <f>FORECAST(ABS(L81),
INDEX(HStabXFLR5!$D$8:$D$206,MATCH(ABS(L81),HStabXFLR5!$C$8:$C$206,1)):INDEX(HStabXFLR5!$D$8:$D$206,MATCH(ABS(L81),HStabXFLR5!$C$8:$C$206,1)+1),
INDEX(HStabXFLR5!$C$8:$C$206,MATCH(ABS(L81),HStabXFLR5!$C$8:$C$206,1)):INDEX(HStabXFLR5!$C$8:$C$206,MATCH(ABS(L81),HStabXFLR5!$C$8:$C$206,1)+1))</f>
        <v>2.918882228188599E-2</v>
      </c>
      <c r="N81">
        <f>L81*B81*'AC Parameters'!$B$9</f>
        <v>-0.61631806996315197</v>
      </c>
      <c r="O81">
        <f>(B81*'AC Parameters'!$B$8*TrimCalculation_Dwing_DHStab!I81)+TrimCalculation_Dwing_DHStab!N81</f>
        <v>17.453475110668169</v>
      </c>
      <c r="P81">
        <f>('AC Parameters'!$B$2*9.807)-TrimCalculation_Dwing_DHStab!O81</f>
        <v>0.13047588933183007</v>
      </c>
      <c r="Q81">
        <f>M81*B81*'AC Parameters'!$B$9</f>
        <v>6.3233423088316351E-2</v>
      </c>
      <c r="R81">
        <f>(J81*B81*'AC Parameters'!$B$8)</f>
        <v>0.8188231899124826</v>
      </c>
    </row>
    <row r="82" spans="1:18" x14ac:dyDescent="0.2">
      <c r="A82" s="1">
        <f>WingXFLR5!L88</f>
        <v>9.6689000000000007</v>
      </c>
      <c r="B82" s="1">
        <f t="shared" si="2"/>
        <v>57.261171666125016</v>
      </c>
      <c r="C82">
        <f>WingXFLR5!C88</f>
        <v>0.83109599999999995</v>
      </c>
      <c r="D82">
        <f>WingXFLR5!I88</f>
        <v>-0.11562500000000001</v>
      </c>
      <c r="E82">
        <f>(((D82*'AC Parameters'!$B$6)+(C82*('AC Parameters'!$B$3-'AC Parameters'!$B$4)))/('AC Parameters'!$B$5-'AC Parameters'!$B$3)) * ('AC Parameters'!$B$8/'AC Parameters'!$B$9)</f>
        <v>-0.28086384561904049</v>
      </c>
      <c r="F82">
        <f>E82*B82*'AC Parameters'!$B$9</f>
        <v>-0.60148897366711673</v>
      </c>
      <c r="G82">
        <f>'AC Parameters'!$B$2*9.807 + F82</f>
        <v>16.982462026332882</v>
      </c>
      <c r="H82">
        <f t="shared" si="3"/>
        <v>0.60148897366711673</v>
      </c>
      <c r="I82">
        <f>C82+(H82/(B82*'AC Parameters'!$B$8))</f>
        <v>0.8597180921693518</v>
      </c>
      <c r="J82">
        <f>FORECAST(I82,
INDEX(WingXFLR5!$F$8:$F$114,MATCH(I82,WingXFLR5!$C$8:$C$114,1)):INDEX(WingXFLR5!$F$8:$F$114,MATCH(I82,WingXFLR5!$C$8:$C$114,1)+1),
INDEX(WingXFLR5!$C$8:$C$114,MATCH(I82,WingXFLR5!$C$8:$C$114,1)):INDEX(WingXFLR5!$C$8:$C$114,MATCH(I82,WingXFLR5!$C$8:$C$114,1)+1))</f>
        <v>3.9038697273493676E-2</v>
      </c>
      <c r="K82">
        <f>FORECAST(I82,
INDEX(WingXFLR5!$I$8:$I$145,MATCH(I82,WingXFLR5!$C$8:$C$145,1)):INDEX(WingXFLR5!$I$8:$I$145,MATCH(I82,WingXFLR5!$C$8:$C$145,1)+1),
INDEX(WingXFLR5!$C$8:$C$145,MATCH(I82,WingXFLR5!$C$8:$C$145,1)):INDEX(WingXFLR5!$C$8:$C$145,MATCH(I82,WingXFLR5!$C$8:$C$145,1)+1))</f>
        <v>-0.11769967456252972</v>
      </c>
      <c r="L82">
        <f>(((K82*'AC Parameters'!$B$6)+(I82*('AC Parameters'!$B$3-'AC Parameters'!$B$4)))/('AC Parameters'!$B$5-'AC Parameters'!$B$3)) * ('AC Parameters'!$B$8/'AC Parameters'!$B$9)</f>
        <v>-0.28635706532365679</v>
      </c>
      <c r="M82">
        <f>FORECAST(ABS(L82),
INDEX(HStabXFLR5!$D$8:$D$206,MATCH(ABS(L82),HStabXFLR5!$C$8:$C$206,1)):INDEX(HStabXFLR5!$D$8:$D$206,MATCH(ABS(L82),HStabXFLR5!$C$8:$C$206,1)+1),
INDEX(HStabXFLR5!$C$8:$C$206,MATCH(ABS(L82),HStabXFLR5!$C$8:$C$206,1)):INDEX(HStabXFLR5!$C$8:$C$206,MATCH(ABS(L82),HStabXFLR5!$C$8:$C$206,1)+1))</f>
        <v>2.9264278902956409E-2</v>
      </c>
      <c r="N82">
        <f>L82*B82*'AC Parameters'!$B$9</f>
        <v>-0.61325307621643277</v>
      </c>
      <c r="O82">
        <f>(B82*'AC Parameters'!$B$8*TrimCalculation_Dwing_DHStab!I82)+TrimCalculation_Dwing_DHStab!N82</f>
        <v>17.453593674270632</v>
      </c>
      <c r="P82">
        <f>('AC Parameters'!$B$2*9.807)-TrimCalculation_Dwing_DHStab!O82</f>
        <v>0.13035732572936709</v>
      </c>
      <c r="Q82">
        <f>M82*B82*'AC Parameters'!$B$9</f>
        <v>6.2671437983238279E-2</v>
      </c>
      <c r="R82">
        <f>(J82*B82*'AC Parameters'!$B$8)</f>
        <v>0.82039236745518274</v>
      </c>
    </row>
    <row r="83" spans="1:18" x14ac:dyDescent="0.2">
      <c r="A83" s="1">
        <f>WingXFLR5!L89</f>
        <v>9.6140000000000008</v>
      </c>
      <c r="B83" s="1">
        <f t="shared" si="2"/>
        <v>56.612760050000013</v>
      </c>
      <c r="C83">
        <f>WingXFLR5!C89</f>
        <v>0.84060500000000005</v>
      </c>
      <c r="D83">
        <f>WingXFLR5!I89</f>
        <v>-0.116315</v>
      </c>
      <c r="E83">
        <f>(((D83*'AC Parameters'!$B$6)+(C83*('AC Parameters'!$B$3-'AC Parameters'!$B$4)))/('AC Parameters'!$B$5-'AC Parameters'!$B$3)) * ('AC Parameters'!$B$8/'AC Parameters'!$B$9)</f>
        <v>-0.28269045562739548</v>
      </c>
      <c r="F83">
        <f>E83*B83*'AC Parameters'!$B$9</f>
        <v>-0.59854537128892349</v>
      </c>
      <c r="G83">
        <f>'AC Parameters'!$B$2*9.807 + F83</f>
        <v>16.985405628711074</v>
      </c>
      <c r="H83">
        <f t="shared" si="3"/>
        <v>0.59854537128892349</v>
      </c>
      <c r="I83">
        <f>C83+(H83/(B83*'AC Parameters'!$B$8))</f>
        <v>0.86941323716747854</v>
      </c>
      <c r="J83">
        <f>FORECAST(I83,
INDEX(WingXFLR5!$F$8:$F$114,MATCH(I83,WingXFLR5!$C$8:$C$114,1)):INDEX(WingXFLR5!$F$8:$F$114,MATCH(I83,WingXFLR5!$C$8:$C$114,1)+1),
INDEX(WingXFLR5!$C$8:$C$114,MATCH(I83,WingXFLR5!$C$8:$C$114,1)):INDEX(WingXFLR5!$C$8:$C$114,MATCH(I83,WingXFLR5!$C$8:$C$114,1)+1))</f>
        <v>3.9559408872827245E-2</v>
      </c>
      <c r="K83">
        <f>FORECAST(I83,
INDEX(WingXFLR5!$I$8:$I$145,MATCH(I83,WingXFLR5!$C$8:$C$145,1)):INDEX(WingXFLR5!$I$8:$I$145,MATCH(I83,WingXFLR5!$C$8:$C$145,1)+1),
INDEX(WingXFLR5!$C$8:$C$145,MATCH(I83,WingXFLR5!$C$8:$C$145,1)):INDEX(WingXFLR5!$C$8:$C$145,MATCH(I83,WingXFLR5!$C$8:$C$145,1)+1))</f>
        <v>-0.11840101737428187</v>
      </c>
      <c r="L83">
        <f>(((K83*'AC Parameters'!$B$6)+(I83*('AC Parameters'!$B$3-'AC Parameters'!$B$4)))/('AC Parameters'!$B$5-'AC Parameters'!$B$3)) * ('AC Parameters'!$B$8/'AC Parameters'!$B$9)</f>
        <v>-0.28821468970007791</v>
      </c>
      <c r="M83">
        <f>FORECAST(ABS(L83),
INDEX(HStabXFLR5!$D$8:$D$206,MATCH(ABS(L83),HStabXFLR5!$C$8:$C$206,1)):INDEX(HStabXFLR5!$D$8:$D$206,MATCH(ABS(L83),HStabXFLR5!$C$8:$C$206,1)+1),
INDEX(HStabXFLR5!$C$8:$C$206,MATCH(ABS(L83),HStabXFLR5!$C$8:$C$206,1)):INDEX(HStabXFLR5!$C$8:$C$206,MATCH(ABS(L83),HStabXFLR5!$C$8:$C$206,1)+1))</f>
        <v>2.933955934286845E-2</v>
      </c>
      <c r="N83">
        <f>L83*B83*'AC Parameters'!$B$9</f>
        <v>-0.61024192725075199</v>
      </c>
      <c r="O83">
        <f>(B83*'AC Parameters'!$B$8*TrimCalculation_Dwing_DHStab!I83)+TrimCalculation_Dwing_DHStab!N83</f>
        <v>17.45345512642988</v>
      </c>
      <c r="P83">
        <f>('AC Parameters'!$B$2*9.807)-TrimCalculation_Dwing_DHStab!O83</f>
        <v>0.13049587357011916</v>
      </c>
      <c r="Q83">
        <f>M83*B83*'AC Parameters'!$B$9</f>
        <v>6.2121154396090485E-2</v>
      </c>
      <c r="R83">
        <f>(J83*B83*'AC Parameters'!$B$8)</f>
        <v>0.82192120726105622</v>
      </c>
    </row>
    <row r="84" spans="1:18" x14ac:dyDescent="0.2">
      <c r="A84" s="1">
        <f>WingXFLR5!L90</f>
        <v>9.5601000000000003</v>
      </c>
      <c r="B84" s="1">
        <f t="shared" si="2"/>
        <v>55.979751106125008</v>
      </c>
      <c r="C84">
        <f>WingXFLR5!C90</f>
        <v>0.85011000000000003</v>
      </c>
      <c r="D84">
        <f>WingXFLR5!I90</f>
        <v>-0.117003</v>
      </c>
      <c r="E84">
        <f>(((D84*'AC Parameters'!$B$6)+(C84*('AC Parameters'!$B$3-'AC Parameters'!$B$4)))/('AC Parameters'!$B$5-'AC Parameters'!$B$3)) * ('AC Parameters'!$B$8/'AC Parameters'!$B$9)</f>
        <v>-0.28451255077609222</v>
      </c>
      <c r="F84">
        <f>E84*B84*'AC Parameters'!$B$9</f>
        <v>-0.59566762253513839</v>
      </c>
      <c r="G84">
        <f>'AC Parameters'!$B$2*9.807 + F84</f>
        <v>16.98828337746486</v>
      </c>
      <c r="H84">
        <f t="shared" si="3"/>
        <v>0.59566762253513839</v>
      </c>
      <c r="I84">
        <f>C84+(H84/(B84*'AC Parameters'!$B$8))</f>
        <v>0.87910392206819032</v>
      </c>
      <c r="J84">
        <f>FORECAST(I84,
INDEX(WingXFLR5!$F$8:$F$114,MATCH(I84,WingXFLR5!$C$8:$C$114,1)):INDEX(WingXFLR5!$F$8:$F$114,MATCH(I84,WingXFLR5!$C$8:$C$114,1)+1),
INDEX(WingXFLR5!$C$8:$C$114,MATCH(I84,WingXFLR5!$C$8:$C$114,1)):INDEX(WingXFLR5!$C$8:$C$114,MATCH(I84,WingXFLR5!$C$8:$C$114,1)+1))</f>
        <v>4.0082875743485749E-2</v>
      </c>
      <c r="K84">
        <f>FORECAST(I84,
INDEX(WingXFLR5!$I$8:$I$145,MATCH(I84,WingXFLR5!$C$8:$C$145,1)):INDEX(WingXFLR5!$I$8:$I$145,MATCH(I84,WingXFLR5!$C$8:$C$145,1)+1),
INDEX(WingXFLR5!$C$8:$C$145,MATCH(I84,WingXFLR5!$C$8:$C$145,1)):INDEX(WingXFLR5!$C$8:$C$145,MATCH(I84,WingXFLR5!$C$8:$C$145,1)+1))</f>
        <v>-0.11910233896731444</v>
      </c>
      <c r="L84">
        <f>(((K84*'AC Parameters'!$B$6)+(I84*('AC Parameters'!$B$3-'AC Parameters'!$B$4)))/('AC Parameters'!$B$5-'AC Parameters'!$B$3)) * ('AC Parameters'!$B$8/'AC Parameters'!$B$9)</f>
        <v>-0.29007211999917693</v>
      </c>
      <c r="M84">
        <f>FORECAST(ABS(L84),
INDEX(HStabXFLR5!$D$8:$D$206,MATCH(ABS(L84),HStabXFLR5!$C$8:$C$206,1)):INDEX(HStabXFLR5!$D$8:$D$206,MATCH(ABS(L84),HStabXFLR5!$C$8:$C$206,1)+1),
INDEX(HStabXFLR5!$C$8:$C$206,MATCH(ABS(L84),HStabXFLR5!$C$8:$C$206,1)):INDEX(HStabXFLR5!$C$8:$C$206,MATCH(ABS(L84),HStabXFLR5!$C$8:$C$206,1)+1))</f>
        <v>2.941620839397021E-2</v>
      </c>
      <c r="N84">
        <f>L84*B84*'AC Parameters'!$B$9</f>
        <v>-0.60730737400621015</v>
      </c>
      <c r="O84">
        <f>(B84*'AC Parameters'!$B$8*TrimCalculation_Dwing_DHStab!I84)+TrimCalculation_Dwing_DHStab!N84</f>
        <v>17.453503508636778</v>
      </c>
      <c r="P84">
        <f>('AC Parameters'!$B$2*9.807)-TrimCalculation_Dwing_DHStab!O84</f>
        <v>0.13044749136322054</v>
      </c>
      <c r="Q84">
        <f>M84*B84*'AC Parameters'!$B$9</f>
        <v>6.1587029711825385E-2</v>
      </c>
      <c r="R84">
        <f>(J84*B84*'AC Parameters'!$B$8)</f>
        <v>0.82348539263987075</v>
      </c>
    </row>
    <row r="85" spans="1:18" x14ac:dyDescent="0.2">
      <c r="A85" s="1">
        <f>WingXFLR5!L91</f>
        <v>9.5071999999999992</v>
      </c>
      <c r="B85" s="1">
        <f t="shared" si="2"/>
        <v>55.361946752000001</v>
      </c>
      <c r="C85">
        <f>WingXFLR5!C91</f>
        <v>0.85961200000000004</v>
      </c>
      <c r="D85">
        <f>WingXFLR5!I91</f>
        <v>-0.117692</v>
      </c>
      <c r="E85">
        <f>(((D85*'AC Parameters'!$B$6)+(C85*('AC Parameters'!$B$3-'AC Parameters'!$B$4)))/('AC Parameters'!$B$5-'AC Parameters'!$B$3)) * ('AC Parameters'!$B$8/'AC Parameters'!$B$9)</f>
        <v>-0.28633673790780656</v>
      </c>
      <c r="F85">
        <f>E85*B85*'AC Parameters'!$B$9</f>
        <v>-0.59287075547103196</v>
      </c>
      <c r="G85">
        <f>'AC Parameters'!$B$2*9.807 + F85</f>
        <v>16.991080244528966</v>
      </c>
      <c r="H85">
        <f t="shared" si="3"/>
        <v>0.59287075547103196</v>
      </c>
      <c r="I85">
        <f>C85+(H85/(B85*'AC Parameters'!$B$8))</f>
        <v>0.88879182015736236</v>
      </c>
      <c r="J85">
        <f>FORECAST(I85,
INDEX(WingXFLR5!$F$8:$F$114,MATCH(I85,WingXFLR5!$C$8:$C$114,1)):INDEX(WingXFLR5!$F$8:$F$114,MATCH(I85,WingXFLR5!$C$8:$C$114,1)+1),
INDEX(WingXFLR5!$C$8:$C$114,MATCH(I85,WingXFLR5!$C$8:$C$114,1)):INDEX(WingXFLR5!$C$8:$C$114,MATCH(I85,WingXFLR5!$C$8:$C$114,1)+1))</f>
        <v>4.0622051088706292E-2</v>
      </c>
      <c r="K85">
        <f>FORECAST(I85,
INDEX(WingXFLR5!$I$8:$I$145,MATCH(I85,WingXFLR5!$C$8:$C$145,1)):INDEX(WingXFLR5!$I$8:$I$145,MATCH(I85,WingXFLR5!$C$8:$C$145,1)+1),
INDEX(WingXFLR5!$C$8:$C$145,MATCH(I85,WingXFLR5!$C$8:$C$145,1)):INDEX(WingXFLR5!$C$8:$C$145,MATCH(I85,WingXFLR5!$C$8:$C$145,1)+1))</f>
        <v>-0.11980369196836257</v>
      </c>
      <c r="L85">
        <f>(((K85*'AC Parameters'!$B$6)+(I85*('AC Parameters'!$B$3-'AC Parameters'!$B$4)))/('AC Parameters'!$B$5-'AC Parameters'!$B$3)) * ('AC Parameters'!$B$8/'AC Parameters'!$B$9)</f>
        <v>-0.29192952690730811</v>
      </c>
      <c r="M85">
        <f>FORECAST(ABS(L85),
INDEX(HStabXFLR5!$D$8:$D$206,MATCH(ABS(L85),HStabXFLR5!$C$8:$C$206,1)):INDEX(HStabXFLR5!$D$8:$D$206,MATCH(ABS(L85),HStabXFLR5!$C$8:$C$206,1)+1),
INDEX(HStabXFLR5!$C$8:$C$206,MATCH(ABS(L85),HStabXFLR5!$C$8:$C$206,1)):INDEX(HStabXFLR5!$C$8:$C$206,MATCH(ABS(L85),HStabXFLR5!$C$8:$C$206,1)+1))</f>
        <v>2.9493103183885705E-2</v>
      </c>
      <c r="N85">
        <f>L85*B85*'AC Parameters'!$B$9</f>
        <v>-0.60445083095681251</v>
      </c>
      <c r="O85">
        <f>(B85*'AC Parameters'!$B$8*TrimCalculation_Dwing_DHStab!I85)+TrimCalculation_Dwing_DHStab!N85</f>
        <v>17.453874238610762</v>
      </c>
      <c r="P85">
        <f>('AC Parameters'!$B$2*9.807)-TrimCalculation_Dwing_DHStab!O85</f>
        <v>0.13007676138923685</v>
      </c>
      <c r="Q85">
        <f>M85*B85*'AC Parameters'!$B$9</f>
        <v>6.1066555739855331E-2</v>
      </c>
      <c r="R85">
        <f>(J85*B85*'AC Parameters'!$B$8)</f>
        <v>0.82535210936410319</v>
      </c>
    </row>
    <row r="86" spans="1:18" x14ac:dyDescent="0.2">
      <c r="A86" s="1">
        <f>WingXFLR5!L92</f>
        <v>9.4550999999999998</v>
      </c>
      <c r="B86" s="1">
        <f t="shared" si="2"/>
        <v>54.756836056125003</v>
      </c>
      <c r="C86">
        <f>WingXFLR5!C92</f>
        <v>0.86910900000000002</v>
      </c>
      <c r="D86">
        <f>WingXFLR5!I92</f>
        <v>-0.118379</v>
      </c>
      <c r="E86">
        <f>(((D86*'AC Parameters'!$B$6)+(C86*('AC Parameters'!$B$3-'AC Parameters'!$B$4)))/('AC Parameters'!$B$5-'AC Parameters'!$B$3)) * ('AC Parameters'!$B$8/'AC Parameters'!$B$9)</f>
        <v>-0.28815637709050024</v>
      </c>
      <c r="F86">
        <f>E86*B86*'AC Parameters'!$B$9</f>
        <v>-0.59011707805779257</v>
      </c>
      <c r="G86">
        <f>'AC Parameters'!$B$2*9.807 + F86</f>
        <v>16.993833921942205</v>
      </c>
      <c r="H86">
        <f t="shared" si="3"/>
        <v>0.59011707805779257</v>
      </c>
      <c r="I86">
        <f>C86+(H86/(B86*'AC Parameters'!$B$8))</f>
        <v>0.8984742547770701</v>
      </c>
      <c r="J86">
        <f>FORECAST(I86,
INDEX(WingXFLR5!$F$8:$F$114,MATCH(I86,WingXFLR5!$C$8:$C$114,1)):INDEX(WingXFLR5!$F$8:$F$114,MATCH(I86,WingXFLR5!$C$8:$C$114,1)+1),
INDEX(WingXFLR5!$C$8:$C$114,MATCH(I86,WingXFLR5!$C$8:$C$114,1)):INDEX(WingXFLR5!$C$8:$C$114,MATCH(I86,WingXFLR5!$C$8:$C$114,1)+1))</f>
        <v>4.1175881907294307E-2</v>
      </c>
      <c r="K86">
        <f>FORECAST(I86,
INDEX(WingXFLR5!$I$8:$I$145,MATCH(I86,WingXFLR5!$C$8:$C$145,1)):INDEX(WingXFLR5!$I$8:$I$145,MATCH(I86,WingXFLR5!$C$8:$C$145,1)+1),
INDEX(WingXFLR5!$C$8:$C$145,MATCH(I86,WingXFLR5!$C$8:$C$145,1)):INDEX(WingXFLR5!$C$8:$C$145,MATCH(I86,WingXFLR5!$C$8:$C$145,1)+1))</f>
        <v>-0.12050397094423511</v>
      </c>
      <c r="L86">
        <f>(((K86*'AC Parameters'!$B$6)+(I86*('AC Parameters'!$B$3-'AC Parameters'!$B$4)))/('AC Parameters'!$B$5-'AC Parameters'!$B$3)) * ('AC Parameters'!$B$8/'AC Parameters'!$B$9)</f>
        <v>-0.29378439957386637</v>
      </c>
      <c r="M86">
        <f>FORECAST(ABS(L86),
INDEX(HStabXFLR5!$D$8:$D$206,MATCH(ABS(L86),HStabXFLR5!$C$8:$C$206,1)):INDEX(HStabXFLR5!$D$8:$D$206,MATCH(ABS(L86),HStabXFLR5!$C$8:$C$206,1)+1),
INDEX(HStabXFLR5!$C$8:$C$206,MATCH(ABS(L86),HStabXFLR5!$C$8:$C$206,1)):INDEX(HStabXFLR5!$C$8:$C$206,MATCH(ABS(L86),HStabXFLR5!$C$8:$C$206,1)+1))</f>
        <v>2.9569893058732519E-2</v>
      </c>
      <c r="N86">
        <f>L86*B86*'AC Parameters'!$B$9</f>
        <v>-0.60164273720391825</v>
      </c>
      <c r="O86">
        <f>(B86*'AC Parameters'!$B$8*TrimCalculation_Dwing_DHStab!I86)+TrimCalculation_Dwing_DHStab!N86</f>
        <v>17.453879204094186</v>
      </c>
      <c r="P86">
        <f>('AC Parameters'!$B$2*9.807)-TrimCalculation_Dwing_DHStab!O86</f>
        <v>0.1300717959058133</v>
      </c>
      <c r="Q86">
        <f>M86*B86*'AC Parameters'!$B$9</f>
        <v>6.0556351611889783E-2</v>
      </c>
      <c r="R86">
        <f>(J86*B86*'AC Parameters'!$B$8)</f>
        <v>0.82746059252851656</v>
      </c>
    </row>
    <row r="87" spans="1:18" x14ac:dyDescent="0.2">
      <c r="A87" s="1">
        <f>WingXFLR5!L93</f>
        <v>9.4039000000000001</v>
      </c>
      <c r="B87" s="1">
        <f t="shared" si="2"/>
        <v>54.165417816125007</v>
      </c>
      <c r="C87">
        <f>WingXFLR5!C93</f>
        <v>0.87860199999999999</v>
      </c>
      <c r="D87">
        <f>WingXFLR5!I93</f>
        <v>-0.11906600000000001</v>
      </c>
      <c r="E87">
        <f>(((D87*'AC Parameters'!$B$6)+(C87*('AC Parameters'!$B$3-'AC Parameters'!$B$4)))/('AC Parameters'!$B$5-'AC Parameters'!$B$3)) * ('AC Parameters'!$B$8/'AC Parameters'!$B$9)</f>
        <v>-0.2899758839157448</v>
      </c>
      <c r="F87">
        <f>E87*B87*'AC Parameters'!$B$9</f>
        <v>-0.5874292675927284</v>
      </c>
      <c r="G87">
        <f>'AC Parameters'!$B$2*9.807 + F87</f>
        <v>16.99652173240727</v>
      </c>
      <c r="H87">
        <f t="shared" si="3"/>
        <v>0.5874292675927284</v>
      </c>
      <c r="I87">
        <f>C87+(H87/(B87*'AC Parameters'!$B$8))</f>
        <v>0.90815267590857995</v>
      </c>
      <c r="J87">
        <f>FORECAST(I87,
INDEX(WingXFLR5!$F$8:$F$114,MATCH(I87,WingXFLR5!$C$8:$C$114,1)):INDEX(WingXFLR5!$F$8:$F$114,MATCH(I87,WingXFLR5!$C$8:$C$114,1)+1),
INDEX(WingXFLR5!$C$8:$C$114,MATCH(I87,WingXFLR5!$C$8:$C$114,1)):INDEX(WingXFLR5!$C$8:$C$114,MATCH(I87,WingXFLR5!$C$8:$C$114,1)+1))</f>
        <v>4.1735115497399035E-2</v>
      </c>
      <c r="K87">
        <f>FORECAST(I87,
INDEX(WingXFLR5!$I$8:$I$145,MATCH(I87,WingXFLR5!$C$8:$C$145,1)):INDEX(WingXFLR5!$I$8:$I$145,MATCH(I87,WingXFLR5!$C$8:$C$145,1)+1),
INDEX(WingXFLR5!$C$8:$C$145,MATCH(I87,WingXFLR5!$C$8:$C$145,1)):INDEX(WingXFLR5!$C$8:$C$145,MATCH(I87,WingXFLR5!$C$8:$C$145,1)+1))</f>
        <v>-0.1212031606502183</v>
      </c>
      <c r="L87">
        <f>(((K87*'AC Parameters'!$B$6)+(I87*('AC Parameters'!$B$3-'AC Parameters'!$B$4)))/('AC Parameters'!$B$5-'AC Parameters'!$B$3)) * ('AC Parameters'!$B$8/'AC Parameters'!$B$9)</f>
        <v>-0.29563675257281141</v>
      </c>
      <c r="M87">
        <f>FORECAST(ABS(L87),
INDEX(HStabXFLR5!$D$8:$D$206,MATCH(ABS(L87),HStabXFLR5!$C$8:$C$206,1)):INDEX(HStabXFLR5!$D$8:$D$206,MATCH(ABS(L87),HStabXFLR5!$C$8:$C$206,1)+1),
INDEX(HStabXFLR5!$C$8:$C$206,MATCH(ABS(L87),HStabXFLR5!$C$8:$C$206,1)):INDEX(HStabXFLR5!$C$8:$C$206,MATCH(ABS(L87),HStabXFLR5!$C$8:$C$206,1)+1))</f>
        <v>2.9646714909913607E-2</v>
      </c>
      <c r="N87">
        <f>L87*B87*'AC Parameters'!$B$9</f>
        <v>-0.59889697961158539</v>
      </c>
      <c r="O87">
        <f>(B87*'AC Parameters'!$B$8*TrimCalculation_Dwing_DHStab!I87)+TrimCalculation_Dwing_DHStab!N87</f>
        <v>17.454005191619629</v>
      </c>
      <c r="P87">
        <f>('AC Parameters'!$B$2*9.807)-TrimCalculation_Dwing_DHStab!O87</f>
        <v>0.12994580838036995</v>
      </c>
      <c r="Q87">
        <f>M87*B87*'AC Parameters'!$B$9</f>
        <v>6.0057918578915903E-2</v>
      </c>
      <c r="R87">
        <f>(J87*B87*'AC Parameters'!$B$8)</f>
        <v>0.82964018844715282</v>
      </c>
    </row>
    <row r="88" spans="1:18" x14ac:dyDescent="0.2">
      <c r="A88" s="1">
        <f>WingXFLR5!L94</f>
        <v>9.3535000000000004</v>
      </c>
      <c r="B88" s="1">
        <f t="shared" si="2"/>
        <v>53.586376878125009</v>
      </c>
      <c r="C88">
        <f>WingXFLR5!C94</f>
        <v>0.88809099999999996</v>
      </c>
      <c r="D88">
        <f>WingXFLR5!I94</f>
        <v>-0.119753</v>
      </c>
      <c r="E88">
        <f>(((D88*'AC Parameters'!$B$6)+(C88*('AC Parameters'!$B$3-'AC Parameters'!$B$4)))/('AC Parameters'!$B$5-'AC Parameters'!$B$3)) * ('AC Parameters'!$B$8/'AC Parameters'!$B$9)</f>
        <v>-0.29179525838353998</v>
      </c>
      <c r="F88">
        <f>E88*B88*'AC Parameters'!$B$9</f>
        <v>-0.58479577569343499</v>
      </c>
      <c r="G88">
        <f>'AC Parameters'!$B$2*9.807 + F88</f>
        <v>16.999155224306563</v>
      </c>
      <c r="H88">
        <f t="shared" si="3"/>
        <v>0.58479577569343499</v>
      </c>
      <c r="I88">
        <f>C88+(H88/(B88*'AC Parameters'!$B$8))</f>
        <v>0.91782708355189202</v>
      </c>
      <c r="J88">
        <f>FORECAST(I88,
INDEX(WingXFLR5!$F$8:$F$114,MATCH(I88,WingXFLR5!$C$8:$C$114,1)):INDEX(WingXFLR5!$F$8:$F$114,MATCH(I88,WingXFLR5!$C$8:$C$114,1)+1),
INDEX(WingXFLR5!$C$8:$C$114,MATCH(I88,WingXFLR5!$C$8:$C$114,1)):INDEX(WingXFLR5!$C$8:$C$114,MATCH(I88,WingXFLR5!$C$8:$C$114,1)+1))</f>
        <v>4.2306899814989793E-2</v>
      </c>
      <c r="K88">
        <f>FORECAST(I88,
INDEX(WingXFLR5!$I$8:$I$145,MATCH(I88,WingXFLR5!$C$8:$C$145,1)):INDEX(WingXFLR5!$I$8:$I$145,MATCH(I88,WingXFLR5!$C$8:$C$145,1)+1),
INDEX(WingXFLR5!$C$8:$C$145,MATCH(I88,WingXFLR5!$C$8:$C$145,1)):INDEX(WingXFLR5!$C$8:$C$145,MATCH(I88,WingXFLR5!$C$8:$C$145,1)+1))</f>
        <v>-0.12190165838609016</v>
      </c>
      <c r="L88">
        <f>(((K88*'AC Parameters'!$B$6)+(I88*('AC Parameters'!$B$3-'AC Parameters'!$B$4)))/('AC Parameters'!$B$5-'AC Parameters'!$B$3)) * ('AC Parameters'!$B$8/'AC Parameters'!$B$9)</f>
        <v>-0.29748745648772057</v>
      </c>
      <c r="M88">
        <f>FORECAST(ABS(L88),
INDEX(HStabXFLR5!$D$8:$D$206,MATCH(ABS(L88),HStabXFLR5!$C$8:$C$206,1)):INDEX(HStabXFLR5!$D$8:$D$206,MATCH(ABS(L88),HStabXFLR5!$C$8:$C$206,1)+1),
INDEX(HStabXFLR5!$C$8:$C$206,MATCH(ABS(L88),HStabXFLR5!$C$8:$C$206,1)):INDEX(HStabXFLR5!$C$8:$C$206,MATCH(ABS(L88),HStabXFLR5!$C$8:$C$206,1)+1))</f>
        <v>2.9725203994981152E-2</v>
      </c>
      <c r="N88">
        <f>L88*B88*'AC Parameters'!$B$9</f>
        <v>-0.59620368349898134</v>
      </c>
      <c r="O88">
        <f>(B88*'AC Parameters'!$B$8*TrimCalculation_Dwing_DHStab!I88)+TrimCalculation_Dwing_DHStab!N88</f>
        <v>17.453967595496479</v>
      </c>
      <c r="P88">
        <f>('AC Parameters'!$B$2*9.807)-TrimCalculation_Dwing_DHStab!O88</f>
        <v>0.12998340450351975</v>
      </c>
      <c r="Q88">
        <f>M88*B88*'AC Parameters'!$B$9</f>
        <v>5.9573187803627352E-2</v>
      </c>
      <c r="R88">
        <f>(J88*B88*'AC Parameters'!$B$8)</f>
        <v>0.83201596643742115</v>
      </c>
    </row>
    <row r="89" spans="1:18" x14ac:dyDescent="0.2">
      <c r="A89" s="1">
        <f>WingXFLR5!L95</f>
        <v>9.3039000000000005</v>
      </c>
      <c r="B89" s="1">
        <f t="shared" si="2"/>
        <v>53.019565066125011</v>
      </c>
      <c r="C89">
        <f>WingXFLR5!C95</f>
        <v>0.89757500000000001</v>
      </c>
      <c r="D89">
        <f>WingXFLR5!I95</f>
        <v>-0.120439</v>
      </c>
      <c r="E89">
        <f>(((D89*'AC Parameters'!$B$6)+(C89*('AC Parameters'!$B$3-'AC Parameters'!$B$4)))/('AC Parameters'!$B$5-'AC Parameters'!$B$3)) * ('AC Parameters'!$B$8/'AC Parameters'!$B$9)</f>
        <v>-0.29361227615341917</v>
      </c>
      <c r="F89">
        <f>E89*B89*'AC Parameters'!$B$9</f>
        <v>-0.58221309972187485</v>
      </c>
      <c r="G89">
        <f>'AC Parameters'!$B$2*9.807 + F89</f>
        <v>17.001737900278123</v>
      </c>
      <c r="H89">
        <f t="shared" si="3"/>
        <v>0.58221309972187485</v>
      </c>
      <c r="I89">
        <f>C89+(H89/(B89*'AC Parameters'!$B$8))</f>
        <v>0.9274962510303485</v>
      </c>
      <c r="J89">
        <f>FORECAST(I89,
INDEX(WingXFLR5!$F$8:$F$114,MATCH(I89,WingXFLR5!$C$8:$C$114,1)):INDEX(WingXFLR5!$F$8:$F$114,MATCH(I89,WingXFLR5!$C$8:$C$114,1)+1),
INDEX(WingXFLR5!$C$8:$C$114,MATCH(I89,WingXFLR5!$C$8:$C$114,1)):INDEX(WingXFLR5!$C$8:$C$114,MATCH(I89,WingXFLR5!$C$8:$C$114,1)+1))</f>
        <v>4.2929294569374971E-2</v>
      </c>
      <c r="K89">
        <f>FORECAST(I89,
INDEX(WingXFLR5!$I$8:$I$145,MATCH(I89,WingXFLR5!$C$8:$C$145,1)):INDEX(WingXFLR5!$I$8:$I$145,MATCH(I89,WingXFLR5!$C$8:$C$145,1)+1),
INDEX(WingXFLR5!$C$8:$C$145,MATCH(I89,WingXFLR5!$C$8:$C$145,1)):INDEX(WingXFLR5!$C$8:$C$145,MATCH(I89,WingXFLR5!$C$8:$C$145,1)+1))</f>
        <v>-0.12260081659498874</v>
      </c>
      <c r="L89">
        <f>(((K89*'AC Parameters'!$B$6)+(I89*('AC Parameters'!$B$3-'AC Parameters'!$B$4)))/('AC Parameters'!$B$5-'AC Parameters'!$B$3)) * ('AC Parameters'!$B$8/'AC Parameters'!$B$9)</f>
        <v>-0.29933943427116555</v>
      </c>
      <c r="M89">
        <f>FORECAST(ABS(L89),
INDEX(HStabXFLR5!$D$8:$D$206,MATCH(ABS(L89),HStabXFLR5!$C$8:$C$206,1)):INDEX(HStabXFLR5!$D$8:$D$206,MATCH(ABS(L89),HStabXFLR5!$C$8:$C$206,1)+1),
INDEX(HStabXFLR5!$C$8:$C$206,MATCH(ABS(L89),HStabXFLR5!$C$8:$C$206,1)):INDEX(HStabXFLR5!$C$8:$C$206,MATCH(ABS(L89),HStabXFLR5!$C$8:$C$206,1)+1))</f>
        <v>2.9803747105317174E-2</v>
      </c>
      <c r="N89">
        <f>L89*B89*'AC Parameters'!$B$9</f>
        <v>-0.59356966329617211</v>
      </c>
      <c r="O89">
        <f>(B89*'AC Parameters'!$B$8*TrimCalculation_Dwing_DHStab!I89)+TrimCalculation_Dwing_DHStab!N89</f>
        <v>17.453819690347071</v>
      </c>
      <c r="P89">
        <f>('AC Parameters'!$B$2*9.807)-TrimCalculation_Dwing_DHStab!O89</f>
        <v>0.13013130965292774</v>
      </c>
      <c r="Q89">
        <f>M89*B89*'AC Parameters'!$B$9</f>
        <v>5.9098795911539735E-2</v>
      </c>
      <c r="R89">
        <f>(J89*B89*'AC Parameters'!$B$8)</f>
        <v>0.8353259572856232</v>
      </c>
    </row>
    <row r="90" spans="1:18" x14ac:dyDescent="0.2">
      <c r="A90" s="1">
        <f>WingXFLR5!L96</f>
        <v>9.2552000000000003</v>
      </c>
      <c r="B90" s="1">
        <f t="shared" si="2"/>
        <v>52.465970312000003</v>
      </c>
      <c r="C90">
        <f>WingXFLR5!C96</f>
        <v>0.90705599999999997</v>
      </c>
      <c r="D90">
        <f>WingXFLR5!I96</f>
        <v>-0.121124</v>
      </c>
      <c r="E90">
        <f>(((D90*'AC Parameters'!$B$6)+(C90*('AC Parameters'!$B$3-'AC Parameters'!$B$4)))/('AC Parameters'!$B$5-'AC Parameters'!$B$3)) * ('AC Parameters'!$B$8/'AC Parameters'!$B$9)</f>
        <v>-0.29542700340410688</v>
      </c>
      <c r="F90">
        <f>E90*B90*'AC Parameters'!$B$9</f>
        <v>-0.5796949281846161</v>
      </c>
      <c r="G90">
        <f>'AC Parameters'!$B$2*9.807 + F90</f>
        <v>17.004256071815384</v>
      </c>
      <c r="H90">
        <f t="shared" si="3"/>
        <v>0.5796949281846161</v>
      </c>
      <c r="I90">
        <f>C90+(H90/(B90*'AC Parameters'!$B$8))</f>
        <v>0.93716218508804794</v>
      </c>
      <c r="J90">
        <f>FORECAST(I90,
INDEX(WingXFLR5!$F$8:$F$114,MATCH(I90,WingXFLR5!$C$8:$C$114,1)):INDEX(WingXFLR5!$F$8:$F$114,MATCH(I90,WingXFLR5!$C$8:$C$114,1)+1),
INDEX(WingXFLR5!$C$8:$C$114,MATCH(I90,WingXFLR5!$C$8:$C$114,1)):INDEX(WingXFLR5!$C$8:$C$114,MATCH(I90,WingXFLR5!$C$8:$C$114,1)+1))</f>
        <v>4.3617266351090617E-2</v>
      </c>
      <c r="K90">
        <f>FORECAST(I90,
INDEX(WingXFLR5!$I$8:$I$145,MATCH(I90,WingXFLR5!$C$8:$C$145,1)):INDEX(WingXFLR5!$I$8:$I$145,MATCH(I90,WingXFLR5!$C$8:$C$145,1)+1),
INDEX(WingXFLR5!$C$8:$C$145,MATCH(I90,WingXFLR5!$C$8:$C$145,1)):INDEX(WingXFLR5!$C$8:$C$145,MATCH(I90,WingXFLR5!$C$8:$C$145,1)+1))</f>
        <v>-0.12329922850805417</v>
      </c>
      <c r="L90">
        <f>(((K90*'AC Parameters'!$B$6)+(I90*('AC Parameters'!$B$3-'AC Parameters'!$B$4)))/('AC Parameters'!$B$5-'AC Parameters'!$B$3)) * ('AC Parameters'!$B$8/'AC Parameters'!$B$9)</f>
        <v>-0.30118966974121086</v>
      </c>
      <c r="M90">
        <f>FORECAST(ABS(L90),
INDEX(HStabXFLR5!$D$8:$D$206,MATCH(ABS(L90),HStabXFLR5!$C$8:$C$206,1)):INDEX(HStabXFLR5!$D$8:$D$206,MATCH(ABS(L90),HStabXFLR5!$C$8:$C$206,1)+1),
INDEX(HStabXFLR5!$C$8:$C$206,MATCH(ABS(L90),HStabXFLR5!$C$8:$C$206,1)):INDEX(HStabXFLR5!$C$8:$C$206,MATCH(ABS(L90),HStabXFLR5!$C$8:$C$206,1)+1))</f>
        <v>2.9882216323452754E-2</v>
      </c>
      <c r="N90">
        <f>L90*B90*'AC Parameters'!$B$9</f>
        <v>-0.59100258933253724</v>
      </c>
      <c r="O90">
        <f>(B90*'AC Parameters'!$B$8*TrimCalculation_Dwing_DHStab!I90)+TrimCalculation_Dwing_DHStab!N90</f>
        <v>17.454065691259061</v>
      </c>
      <c r="P90">
        <f>('AC Parameters'!$B$2*9.807)-TrimCalculation_Dwing_DHStab!O90</f>
        <v>0.1298853087409384</v>
      </c>
      <c r="Q90">
        <f>M90*B90*'AC Parameters'!$B$9</f>
        <v>5.8635700345665481E-2</v>
      </c>
      <c r="R90">
        <f>(J90*B90*'AC Parameters'!$B$8)</f>
        <v>0.83985094793835857</v>
      </c>
    </row>
    <row r="91" spans="1:18" x14ac:dyDescent="0.2">
      <c r="A91" s="1">
        <f>WingXFLR5!L97</f>
        <v>9.2072000000000003</v>
      </c>
      <c r="B91" s="1">
        <f t="shared" si="2"/>
        <v>51.923175752000006</v>
      </c>
      <c r="C91">
        <f>WingXFLR5!C97</f>
        <v>0.91653200000000001</v>
      </c>
      <c r="D91">
        <f>WingXFLR5!I97</f>
        <v>-0.121808</v>
      </c>
      <c r="E91">
        <f>(((D91*'AC Parameters'!$B$6)+(C91*('AC Parameters'!$B$3-'AC Parameters'!$B$4)))/('AC Parameters'!$B$5-'AC Parameters'!$B$3)) * ('AC Parameters'!$B$8/'AC Parameters'!$B$9)</f>
        <v>-0.29723937395687855</v>
      </c>
      <c r="F91">
        <f>E91*B91*'AC Parameters'!$B$9</f>
        <v>-0.57721709831371693</v>
      </c>
      <c r="G91">
        <f>'AC Parameters'!$B$2*9.807 + F91</f>
        <v>17.006733901686282</v>
      </c>
      <c r="H91">
        <f t="shared" si="3"/>
        <v>0.57721709831371693</v>
      </c>
      <c r="I91">
        <f>C91+(H91/(B91*'AC Parameters'!$B$8))</f>
        <v>0.94682287898089168</v>
      </c>
      <c r="J91">
        <f>FORECAST(I91,
INDEX(WingXFLR5!$F$8:$F$114,MATCH(I91,WingXFLR5!$C$8:$C$114,1)):INDEX(WingXFLR5!$F$8:$F$114,MATCH(I91,WingXFLR5!$C$8:$C$114,1)+1),
INDEX(WingXFLR5!$C$8:$C$114,MATCH(I91,WingXFLR5!$C$8:$C$114,1)):INDEX(WingXFLR5!$C$8:$C$114,MATCH(I91,WingXFLR5!$C$8:$C$114,1)+1))</f>
        <v>4.4335319487563529E-2</v>
      </c>
      <c r="K91">
        <f>FORECAST(I91,
INDEX(WingXFLR5!$I$8:$I$145,MATCH(I91,WingXFLR5!$C$8:$C$145,1)):INDEX(WingXFLR5!$I$8:$I$145,MATCH(I91,WingXFLR5!$C$8:$C$145,1)+1),
INDEX(WingXFLR5!$C$8:$C$145,MATCH(I91,WingXFLR5!$C$8:$C$145,1)):INDEX(WingXFLR5!$C$8:$C$145,MATCH(I91,WingXFLR5!$C$8:$C$145,1)+1))</f>
        <v>-0.12399733129033082</v>
      </c>
      <c r="L91">
        <f>(((K91*'AC Parameters'!$B$6)+(I91*('AC Parameters'!$B$3-'AC Parameters'!$B$4)))/('AC Parameters'!$B$5-'AC Parameters'!$B$3)) * ('AC Parameters'!$B$8/'AC Parameters'!$B$9)</f>
        <v>-0.30303905443436041</v>
      </c>
      <c r="M91">
        <f>FORECAST(ABS(L91),
INDEX(HStabXFLR5!$D$8:$D$206,MATCH(ABS(L91),HStabXFLR5!$C$8:$C$206,1)):INDEX(HStabXFLR5!$D$8:$D$206,MATCH(ABS(L91),HStabXFLR5!$C$8:$C$206,1)+1),
INDEX(HStabXFLR5!$C$8:$C$206,MATCH(ABS(L91),HStabXFLR5!$C$8:$C$206,1)):INDEX(HStabXFLR5!$C$8:$C$206,MATCH(ABS(L91),HStabXFLR5!$C$8:$C$206,1)+1))</f>
        <v>2.9961113625712209E-2</v>
      </c>
      <c r="N91">
        <f>L91*B91*'AC Parameters'!$B$9</f>
        <v>-0.58847965310850825</v>
      </c>
      <c r="O91">
        <f>(B91*'AC Parameters'!$B$8*TrimCalculation_Dwing_DHStab!I91)+TrimCalculation_Dwing_DHStab!N91</f>
        <v>17.453992972633078</v>
      </c>
      <c r="P91">
        <f>('AC Parameters'!$B$2*9.807)-TrimCalculation_Dwing_DHStab!O91</f>
        <v>0.12995802736692141</v>
      </c>
      <c r="Q91">
        <f>M91*B91*'AC Parameters'!$B$9</f>
        <v>5.81822887024048E-2</v>
      </c>
      <c r="R91">
        <f>(J91*B91*'AC Parameters'!$B$8)</f>
        <v>0.84484522497899628</v>
      </c>
    </row>
    <row r="92" spans="1:18" x14ac:dyDescent="0.2">
      <c r="A92" s="1">
        <f>WingXFLR5!L98</f>
        <v>9.16</v>
      </c>
      <c r="B92" s="1">
        <f t="shared" si="2"/>
        <v>51.39218000000001</v>
      </c>
      <c r="C92">
        <f>WingXFLR5!C98</f>
        <v>0.92600400000000005</v>
      </c>
      <c r="D92">
        <f>WingXFLR5!I98</f>
        <v>-0.122493</v>
      </c>
      <c r="E92">
        <f>(((D92*'AC Parameters'!$B$6)+(C92*('AC Parameters'!$B$3-'AC Parameters'!$B$4)))/('AC Parameters'!$B$5-'AC Parameters'!$B$3)) * ('AC Parameters'!$B$8/'AC Parameters'!$B$9)</f>
        <v>-0.29905380340330545</v>
      </c>
      <c r="F92">
        <f>E92*B92*'AC Parameters'!$B$9</f>
        <v>-0.57480160584260465</v>
      </c>
      <c r="G92">
        <f>'AC Parameters'!$B$2*9.807 + F92</f>
        <v>17.009149394157394</v>
      </c>
      <c r="H92">
        <f t="shared" si="3"/>
        <v>0.57480160584260465</v>
      </c>
      <c r="I92">
        <f>C92+(H92/(B92*'AC Parameters'!$B$8))</f>
        <v>0.95647978269014611</v>
      </c>
      <c r="J92">
        <f>FORECAST(I92,
INDEX(WingXFLR5!$F$8:$F$114,MATCH(I92,WingXFLR5!$C$8:$C$114,1)):INDEX(WingXFLR5!$F$8:$F$114,MATCH(I92,WingXFLR5!$C$8:$C$114,1)+1),
INDEX(WingXFLR5!$C$8:$C$114,MATCH(I92,WingXFLR5!$C$8:$C$114,1)):INDEX(WingXFLR5!$C$8:$C$114,MATCH(I92,WingXFLR5!$C$8:$C$114,1)+1))</f>
        <v>4.5068015918613001E-2</v>
      </c>
      <c r="K92">
        <f>FORECAST(I92,
INDEX(WingXFLR5!$I$8:$I$145,MATCH(I92,WingXFLR5!$C$8:$C$145,1)):INDEX(WingXFLR5!$I$8:$I$145,MATCH(I92,WingXFLR5!$C$8:$C$145,1)+1),
INDEX(WingXFLR5!$C$8:$C$145,MATCH(I92,WingXFLR5!$C$8:$C$145,1)):INDEX(WingXFLR5!$C$8:$C$145,MATCH(I92,WingXFLR5!$C$8:$C$145,1)+1))</f>
        <v>-0.12469475868176115</v>
      </c>
      <c r="L92">
        <f>(((K92*'AC Parameters'!$B$6)+(I92*('AC Parameters'!$B$3-'AC Parameters'!$B$4)))/('AC Parameters'!$B$5-'AC Parameters'!$B$3)) * ('AC Parameters'!$B$8/'AC Parameters'!$B$9)</f>
        <v>-0.30488683376181391</v>
      </c>
      <c r="M92">
        <f>FORECAST(ABS(L92),
INDEX(HStabXFLR5!$D$8:$D$206,MATCH(ABS(L92),HStabXFLR5!$C$8:$C$206,1)):INDEX(HStabXFLR5!$D$8:$D$206,MATCH(ABS(L92),HStabXFLR5!$C$8:$C$206,1)+1),
INDEX(HStabXFLR5!$C$8:$C$206,MATCH(ABS(L92),HStabXFLR5!$C$8:$C$206,1)):INDEX(HStabXFLR5!$C$8:$C$206,MATCH(ABS(L92),HStabXFLR5!$C$8:$C$206,1)+1))</f>
        <v>3.0041084649311468E-2</v>
      </c>
      <c r="N92">
        <f>L92*B92*'AC Parameters'!$B$9</f>
        <v>-0.58601308410786412</v>
      </c>
      <c r="O92">
        <f>(B92*'AC Parameters'!$B$8*TrimCalculation_Dwing_DHStab!I92)+TrimCalculation_Dwing_DHStab!N92</f>
        <v>17.454085201014983</v>
      </c>
      <c r="P92">
        <f>('AC Parameters'!$B$2*9.807)-TrimCalculation_Dwing_DHStab!O92</f>
        <v>0.1298657989850156</v>
      </c>
      <c r="Q92">
        <f>M92*B92*'AC Parameters'!$B$9</f>
        <v>5.7740993430505198E-2</v>
      </c>
      <c r="R92">
        <f>(J92*B92*'AC Parameters'!$B$8)</f>
        <v>0.85002469618392662</v>
      </c>
    </row>
    <row r="93" spans="1:18" x14ac:dyDescent="0.2">
      <c r="A93" s="1">
        <f>WingXFLR5!L99</f>
        <v>9.1135000000000002</v>
      </c>
      <c r="B93" s="1">
        <f t="shared" si="2"/>
        <v>50.871727878125</v>
      </c>
      <c r="C93">
        <f>WingXFLR5!C99</f>
        <v>0.93547100000000005</v>
      </c>
      <c r="D93">
        <f>WingXFLR5!I99</f>
        <v>-0.12317699999999999</v>
      </c>
      <c r="E93">
        <f>(((D93*'AC Parameters'!$B$6)+(C93*('AC Parameters'!$B$3-'AC Parameters'!$B$4)))/('AC Parameters'!$B$5-'AC Parameters'!$B$3)) * ('AC Parameters'!$B$8/'AC Parameters'!$B$9)</f>
        <v>-0.30086587615181626</v>
      </c>
      <c r="F93">
        <f>E93*B93*'AC Parameters'!$B$9</f>
        <v>-0.57242820502989122</v>
      </c>
      <c r="G93">
        <f>'AC Parameters'!$B$2*9.807 + F93</f>
        <v>17.011522794970109</v>
      </c>
      <c r="H93">
        <f t="shared" si="3"/>
        <v>0.57242820502989122</v>
      </c>
      <c r="I93">
        <f>C93+(H93/(B93*'AC Parameters'!$B$8))</f>
        <v>0.96613144623454483</v>
      </c>
      <c r="J93">
        <f>FORECAST(I93,
INDEX(WingXFLR5!$F$8:$F$114,MATCH(I93,WingXFLR5!$C$8:$C$114,1)):INDEX(WingXFLR5!$F$8:$F$114,MATCH(I93,WingXFLR5!$C$8:$C$114,1)+1),
INDEX(WingXFLR5!$C$8:$C$114,MATCH(I93,WingXFLR5!$C$8:$C$114,1)):INDEX(WingXFLR5!$C$8:$C$114,MATCH(I93,WingXFLR5!$C$8:$C$114,1)+1))</f>
        <v>4.5820338295340796E-2</v>
      </c>
      <c r="K93">
        <f>FORECAST(I93,
INDEX(WingXFLR5!$I$8:$I$145,MATCH(I93,WingXFLR5!$C$8:$C$145,1)):INDEX(WingXFLR5!$I$8:$I$145,MATCH(I93,WingXFLR5!$C$8:$C$145,1)+1),
INDEX(WingXFLR5!$C$8:$C$145,MATCH(I93,WingXFLR5!$C$8:$C$145,1)):INDEX(WingXFLR5!$C$8:$C$145,MATCH(I93,WingXFLR5!$C$8:$C$145,1)+1))</f>
        <v>-0.12539210865377715</v>
      </c>
      <c r="L93">
        <f>(((K93*'AC Parameters'!$B$6)+(I93*('AC Parameters'!$B$3-'AC Parameters'!$B$4)))/('AC Parameters'!$B$5-'AC Parameters'!$B$3)) * ('AC Parameters'!$B$8/'AC Parameters'!$B$9)</f>
        <v>-0.30673427005017678</v>
      </c>
      <c r="M93">
        <f>FORECAST(ABS(L93),
INDEX(HStabXFLR5!$D$8:$D$206,MATCH(ABS(L93),HStabXFLR5!$C$8:$C$206,1)):INDEX(HStabXFLR5!$D$8:$D$206,MATCH(ABS(L93),HStabXFLR5!$C$8:$C$206,1)+1),
INDEX(HStabXFLR5!$C$8:$C$206,MATCH(ABS(L93),HStabXFLR5!$C$8:$C$206,1)):INDEX(HStabXFLR5!$C$8:$C$206,MATCH(ABS(L93),HStabXFLR5!$C$8:$C$206,1)+1))</f>
        <v>3.0121040826339603E-2</v>
      </c>
      <c r="N93">
        <f>L93*B93*'AC Parameters'!$B$9</f>
        <v>-0.58359342665160752</v>
      </c>
      <c r="O93">
        <f>(B93*'AC Parameters'!$B$8*TrimCalculation_Dwing_DHStab!I93)+TrimCalculation_Dwing_DHStab!N93</f>
        <v>17.454007375383316</v>
      </c>
      <c r="P93">
        <f>('AC Parameters'!$B$2*9.807)-TrimCalculation_Dwing_DHStab!O93</f>
        <v>0.12994362461668274</v>
      </c>
      <c r="Q93">
        <f>M93*B93*'AC Parameters'!$B$9</f>
        <v>5.7308371272896723E-2</v>
      </c>
      <c r="R93">
        <f>(J93*B93*'AC Parameters'!$B$8)</f>
        <v>0.85546223964322399</v>
      </c>
    </row>
    <row r="94" spans="1:18" x14ac:dyDescent="0.2">
      <c r="A94" s="1">
        <f>WingXFLR5!L100</f>
        <v>9.0678000000000001</v>
      </c>
      <c r="B94" s="1">
        <f t="shared" si="2"/>
        <v>50.362810564500002</v>
      </c>
      <c r="C94">
        <f>WingXFLR5!C100</f>
        <v>0.94493499999999997</v>
      </c>
      <c r="D94">
        <f>WingXFLR5!I100</f>
        <v>-0.123861</v>
      </c>
      <c r="E94">
        <f>(((D94*'AC Parameters'!$B$6)+(C94*('AC Parameters'!$B$3-'AC Parameters'!$B$4)))/('AC Parameters'!$B$5-'AC Parameters'!$B$3)) * ('AC Parameters'!$B$8/'AC Parameters'!$B$9)</f>
        <v>-0.3026778496322402</v>
      </c>
      <c r="F94">
        <f>E94*B94*'AC Parameters'!$B$9</f>
        <v>-0.57011464939589251</v>
      </c>
      <c r="G94">
        <f>'AC Parameters'!$B$2*9.807 + F94</f>
        <v>17.013836350604105</v>
      </c>
      <c r="H94">
        <f t="shared" si="3"/>
        <v>0.57011464939589251</v>
      </c>
      <c r="I94">
        <f>C94+(H94/(B94*'AC Parameters'!$B$8))</f>
        <v>0.975780099662795</v>
      </c>
      <c r="J94">
        <f>FORECAST(I94,
INDEX(WingXFLR5!$F$8:$F$114,MATCH(I94,WingXFLR5!$C$8:$C$114,1)):INDEX(WingXFLR5!$F$8:$F$114,MATCH(I94,WingXFLR5!$C$8:$C$114,1)+1),
INDEX(WingXFLR5!$C$8:$C$114,MATCH(I94,WingXFLR5!$C$8:$C$114,1)):INDEX(WingXFLR5!$C$8:$C$114,MATCH(I94,WingXFLR5!$C$8:$C$114,1)+1))</f>
        <v>4.6583175727590909E-2</v>
      </c>
      <c r="K94">
        <f>FORECAST(I94,
INDEX(WingXFLR5!$I$8:$I$145,MATCH(I94,WingXFLR5!$C$8:$C$145,1)):INDEX(WingXFLR5!$I$8:$I$145,MATCH(I94,WingXFLR5!$C$8:$C$145,1)+1),
INDEX(WingXFLR5!$C$8:$C$145,MATCH(I94,WingXFLR5!$C$8:$C$145,1)):INDEX(WingXFLR5!$C$8:$C$145,MATCH(I94,WingXFLR5!$C$8:$C$145,1)+1))</f>
        <v>-0.12608903556065254</v>
      </c>
      <c r="L94">
        <f>(((K94*'AC Parameters'!$B$6)+(I94*('AC Parameters'!$B$3-'AC Parameters'!$B$4)))/('AC Parameters'!$B$5-'AC Parameters'!$B$3)) * ('AC Parameters'!$B$8/'AC Parameters'!$B$9)</f>
        <v>-0.30858067969375913</v>
      </c>
      <c r="M94">
        <f>FORECAST(ABS(L94),
INDEX(HStabXFLR5!$D$8:$D$206,MATCH(ABS(L94),HStabXFLR5!$C$8:$C$206,1)):INDEX(HStabXFLR5!$D$8:$D$206,MATCH(ABS(L94),HStabXFLR5!$C$8:$C$206,1)+1),
INDEX(HStabXFLR5!$C$8:$C$206,MATCH(ABS(L94),HStabXFLR5!$C$8:$C$206,1)):INDEX(HStabXFLR5!$C$8:$C$206,MATCH(ABS(L94),HStabXFLR5!$C$8:$C$206,1)+1))</f>
        <v>3.0200952570662621E-2</v>
      </c>
      <c r="N94">
        <f>L94*B94*'AC Parameters'!$B$9</f>
        <v>-0.58123303779152602</v>
      </c>
      <c r="O94">
        <f>(B94*'AC Parameters'!$B$8*TrimCalculation_Dwing_DHStab!I94)+TrimCalculation_Dwing_DHStab!N94</f>
        <v>17.454258352685414</v>
      </c>
      <c r="P94">
        <f>('AC Parameters'!$B$2*9.807)-TrimCalculation_Dwing_DHStab!O94</f>
        <v>0.12969264731458452</v>
      </c>
      <c r="Q94">
        <f>M94*B94*'AC Parameters'!$B$9</f>
        <v>5.6885581509071546E-2</v>
      </c>
      <c r="R94">
        <f>(J94*B94*'AC Parameters'!$B$8)</f>
        <v>0.86100389326076154</v>
      </c>
    </row>
    <row r="95" spans="1:18" x14ac:dyDescent="0.2">
      <c r="A95" s="1">
        <f>WingXFLR5!L101</f>
        <v>9.0227000000000004</v>
      </c>
      <c r="B95" s="1">
        <f t="shared" si="2"/>
        <v>49.863083115125008</v>
      </c>
      <c r="C95">
        <f>WingXFLR5!C101</f>
        <v>0.95439300000000005</v>
      </c>
      <c r="D95">
        <f>WingXFLR5!I101</f>
        <v>-0.124544</v>
      </c>
      <c r="E95">
        <f>(((D95*'AC Parameters'!$B$6)+(C95*('AC Parameters'!$B$3-'AC Parameters'!$B$4)))/('AC Parameters'!$B$5-'AC Parameters'!$B$3)) * ('AC Parameters'!$B$8/'AC Parameters'!$B$9)</f>
        <v>-0.30448743332538564</v>
      </c>
      <c r="F95">
        <f>E95*B95*'AC Parameters'!$B$9</f>
        <v>-0.56783231410851309</v>
      </c>
      <c r="G95">
        <f>'AC Parameters'!$B$2*9.807 + F95</f>
        <v>17.016118685891485</v>
      </c>
      <c r="H95">
        <f t="shared" si="3"/>
        <v>0.56783231410851309</v>
      </c>
      <c r="I95">
        <f>C95+(H95/(B95*'AC Parameters'!$B$8))</f>
        <v>0.98542250955414012</v>
      </c>
      <c r="J95">
        <f>FORECAST(I95,
INDEX(WingXFLR5!$F$8:$F$114,MATCH(I95,WingXFLR5!$C$8:$C$114,1)):INDEX(WingXFLR5!$F$8:$F$114,MATCH(I95,WingXFLR5!$C$8:$C$114,1)+1),
INDEX(WingXFLR5!$C$8:$C$114,MATCH(I95,WingXFLR5!$C$8:$C$114,1)):INDEX(WingXFLR5!$C$8:$C$114,MATCH(I95,WingXFLR5!$C$8:$C$114,1)+1))</f>
        <v>4.7351213032733624E-2</v>
      </c>
      <c r="K95">
        <f>FORECAST(I95,
INDEX(WingXFLR5!$I$8:$I$145,MATCH(I95,WingXFLR5!$C$8:$C$145,1)):INDEX(WingXFLR5!$I$8:$I$145,MATCH(I95,WingXFLR5!$C$8:$C$145,1)+1),
INDEX(WingXFLR5!$C$8:$C$145,MATCH(I95,WingXFLR5!$C$8:$C$145,1)):INDEX(WingXFLR5!$C$8:$C$145,MATCH(I95,WingXFLR5!$C$8:$C$145,1)+1))</f>
        <v>-0.1267846349450189</v>
      </c>
      <c r="L95">
        <f>(((K95*'AC Parameters'!$B$6)+(I95*('AC Parameters'!$B$3-'AC Parameters'!$B$4)))/('AC Parameters'!$B$5-'AC Parameters'!$B$3)) * ('AC Parameters'!$B$8/'AC Parameters'!$B$9)</f>
        <v>-0.31042397380752257</v>
      </c>
      <c r="M95">
        <f>FORECAST(ABS(L95),
INDEX(HStabXFLR5!$D$8:$D$206,MATCH(ABS(L95),HStabXFLR5!$C$8:$C$206,1)):INDEX(HStabXFLR5!$D$8:$D$206,MATCH(ABS(L95),HStabXFLR5!$C$8:$C$206,1)+1),
INDEX(HStabXFLR5!$C$8:$C$206,MATCH(ABS(L95),HStabXFLR5!$C$8:$C$206,1)):INDEX(HStabXFLR5!$C$8:$C$206,MATCH(ABS(L95),HStabXFLR5!$C$8:$C$206,1)+1))</f>
        <v>3.0281658934180881E-2</v>
      </c>
      <c r="N95">
        <f>L95*B95*'AC Parameters'!$B$9</f>
        <v>-0.57890324561775663</v>
      </c>
      <c r="O95">
        <f>(B95*'AC Parameters'!$B$8*TrimCalculation_Dwing_DHStab!I95)+TrimCalculation_Dwing_DHStab!N95</f>
        <v>17.454083804932871</v>
      </c>
      <c r="P95">
        <f>('AC Parameters'!$B$2*9.807)-TrimCalculation_Dwing_DHStab!O95</f>
        <v>0.12986719506712774</v>
      </c>
      <c r="Q95">
        <f>M95*B95*'AC Parameters'!$B$9</f>
        <v>5.6471639173579953E-2</v>
      </c>
      <c r="R95">
        <f>(J95*B95*'AC Parameters'!$B$8)</f>
        <v>0.86651543187651958</v>
      </c>
    </row>
    <row r="96" spans="1:18" x14ac:dyDescent="0.2">
      <c r="A96" s="1">
        <f>WingXFLR5!L102</f>
        <v>8.9784000000000006</v>
      </c>
      <c r="B96" s="1">
        <f t="shared" si="2"/>
        <v>49.374645768000015</v>
      </c>
      <c r="C96">
        <f>WingXFLR5!C102</f>
        <v>0.96384700000000001</v>
      </c>
      <c r="D96">
        <f>WingXFLR5!I102</f>
        <v>-0.125227</v>
      </c>
      <c r="E96">
        <f>(((D96*'AC Parameters'!$B$6)+(C96*('AC Parameters'!$B$3-'AC Parameters'!$B$4)))/('AC Parameters'!$B$5-'AC Parameters'!$B$3)) * ('AC Parameters'!$B$8/'AC Parameters'!$B$9)</f>
        <v>-0.3062968846610819</v>
      </c>
      <c r="F96">
        <f>E96*B96*'AC Parameters'!$B$9</f>
        <v>-0.56561142673135967</v>
      </c>
      <c r="G96">
        <f>'AC Parameters'!$B$2*9.807 + F96</f>
        <v>17.018339573268641</v>
      </c>
      <c r="H96">
        <f t="shared" si="3"/>
        <v>0.56561142673135967</v>
      </c>
      <c r="I96">
        <f>C96+(H96/(B96*'AC Parameters'!$B$8))</f>
        <v>0.99506090595728736</v>
      </c>
      <c r="J96">
        <f>FORECAST(I96,
INDEX(WingXFLR5!$F$8:$F$114,MATCH(I96,WingXFLR5!$C$8:$C$114,1)):INDEX(WingXFLR5!$F$8:$F$114,MATCH(I96,WingXFLR5!$C$8:$C$114,1)+1),
INDEX(WingXFLR5!$C$8:$C$114,MATCH(I96,WingXFLR5!$C$8:$C$114,1)):INDEX(WingXFLR5!$C$8:$C$114,MATCH(I96,WingXFLR5!$C$8:$C$114,1)+1))</f>
        <v>4.8127014005019869E-2</v>
      </c>
      <c r="K96">
        <f>FORECAST(I96,
INDEX(WingXFLR5!$I$8:$I$145,MATCH(I96,WingXFLR5!$C$8:$C$145,1)):INDEX(WingXFLR5!$I$8:$I$145,MATCH(I96,WingXFLR5!$C$8:$C$145,1)+1),
INDEX(WingXFLR5!$C$8:$C$145,MATCH(I96,WingXFLR5!$C$8:$C$145,1)):INDEX(WingXFLR5!$C$8:$C$145,MATCH(I96,WingXFLR5!$C$8:$C$145,1)+1))</f>
        <v>-0.12748039466415381</v>
      </c>
      <c r="L96">
        <f>(((K96*'AC Parameters'!$B$6)+(I96*('AC Parameters'!$B$3-'AC Parameters'!$B$4)))/('AC Parameters'!$B$5-'AC Parameters'!$B$3)) * ('AC Parameters'!$B$8/'AC Parameters'!$B$9)</f>
        <v>-0.31226748645125962</v>
      </c>
      <c r="M96">
        <f>FORECAST(ABS(L96),
INDEX(HStabXFLR5!$D$8:$D$206,MATCH(ABS(L96),HStabXFLR5!$C$8:$C$206,1)):INDEX(HStabXFLR5!$D$8:$D$206,MATCH(ABS(L96),HStabXFLR5!$C$8:$C$206,1)+1),
INDEX(HStabXFLR5!$C$8:$C$206,MATCH(ABS(L96),HStabXFLR5!$C$8:$C$206,1)):INDEX(HStabXFLR5!$C$8:$C$206,MATCH(ABS(L96),HStabXFLR5!$C$8:$C$206,1)+1))</f>
        <v>3.0363311873109085E-2</v>
      </c>
      <c r="N96">
        <f>L96*B96*'AC Parameters'!$B$9</f>
        <v>-0.57663681016196133</v>
      </c>
      <c r="O96">
        <f>(B96*'AC Parameters'!$B$8*TrimCalculation_Dwing_DHStab!I96)+TrimCalculation_Dwing_DHStab!N96</f>
        <v>17.454359357804069</v>
      </c>
      <c r="P96">
        <f>('AC Parameters'!$B$2*9.807)-TrimCalculation_Dwing_DHStab!O96</f>
        <v>0.12959164219592978</v>
      </c>
      <c r="Q96">
        <f>M96*B96*'AC Parameters'!$B$9</f>
        <v>5.6069248526119823E-2</v>
      </c>
      <c r="R96">
        <f>(J96*B96*'AC Parameters'!$B$8)</f>
        <v>0.8720853164915815</v>
      </c>
    </row>
    <row r="97" spans="1:18" x14ac:dyDescent="0.2">
      <c r="A97" s="1">
        <f>WingXFLR5!L103</f>
        <v>8.9346999999999994</v>
      </c>
      <c r="B97" s="1">
        <f t="shared" si="2"/>
        <v>48.895179255125001</v>
      </c>
      <c r="C97">
        <f>WingXFLR5!C103</f>
        <v>0.97329699999999997</v>
      </c>
      <c r="D97">
        <f>WingXFLR5!I103</f>
        <v>-0.12590999999999999</v>
      </c>
      <c r="E97">
        <f>(((D97*'AC Parameters'!$B$6)+(C97*('AC Parameters'!$B$3-'AC Parameters'!$B$4)))/('AC Parameters'!$B$5-'AC Parameters'!$B$3)) * ('AC Parameters'!$B$8/'AC Parameters'!$B$9)</f>
        <v>-0.30810620363932884</v>
      </c>
      <c r="F97">
        <f>E97*B97*'AC Parameters'!$B$9</f>
        <v>-0.56342756131538263</v>
      </c>
      <c r="G97">
        <f>'AC Parameters'!$B$2*9.807 + F97</f>
        <v>17.020523438684616</v>
      </c>
      <c r="H97">
        <f t="shared" si="3"/>
        <v>0.56342756131538263</v>
      </c>
      <c r="I97">
        <f>C97+(H97/(B97*'AC Parameters'!$B$8))</f>
        <v>1.0046952888722367</v>
      </c>
      <c r="J97">
        <f>FORECAST(I97,
INDEX(WingXFLR5!$F$8:$F$114,MATCH(I97,WingXFLR5!$C$8:$C$114,1)):INDEX(WingXFLR5!$F$8:$F$114,MATCH(I97,WingXFLR5!$C$8:$C$114,1)+1),
INDEX(WingXFLR5!$C$8:$C$114,MATCH(I97,WingXFLR5!$C$8:$C$114,1)):INDEX(WingXFLR5!$C$8:$C$114,MATCH(I97,WingXFLR5!$C$8:$C$114,1)+1))</f>
        <v>4.8909491752782808E-2</v>
      </c>
      <c r="K97">
        <f>FORECAST(I97,
INDEX(WingXFLR5!$I$8:$I$145,MATCH(I97,WingXFLR5!$C$8:$C$145,1)):INDEX(WingXFLR5!$I$8:$I$145,MATCH(I97,WingXFLR5!$C$8:$C$145,1)+1),
INDEX(WingXFLR5!$C$8:$C$145,MATCH(I97,WingXFLR5!$C$8:$C$145,1)):INDEX(WingXFLR5!$C$8:$C$145,MATCH(I97,WingXFLR5!$C$8:$C$145,1)+1))</f>
        <v>-0.12817480854979546</v>
      </c>
      <c r="L97">
        <f>(((K97*'AC Parameters'!$B$6)+(I97*('AC Parameters'!$B$3-'AC Parameters'!$B$4)))/('AC Parameters'!$B$5-'AC Parameters'!$B$3)) * ('AC Parameters'!$B$8/'AC Parameters'!$B$9)</f>
        <v>-0.31410791723210291</v>
      </c>
      <c r="M97">
        <f>FORECAST(ABS(L97),
INDEX(HStabXFLR5!$D$8:$D$206,MATCH(ABS(L97),HStabXFLR5!$C$8:$C$206,1)):INDEX(HStabXFLR5!$D$8:$D$206,MATCH(ABS(L97),HStabXFLR5!$C$8:$C$206,1)+1),
INDEX(HStabXFLR5!$C$8:$C$206,MATCH(ABS(L97),HStabXFLR5!$C$8:$C$206,1)):INDEX(HStabXFLR5!$C$8:$C$206,MATCH(ABS(L97),HStabXFLR5!$C$8:$C$206,1)+1))</f>
        <v>3.044482831003742E-2</v>
      </c>
      <c r="N97">
        <f>L97*B97*'AC Parameters'!$B$9</f>
        <v>-0.57440277315255972</v>
      </c>
      <c r="O97">
        <f>(B97*'AC Parameters'!$B$8*TrimCalculation_Dwing_DHStab!I97)+TrimCalculation_Dwing_DHStab!N97</f>
        <v>17.45438276919829</v>
      </c>
      <c r="P97">
        <f>('AC Parameters'!$B$2*9.807)-TrimCalculation_Dwing_DHStab!O97</f>
        <v>0.12956823080170921</v>
      </c>
      <c r="Q97">
        <f>M97*B97*'AC Parameters'!$B$9</f>
        <v>5.5673839626643323E-2</v>
      </c>
      <c r="R97">
        <f>(J97*B97*'AC Parameters'!$B$8)</f>
        <v>0.87765788051628002</v>
      </c>
    </row>
    <row r="98" spans="1:18" x14ac:dyDescent="0.2">
      <c r="A98" s="1">
        <f>WingXFLR5!L104</f>
        <v>8.8917000000000002</v>
      </c>
      <c r="B98" s="1">
        <f t="shared" si="2"/>
        <v>48.425676445125006</v>
      </c>
      <c r="C98">
        <f>WingXFLR5!C104</f>
        <v>0.982742</v>
      </c>
      <c r="D98">
        <f>WingXFLR5!I104</f>
        <v>-0.12659100000000001</v>
      </c>
      <c r="E98">
        <f>(((D98*'AC Parameters'!$B$6)+(C98*('AC Parameters'!$B$3-'AC Parameters'!$B$4)))/('AC Parameters'!$B$5-'AC Parameters'!$B$3)) * ('AC Parameters'!$B$8/'AC Parameters'!$B$9)</f>
        <v>-0.30991097466855533</v>
      </c>
      <c r="F98">
        <f>E98*B98*'AC Parameters'!$B$9</f>
        <v>-0.56128605711987045</v>
      </c>
      <c r="G98">
        <f>'AC Parameters'!$B$2*9.807 + F98</f>
        <v>17.02266494288013</v>
      </c>
      <c r="H98">
        <f t="shared" si="3"/>
        <v>0.56128605711987045</v>
      </c>
      <c r="I98">
        <f>C98+(H98/(B98*'AC Parameters'!$B$8))</f>
        <v>1.014324208317722</v>
      </c>
      <c r="J98">
        <f>FORECAST(I98,
INDEX(WingXFLR5!$F$8:$F$114,MATCH(I98,WingXFLR5!$C$8:$C$114,1)):INDEX(WingXFLR5!$F$8:$F$114,MATCH(I98,WingXFLR5!$C$8:$C$114,1)+1),
INDEX(WingXFLR5!$C$8:$C$114,MATCH(I98,WingXFLR5!$C$8:$C$114,1)):INDEX(WingXFLR5!$C$8:$C$114,MATCH(I98,WingXFLR5!$C$8:$C$114,1)+1))</f>
        <v>4.9699940217252617E-2</v>
      </c>
      <c r="K98">
        <f>FORECAST(I98,
INDEX(WingXFLR5!$I$8:$I$145,MATCH(I98,WingXFLR5!$C$8:$C$145,1)):INDEX(WingXFLR5!$I$8:$I$145,MATCH(I98,WingXFLR5!$C$8:$C$145,1)+1),
INDEX(WingXFLR5!$C$8:$C$145,MATCH(I98,WingXFLR5!$C$8:$C$145,1)):INDEX(WingXFLR5!$C$8:$C$145,MATCH(I98,WingXFLR5!$C$8:$C$145,1)+1))</f>
        <v>-0.1288692042919638</v>
      </c>
      <c r="L98">
        <f>(((K98*'AC Parameters'!$B$6)+(I98*('AC Parameters'!$B$3-'AC Parameters'!$B$4)))/('AC Parameters'!$B$5-'AC Parameters'!$B$3)) * ('AC Parameters'!$B$8/'AC Parameters'!$B$9)</f>
        <v>-0.31594812747331968</v>
      </c>
      <c r="M98">
        <f>FORECAST(ABS(L98),
INDEX(HStabXFLR5!$D$8:$D$206,MATCH(ABS(L98),HStabXFLR5!$C$8:$C$206,1)):INDEX(HStabXFLR5!$D$8:$D$206,MATCH(ABS(L98),HStabXFLR5!$C$8:$C$206,1)+1),
INDEX(HStabXFLR5!$C$8:$C$206,MATCH(ABS(L98),HStabXFLR5!$C$8:$C$206,1)):INDEX(HStabXFLR5!$C$8:$C$206,MATCH(ABS(L98),HStabXFLR5!$C$8:$C$206,1)+1))</f>
        <v>3.0526334978815416E-2</v>
      </c>
      <c r="N98">
        <f>L98*B98*'AC Parameters'!$B$9</f>
        <v>-0.57222006711303175</v>
      </c>
      <c r="O98">
        <f>(B98*'AC Parameters'!$B$8*TrimCalculation_Dwing_DHStab!I98)+TrimCalculation_Dwing_DHStab!N98</f>
        <v>17.454576216426698</v>
      </c>
      <c r="P98">
        <f>('AC Parameters'!$B$2*9.807)-TrimCalculation_Dwing_DHStab!O98</f>
        <v>0.12937478357330079</v>
      </c>
      <c r="Q98">
        <f>M98*B98*'AC Parameters'!$B$9</f>
        <v>5.5286864935661685E-2</v>
      </c>
      <c r="R98">
        <f>(J98*B98*'AC Parameters'!$B$8)</f>
        <v>0.88327843331910239</v>
      </c>
    </row>
    <row r="99" spans="1:18" x14ac:dyDescent="0.2">
      <c r="A99" s="1">
        <f>WingXFLR5!L105</f>
        <v>8.8491999999999997</v>
      </c>
      <c r="B99" s="1">
        <f t="shared" si="2"/>
        <v>47.963858642000005</v>
      </c>
      <c r="C99">
        <f>WingXFLR5!C105</f>
        <v>0.99218300000000004</v>
      </c>
      <c r="D99">
        <f>WingXFLR5!I105</f>
        <v>-0.127273</v>
      </c>
      <c r="E99">
        <f>(((D99*'AC Parameters'!$B$6)+(C99*('AC Parameters'!$B$3-'AC Parameters'!$B$4)))/('AC Parameters'!$B$5-'AC Parameters'!$B$3)) * ('AC Parameters'!$B$8/'AC Parameters'!$B$9)</f>
        <v>-0.31171780459143694</v>
      </c>
      <c r="F99">
        <f>E99*B99*'AC Parameters'!$B$9</f>
        <v>-0.55917445796412302</v>
      </c>
      <c r="G99">
        <f>'AC Parameters'!$B$2*9.807 + F99</f>
        <v>17.024776542035877</v>
      </c>
      <c r="H99">
        <f t="shared" si="3"/>
        <v>0.55917445796412302</v>
      </c>
      <c r="I99">
        <f>C99+(H99/(B99*'AC Parameters'!$B$8))</f>
        <v>1.0239493375796178</v>
      </c>
      <c r="J99">
        <f>FORECAST(I99,
INDEX(WingXFLR5!$F$8:$F$114,MATCH(I99,WingXFLR5!$C$8:$C$114,1)):INDEX(WingXFLR5!$F$8:$F$114,MATCH(I99,WingXFLR5!$C$8:$C$114,1)+1),
INDEX(WingXFLR5!$C$8:$C$114,MATCH(I99,WingXFLR5!$C$8:$C$114,1)):INDEX(WingXFLR5!$C$8:$C$114,MATCH(I99,WingXFLR5!$C$8:$C$114,1)+1))</f>
        <v>5.0505018900067214E-2</v>
      </c>
      <c r="K99">
        <f>FORECAST(I99,
INDEX(WingXFLR5!$I$8:$I$145,MATCH(I99,WingXFLR5!$C$8:$C$145,1)):INDEX(WingXFLR5!$I$8:$I$145,MATCH(I99,WingXFLR5!$C$8:$C$145,1)+1),
INDEX(WingXFLR5!$C$8:$C$145,MATCH(I99,WingXFLR5!$C$8:$C$145,1)):INDEX(WingXFLR5!$C$8:$C$145,MATCH(I99,WingXFLR5!$C$8:$C$145,1)+1))</f>
        <v>-0.12956330738872435</v>
      </c>
      <c r="L99">
        <f>(((K99*'AC Parameters'!$B$6)+(I99*('AC Parameters'!$B$3-'AC Parameters'!$B$4)))/('AC Parameters'!$B$5-'AC Parameters'!$B$3)) * ('AC Parameters'!$B$8/'AC Parameters'!$B$9)</f>
        <v>-0.31778757104020539</v>
      </c>
      <c r="M99">
        <f>FORECAST(ABS(L99),
INDEX(HStabXFLR5!$D$8:$D$206,MATCH(ABS(L99),HStabXFLR5!$C$8:$C$206,1)):INDEX(HStabXFLR5!$D$8:$D$206,MATCH(ABS(L99),HStabXFLR5!$C$8:$C$206,1)+1),
INDEX(HStabXFLR5!$C$8:$C$206,MATCH(ABS(L99),HStabXFLR5!$C$8:$C$206,1)):INDEX(HStabXFLR5!$C$8:$C$206,MATCH(ABS(L99),HStabXFLR5!$C$8:$C$206,1)+1))</f>
        <v>3.0613331925910495E-2</v>
      </c>
      <c r="N99">
        <f>L99*B99*'AC Parameters'!$B$9</f>
        <v>-0.5700626982698298</v>
      </c>
      <c r="O99">
        <f>(B99*'AC Parameters'!$B$8*TrimCalculation_Dwing_DHStab!I99)+TrimCalculation_Dwing_DHStab!N99</f>
        <v>17.454247293045636</v>
      </c>
      <c r="P99">
        <f>('AC Parameters'!$B$2*9.807)-TrimCalculation_Dwing_DHStab!O99</f>
        <v>0.12970370695436273</v>
      </c>
      <c r="Q99">
        <f>M99*B99*'AC Parameters'!$B$9</f>
        <v>5.491567383705688E-2</v>
      </c>
      <c r="R99">
        <f>(J99*B99*'AC Parameters'!$B$8)</f>
        <v>0.88902652051501097</v>
      </c>
    </row>
    <row r="100" spans="1:18" x14ac:dyDescent="0.2">
      <c r="A100" s="1">
        <f>WingXFLR5!L106</f>
        <v>8.8074999999999992</v>
      </c>
      <c r="B100" s="1">
        <f t="shared" si="2"/>
        <v>47.512884453124997</v>
      </c>
      <c r="C100">
        <f>WingXFLR5!C106</f>
        <v>1.001619</v>
      </c>
      <c r="D100">
        <f>WingXFLR5!I106</f>
        <v>-0.12795300000000001</v>
      </c>
      <c r="E100">
        <f>(((D100*'AC Parameters'!$B$6)+(C100*('AC Parameters'!$B$3-'AC Parameters'!$B$4)))/('AC Parameters'!$B$5-'AC Parameters'!$B$3)) * ('AC Parameters'!$B$8/'AC Parameters'!$B$9)</f>
        <v>-0.31352008656529806</v>
      </c>
      <c r="F100">
        <f>E100*B100*'AC Parameters'!$B$9</f>
        <v>-0.55711951238698221</v>
      </c>
      <c r="G100">
        <f>'AC Parameters'!$B$2*9.807 + F100</f>
        <v>17.026831487613016</v>
      </c>
      <c r="H100">
        <f t="shared" si="3"/>
        <v>0.55711951238698221</v>
      </c>
      <c r="I100">
        <f>C100+(H100/(B100*'AC Parameters'!$B$8))</f>
        <v>1.0335690033720495</v>
      </c>
      <c r="J100">
        <f>FORECAST(I100,
INDEX(WingXFLR5!$F$8:$F$114,MATCH(I100,WingXFLR5!$C$8:$C$114,1)):INDEX(WingXFLR5!$F$8:$F$114,MATCH(I100,WingXFLR5!$C$8:$C$114,1)+1),
INDEX(WingXFLR5!$C$8:$C$114,MATCH(I100,WingXFLR5!$C$8:$C$114,1)):INDEX(WingXFLR5!$C$8:$C$114,MATCH(I100,WingXFLR5!$C$8:$C$114,1)+1))</f>
        <v>5.1340659286601274E-2</v>
      </c>
      <c r="K100">
        <f>FORECAST(I100,
INDEX(WingXFLR5!$I$8:$I$145,MATCH(I100,WingXFLR5!$C$8:$C$145,1)):INDEX(WingXFLR5!$I$8:$I$145,MATCH(I100,WingXFLR5!$C$8:$C$145,1)+1),
INDEX(WingXFLR5!$C$8:$C$145,MATCH(I100,WingXFLR5!$C$8:$C$145,1)):INDEX(WingXFLR5!$C$8:$C$145,MATCH(I100,WingXFLR5!$C$8:$C$145,1)+1))</f>
        <v>-0.13025633095648359</v>
      </c>
      <c r="L100">
        <f>(((K100*'AC Parameters'!$B$6)+(I100*('AC Parameters'!$B$3-'AC Parameters'!$B$4)))/('AC Parameters'!$B$5-'AC Parameters'!$B$3)) * ('AC Parameters'!$B$8/'AC Parameters'!$B$9)</f>
        <v>-0.31962446830525404</v>
      </c>
      <c r="M100">
        <f>FORECAST(ABS(L100),
INDEX(HStabXFLR5!$D$8:$D$206,MATCH(ABS(L100),HStabXFLR5!$C$8:$C$206,1)):INDEX(HStabXFLR5!$D$8:$D$206,MATCH(ABS(L100),HStabXFLR5!$C$8:$C$206,1)+1),
INDEX(HStabXFLR5!$C$8:$C$206,MATCH(ABS(L100),HStabXFLR5!$C$8:$C$206,1)):INDEX(HStabXFLR5!$C$8:$C$206,MATCH(ABS(L100),HStabXFLR5!$C$8:$C$206,1)+1))</f>
        <v>3.0702603662633846E-2</v>
      </c>
      <c r="N100">
        <f>L100*B100*'AC Parameters'!$B$9</f>
        <v>-0.5679668881186164</v>
      </c>
      <c r="O100">
        <f>(B100*'AC Parameters'!$B$8*TrimCalculation_Dwing_DHStab!I100)+TrimCalculation_Dwing_DHStab!N100</f>
        <v>17.454612091659406</v>
      </c>
      <c r="P100">
        <f>('AC Parameters'!$B$2*9.807)-TrimCalculation_Dwing_DHStab!O100</f>
        <v>0.1293389083405927</v>
      </c>
      <c r="Q100">
        <f>M100*B100*'AC Parameters'!$B$9</f>
        <v>5.4557970332707255E-2</v>
      </c>
      <c r="R100">
        <f>(J100*B100*'AC Parameters'!$B$8)</f>
        <v>0.895238812162377</v>
      </c>
    </row>
    <row r="101" spans="1:18" x14ac:dyDescent="0.2">
      <c r="A101" s="1">
        <f>WingXFLR5!L107</f>
        <v>8.7662999999999993</v>
      </c>
      <c r="B101" s="1">
        <f t="shared" si="2"/>
        <v>47.069409610124993</v>
      </c>
      <c r="C101">
        <f>WingXFLR5!C107</f>
        <v>1.01105</v>
      </c>
      <c r="D101">
        <f>WingXFLR5!I107</f>
        <v>-0.128633</v>
      </c>
      <c r="E101">
        <f>(((D101*'AC Parameters'!$B$6)+(C101*('AC Parameters'!$B$3-'AC Parameters'!$B$4)))/('AC Parameters'!$B$5-'AC Parameters'!$B$3)) * ('AC Parameters'!$B$8/'AC Parameters'!$B$9)</f>
        <v>-0.31532220309234754</v>
      </c>
      <c r="F101">
        <f>E101*B101*'AC Parameters'!$B$9</f>
        <v>-0.55509191962587523</v>
      </c>
      <c r="G101">
        <f>'AC Parameters'!$B$2*9.807 + F101</f>
        <v>17.028859080374122</v>
      </c>
      <c r="H101">
        <f t="shared" si="3"/>
        <v>0.55509191962587523</v>
      </c>
      <c r="I101">
        <f>C101+(H101/(B101*'AC Parameters'!$B$8))</f>
        <v>1.0431836523042337</v>
      </c>
      <c r="J101">
        <f>FORECAST(I101,
INDEX(WingXFLR5!$F$8:$F$114,MATCH(I101,WingXFLR5!$C$8:$C$114,1)):INDEX(WingXFLR5!$F$8:$F$114,MATCH(I101,WingXFLR5!$C$8:$C$114,1)+1),
INDEX(WingXFLR5!$C$8:$C$114,MATCH(I101,WingXFLR5!$C$8:$C$114,1)):INDEX(WingXFLR5!$C$8:$C$114,MATCH(I101,WingXFLR5!$C$8:$C$114,1)+1))</f>
        <v>5.2215981164802062E-2</v>
      </c>
      <c r="K101">
        <f>FORECAST(I101,
INDEX(WingXFLR5!$I$8:$I$145,MATCH(I101,WingXFLR5!$C$8:$C$145,1)):INDEX(WingXFLR5!$I$8:$I$145,MATCH(I101,WingXFLR5!$C$8:$C$145,1)+1),
INDEX(WingXFLR5!$C$8:$C$145,MATCH(I101,WingXFLR5!$C$8:$C$145,1)):INDEX(WingXFLR5!$C$8:$C$145,MATCH(I101,WingXFLR5!$C$8:$C$145,1)+1))</f>
        <v>-0.13094875310903847</v>
      </c>
      <c r="L101">
        <f>(((K101*'AC Parameters'!$B$6)+(I101*('AC Parameters'!$B$3-'AC Parameters'!$B$4)))/('AC Parameters'!$B$5-'AC Parameters'!$B$3)) * ('AC Parameters'!$B$8/'AC Parameters'!$B$9)</f>
        <v>-0.32145988171386547</v>
      </c>
      <c r="M101">
        <f>FORECAST(ABS(L101),
INDEX(HStabXFLR5!$D$8:$D$206,MATCH(ABS(L101),HStabXFLR5!$C$8:$C$206,1)):INDEX(HStabXFLR5!$D$8:$D$206,MATCH(ABS(L101),HStabXFLR5!$C$8:$C$206,1)+1),
INDEX(HStabXFLR5!$C$8:$C$206,MATCH(ABS(L101),HStabXFLR5!$C$8:$C$206,1)):INDEX(HStabXFLR5!$C$8:$C$206,MATCH(ABS(L101),HStabXFLR5!$C$8:$C$206,1)+1))</f>
        <v>3.0791803285122106E-2</v>
      </c>
      <c r="N101">
        <f>L101*B101*'AC Parameters'!$B$9</f>
        <v>-0.56589666402589867</v>
      </c>
      <c r="O101">
        <f>(B101*'AC Parameters'!$B$8*TrimCalculation_Dwing_DHStab!I101)+TrimCalculation_Dwing_DHStab!N101</f>
        <v>17.454551512778266</v>
      </c>
      <c r="P101">
        <f>('AC Parameters'!$B$2*9.807)-TrimCalculation_Dwing_DHStab!O101</f>
        <v>0.12939948722173256</v>
      </c>
      <c r="Q101">
        <f>M101*B101*'AC Parameters'!$B$9</f>
        <v>5.4205764854671504E-2</v>
      </c>
      <c r="R101">
        <f>(J101*B101*'AC Parameters'!$B$8)</f>
        <v>0.90200357387011487</v>
      </c>
    </row>
    <row r="102" spans="1:18" x14ac:dyDescent="0.2">
      <c r="A102" s="1">
        <f>WingXFLR5!L108</f>
        <v>8.7256999999999998</v>
      </c>
      <c r="B102" s="1">
        <f t="shared" si="2"/>
        <v>46.634427300125004</v>
      </c>
      <c r="C102">
        <f>WingXFLR5!C108</f>
        <v>1.0204759999999999</v>
      </c>
      <c r="D102">
        <f>WingXFLR5!I108</f>
        <v>-0.12931300000000001</v>
      </c>
      <c r="E102">
        <f>(((D102*'AC Parameters'!$B$6)+(C102*('AC Parameters'!$B$3-'AC Parameters'!$B$4)))/('AC Parameters'!$B$5-'AC Parameters'!$B$3)) * ('AC Parameters'!$B$8/'AC Parameters'!$B$9)</f>
        <v>-0.31712415417258549</v>
      </c>
      <c r="F102">
        <f>E102*B102*'AC Parameters'!$B$9</f>
        <v>-0.55310498390152774</v>
      </c>
      <c r="G102">
        <f>'AC Parameters'!$B$2*9.807 + F102</f>
        <v>17.030846016098472</v>
      </c>
      <c r="H102">
        <f t="shared" si="3"/>
        <v>0.55310498390152774</v>
      </c>
      <c r="I102">
        <f>C102+(H102/(B102*'AC Parameters'!$B$8))</f>
        <v>1.0527932843761707</v>
      </c>
      <c r="J102">
        <f>FORECAST(I102,
INDEX(WingXFLR5!$F$8:$F$114,MATCH(I102,WingXFLR5!$C$8:$C$114,1)):INDEX(WingXFLR5!$F$8:$F$114,MATCH(I102,WingXFLR5!$C$8:$C$114,1)+1),
INDEX(WingXFLR5!$C$8:$C$114,MATCH(I102,WingXFLR5!$C$8:$C$114,1)):INDEX(WingXFLR5!$C$8:$C$114,MATCH(I102,WingXFLR5!$C$8:$C$114,1)+1))</f>
        <v>5.3135102101609301E-2</v>
      </c>
      <c r="K102">
        <f>FORECAST(I102,
INDEX(WingXFLR5!$I$8:$I$145,MATCH(I102,WingXFLR5!$C$8:$C$145,1)):INDEX(WingXFLR5!$I$8:$I$145,MATCH(I102,WingXFLR5!$C$8:$C$145,1)+1),
INDEX(WingXFLR5!$C$8:$C$145,MATCH(I102,WingXFLR5!$C$8:$C$145,1)):INDEX(WingXFLR5!$C$8:$C$145,MATCH(I102,WingXFLR5!$C$8:$C$145,1)+1))</f>
        <v>-0.13164114540310873</v>
      </c>
      <c r="L102">
        <f>(((K102*'AC Parameters'!$B$6)+(I102*('AC Parameters'!$B$3-'AC Parameters'!$B$4)))/('AC Parameters'!$B$5-'AC Parameters'!$B$3)) * ('AC Parameters'!$B$8/'AC Parameters'!$B$9)</f>
        <v>-0.32329506369033306</v>
      </c>
      <c r="M102">
        <f>FORECAST(ABS(L102),
INDEX(HStabXFLR5!$D$8:$D$206,MATCH(ABS(L102),HStabXFLR5!$C$8:$C$206,1)):INDEX(HStabXFLR5!$D$8:$D$206,MATCH(ABS(L102),HStabXFLR5!$C$8:$C$206,1)+1),
INDEX(HStabXFLR5!$C$8:$C$206,MATCH(ABS(L102),HStabXFLR5!$C$8:$C$206,1)):INDEX(HStabXFLR5!$C$8:$C$206,MATCH(ABS(L102),HStabXFLR5!$C$8:$C$206,1)+1))</f>
        <v>3.0880991660193431E-2</v>
      </c>
      <c r="N102">
        <f>L102*B102*'AC Parameters'!$B$9</f>
        <v>-0.56386783739143886</v>
      </c>
      <c r="O102">
        <f>(B102*'AC Parameters'!$B$8*TrimCalculation_Dwing_DHStab!I102)+TrimCalculation_Dwing_DHStab!N102</f>
        <v>17.454515323412796</v>
      </c>
      <c r="P102">
        <f>('AC Parameters'!$B$2*9.807)-TrimCalculation_Dwing_DHStab!O102</f>
        <v>0.12943567658720312</v>
      </c>
      <c r="Q102">
        <f>M102*B102*'AC Parameters'!$B$9</f>
        <v>5.3860389283936334E-2</v>
      </c>
      <c r="R102">
        <f>(J102*B102*'AC Parameters'!$B$8)</f>
        <v>0.90939849556749408</v>
      </c>
    </row>
    <row r="103" spans="1:18" x14ac:dyDescent="0.2">
      <c r="A103" s="1">
        <f>WingXFLR5!L109</f>
        <v>8.6857000000000006</v>
      </c>
      <c r="B103" s="1">
        <f t="shared" si="2"/>
        <v>46.207848000125004</v>
      </c>
      <c r="C103">
        <f>WingXFLR5!C109</f>
        <v>1.029898</v>
      </c>
      <c r="D103">
        <f>WingXFLR5!I109</f>
        <v>-0.129992</v>
      </c>
      <c r="E103">
        <f>(((D103*'AC Parameters'!$B$6)+(C103*('AC Parameters'!$B$3-'AC Parameters'!$B$4)))/('AC Parameters'!$B$5-'AC Parameters'!$B$3)) * ('AC Parameters'!$B$8/'AC Parameters'!$B$9)</f>
        <v>-0.31892378164426971</v>
      </c>
      <c r="F103">
        <f>E103*B103*'AC Parameters'!$B$9</f>
        <v>-0.55115563280654589</v>
      </c>
      <c r="G103">
        <f>'AC Parameters'!$B$2*9.807 + F103</f>
        <v>17.032795367193454</v>
      </c>
      <c r="H103">
        <f t="shared" si="3"/>
        <v>0.55115563280654589</v>
      </c>
      <c r="I103">
        <f>C103+(H103/(B103*'AC Parameters'!$B$8))</f>
        <v>1.0623986796553015</v>
      </c>
      <c r="J103">
        <f>FORECAST(I103,
INDEX(WingXFLR5!$F$8:$F$114,MATCH(I103,WingXFLR5!$C$8:$C$114,1)):INDEX(WingXFLR5!$F$8:$F$114,MATCH(I103,WingXFLR5!$C$8:$C$114,1)+1),
INDEX(WingXFLR5!$C$8:$C$114,MATCH(I103,WingXFLR5!$C$8:$C$114,1)):INDEX(WingXFLR5!$C$8:$C$114,MATCH(I103,WingXFLR5!$C$8:$C$114,1)+1))</f>
        <v>5.417749486589149E-2</v>
      </c>
      <c r="K103">
        <f>FORECAST(I103,
INDEX(WingXFLR5!$I$8:$I$145,MATCH(I103,WingXFLR5!$C$8:$C$145,1)):INDEX(WingXFLR5!$I$8:$I$145,MATCH(I103,WingXFLR5!$C$8:$C$145,1)+1),
INDEX(WingXFLR5!$C$8:$C$145,MATCH(I103,WingXFLR5!$C$8:$C$145,1)):INDEX(WingXFLR5!$C$8:$C$145,MATCH(I103,WingXFLR5!$C$8:$C$145,1)+1))</f>
        <v>-0.13233406174068812</v>
      </c>
      <c r="L103">
        <f>(((K103*'AC Parameters'!$B$6)+(I103*('AC Parameters'!$B$3-'AC Parameters'!$B$4)))/('AC Parameters'!$B$5-'AC Parameters'!$B$3)) * ('AC Parameters'!$B$8/'AC Parameters'!$B$9)</f>
        <v>-0.32513125378494667</v>
      </c>
      <c r="M103">
        <f>FORECAST(ABS(L103),
INDEX(HStabXFLR5!$D$8:$D$206,MATCH(ABS(L103),HStabXFLR5!$C$8:$C$206,1)):INDEX(HStabXFLR5!$D$8:$D$206,MATCH(ABS(L103),HStabXFLR5!$C$8:$C$206,1)+1),
INDEX(HStabXFLR5!$C$8:$C$206,MATCH(ABS(L103),HStabXFLR5!$C$8:$C$206,1)):INDEX(HStabXFLR5!$C$8:$C$206,MATCH(ABS(L103),HStabXFLR5!$C$8:$C$206,1)+1))</f>
        <v>3.097584592189313E-2</v>
      </c>
      <c r="N103">
        <f>L103*B103*'AC Parameters'!$B$9</f>
        <v>-0.56188322175643468</v>
      </c>
      <c r="O103">
        <f>(B103*'AC Parameters'!$B$8*TrimCalculation_Dwing_DHStab!I103)+TrimCalculation_Dwing_DHStab!N103</f>
        <v>17.454571288995325</v>
      </c>
      <c r="P103">
        <f>('AC Parameters'!$B$2*9.807)-TrimCalculation_Dwing_DHStab!O103</f>
        <v>0.12937971100467394</v>
      </c>
      <c r="Q103">
        <f>M103*B103*'AC Parameters'!$B$9</f>
        <v>5.3531636533276451E-2</v>
      </c>
      <c r="R103">
        <f>(J103*B103*'AC Parameters'!$B$8)</f>
        <v>0.91875713933917469</v>
      </c>
    </row>
    <row r="104" spans="1:18" x14ac:dyDescent="0.2">
      <c r="A104" s="1">
        <f>WingXFLR5!L110</f>
        <v>8.6463000000000001</v>
      </c>
      <c r="B104" s="1">
        <f t="shared" si="2"/>
        <v>45.789583510124999</v>
      </c>
      <c r="C104">
        <f>WingXFLR5!C110</f>
        <v>1.0393140000000001</v>
      </c>
      <c r="D104">
        <f>WingXFLR5!I110</f>
        <v>-0.13067000000000001</v>
      </c>
      <c r="E104">
        <f>(((D104*'AC Parameters'!$B$6)+(C104*('AC Parameters'!$B$3-'AC Parameters'!$B$4)))/('AC Parameters'!$B$5-'AC Parameters'!$B$3)) * ('AC Parameters'!$B$8/'AC Parameters'!$B$9)</f>
        <v>-0.32072101932867558</v>
      </c>
      <c r="F104">
        <f>E104*B104*'AC Parameters'!$B$9</f>
        <v>-0.54924450298530492</v>
      </c>
      <c r="G104">
        <f>'AC Parameters'!$B$2*9.807 + F104</f>
        <v>17.034706497014692</v>
      </c>
      <c r="H104">
        <f t="shared" si="3"/>
        <v>0.54924450298530492</v>
      </c>
      <c r="I104">
        <f>C104+(H104/(B104*'AC Parameters'!$B$8))</f>
        <v>1.0719978313975271</v>
      </c>
      <c r="J104">
        <f>FORECAST(I104,
INDEX(WingXFLR5!$F$8:$F$114,MATCH(I104,WingXFLR5!$C$8:$C$114,1)):INDEX(WingXFLR5!$F$8:$F$114,MATCH(I104,WingXFLR5!$C$8:$C$114,1)+1),
INDEX(WingXFLR5!$C$8:$C$114,MATCH(I104,WingXFLR5!$C$8:$C$114,1)):INDEX(WingXFLR5!$C$8:$C$114,MATCH(I104,WingXFLR5!$C$8:$C$114,1)+1))</f>
        <v>5.5460464452734448E-2</v>
      </c>
      <c r="K104">
        <f>FORECAST(I104,
INDEX(WingXFLR5!$I$8:$I$145,MATCH(I104,WingXFLR5!$C$8:$C$145,1)):INDEX(WingXFLR5!$I$8:$I$145,MATCH(I104,WingXFLR5!$C$8:$C$145,1)+1),
INDEX(WingXFLR5!$C$8:$C$145,MATCH(I104,WingXFLR5!$C$8:$C$145,1)):INDEX(WingXFLR5!$C$8:$C$145,MATCH(I104,WingXFLR5!$C$8:$C$145,1)+1))</f>
        <v>-0.1330288960320436</v>
      </c>
      <c r="L104">
        <f>(((K104*'AC Parameters'!$B$6)+(I104*('AC Parameters'!$B$3-'AC Parameters'!$B$4)))/('AC Parameters'!$B$5-'AC Parameters'!$B$3)) * ('AC Parameters'!$B$8/'AC Parameters'!$B$9)</f>
        <v>-0.32697144000323564</v>
      </c>
      <c r="M104">
        <f>FORECAST(ABS(L104),
INDEX(HStabXFLR5!$D$8:$D$206,MATCH(ABS(L104),HStabXFLR5!$C$8:$C$206,1)):INDEX(HStabXFLR5!$D$8:$D$206,MATCH(ABS(L104),HStabXFLR5!$C$8:$C$206,1)+1),
INDEX(HStabXFLR5!$C$8:$C$206,MATCH(ABS(L104),HStabXFLR5!$C$8:$C$206,1)):INDEX(HStabXFLR5!$C$8:$C$206,MATCH(ABS(L104),HStabXFLR5!$C$8:$C$206,1)+1))</f>
        <v>3.1071617695335677E-2</v>
      </c>
      <c r="N104">
        <f>L104*B104*'AC Parameters'!$B$9</f>
        <v>-0.55994853854877902</v>
      </c>
      <c r="O104">
        <f>(B104*'AC Parameters'!$B$8*TrimCalculation_Dwing_DHStab!I104)+TrimCalculation_Dwing_DHStab!N104</f>
        <v>17.454736121457358</v>
      </c>
      <c r="P104">
        <f>('AC Parameters'!$B$2*9.807)-TrimCalculation_Dwing_DHStab!O104</f>
        <v>0.12921487854264058</v>
      </c>
      <c r="Q104">
        <f>M104*B104*'AC Parameters'!$B$9</f>
        <v>5.3211090603746382E-2</v>
      </c>
      <c r="R104">
        <f>(J104*B104*'AC Parameters'!$B$8)</f>
        <v>0.93200074566475055</v>
      </c>
    </row>
    <row r="105" spans="1:18" x14ac:dyDescent="0.2">
      <c r="A105" s="1">
        <f>WingXFLR5!L111</f>
        <v>8.6074000000000002</v>
      </c>
      <c r="B105" s="1">
        <f t="shared" si="2"/>
        <v>45.378492540500005</v>
      </c>
      <c r="C105">
        <f>WingXFLR5!C111</f>
        <v>1.048726</v>
      </c>
      <c r="D105">
        <f>WingXFLR5!I111</f>
        <v>-0.13134799999999999</v>
      </c>
      <c r="E105">
        <f>(((D105*'AC Parameters'!$B$6)+(C105*('AC Parameters'!$B$3-'AC Parameters'!$B$4)))/('AC Parameters'!$B$5-'AC Parameters'!$B$3)) * ('AC Parameters'!$B$8/'AC Parameters'!$B$9)</f>
        <v>-0.32251812465563212</v>
      </c>
      <c r="F105">
        <f>E105*B105*'AC Parameters'!$B$9</f>
        <v>-0.54736344813842586</v>
      </c>
      <c r="G105">
        <f>'AC Parameters'!$B$2*9.807 + F105</f>
        <v>17.036587551861572</v>
      </c>
      <c r="H105">
        <f t="shared" si="3"/>
        <v>0.54736344813842586</v>
      </c>
      <c r="I105">
        <f>C105+(H105/(B105*'AC Parameters'!$B$8))</f>
        <v>1.0815929696515549</v>
      </c>
      <c r="J105" t="e">
        <f>FORECAST(I105,
INDEX(WingXFLR5!$F$8:$F$114,MATCH(I105,WingXFLR5!$C$8:$C$114,1)):INDEX(WingXFLR5!$F$8:$F$114,MATCH(I105,WingXFLR5!$C$8:$C$114,1)+1),
INDEX(WingXFLR5!$C$8:$C$114,MATCH(I105,WingXFLR5!$C$8:$C$114,1)):INDEX(WingXFLR5!$C$8:$C$114,MATCH(I105,WingXFLR5!$C$8:$C$114,1)+1))</f>
        <v>#REF!</v>
      </c>
      <c r="K105" t="e">
        <f>FORECAST(I105,
INDEX(WingXFLR5!$I$8:$I$145,MATCH(I105,WingXFLR5!$C$8:$C$145,1)):INDEX(WingXFLR5!$I$8:$I$145,MATCH(I105,WingXFLR5!$C$8:$C$145,1)+1),
INDEX(WingXFLR5!$C$8:$C$145,MATCH(I105,WingXFLR5!$C$8:$C$145,1)):INDEX(WingXFLR5!$C$8:$C$145,MATCH(I105,WingXFLR5!$C$8:$C$145,1)+1))</f>
        <v>#DIV/0!</v>
      </c>
      <c r="L105" t="e">
        <f>(((K105*'AC Parameters'!$B$6)+(I105*('AC Parameters'!$B$3-'AC Parameters'!$B$4)))/('AC Parameters'!$B$5-'AC Parameters'!$B$3)) * ('AC Parameters'!$B$8/'AC Parameters'!$B$9)</f>
        <v>#DIV/0!</v>
      </c>
      <c r="M105" t="e">
        <f>FORECAST(ABS(L105),
INDEX(HStabXFLR5!$D$8:$D$206,MATCH(ABS(L105),HStabXFLR5!$C$8:$C$206,1)):INDEX(HStabXFLR5!$D$8:$D$206,MATCH(ABS(L105),HStabXFLR5!$C$8:$C$206,1)+1),
INDEX(HStabXFLR5!$C$8:$C$206,MATCH(ABS(L105),HStabXFLR5!$C$8:$C$206,1)):INDEX(HStabXFLR5!$C$8:$C$206,MATCH(ABS(L105),HStabXFLR5!$C$8:$C$206,1)+1))</f>
        <v>#DIV/0!</v>
      </c>
      <c r="N105" t="e">
        <f>L105*B105*'AC Parameters'!$B$9</f>
        <v>#DIV/0!</v>
      </c>
      <c r="O105" t="e">
        <f>(B105*'AC Parameters'!$B$8*TrimCalculation_Dwing_DHStab!I105)+TrimCalculation_Dwing_DHStab!N105</f>
        <v>#DIV/0!</v>
      </c>
      <c r="P105" t="e">
        <f>('AC Parameters'!$B$2*9.807)-TrimCalculation_Dwing_DHStab!O105</f>
        <v>#DIV/0!</v>
      </c>
      <c r="Q105" t="e">
        <f>M105*B105*'AC Parameters'!$B$9</f>
        <v>#DIV/0!</v>
      </c>
      <c r="R105" t="e">
        <f>(J105*B105*'AC Parameters'!$B$8)</f>
        <v>#REF!</v>
      </c>
    </row>
    <row r="106" spans="1:18" x14ac:dyDescent="0.2">
      <c r="A106" s="1">
        <f>WingXFLR5!L112</f>
        <v>8.5690000000000008</v>
      </c>
      <c r="B106" s="1">
        <f t="shared" si="2"/>
        <v>44.974503612500015</v>
      </c>
      <c r="C106">
        <f>WingXFLR5!C112</f>
        <v>1.058133</v>
      </c>
      <c r="D106">
        <f>WingXFLR5!I112</f>
        <v>-0.132026</v>
      </c>
      <c r="E106">
        <f>(((D106*'AC Parameters'!$B$6)+(C106*('AC Parameters'!$B$3-'AC Parameters'!$B$4)))/('AC Parameters'!$B$5-'AC Parameters'!$B$3)) * ('AC Parameters'!$B$8/'AC Parameters'!$B$9)</f>
        <v>-0.32431506453577708</v>
      </c>
      <c r="F106">
        <f>E106*B106*'AC Parameters'!$B$9</f>
        <v>-0.54551299815406284</v>
      </c>
      <c r="G106">
        <f>'AC Parameters'!$B$2*9.807 + F106</f>
        <v>17.038438001845936</v>
      </c>
      <c r="H106">
        <f t="shared" si="3"/>
        <v>0.54551299815406284</v>
      </c>
      <c r="I106">
        <f>C106+(H106/(B106*'AC Parameters'!$B$8))</f>
        <v>1.0911830910453353</v>
      </c>
      <c r="J106" t="e">
        <f>FORECAST(I106,
INDEX(WingXFLR5!$F$8:$F$114,MATCH(I106,WingXFLR5!$C$8:$C$114,1)):INDEX(WingXFLR5!$F$8:$F$114,MATCH(I106,WingXFLR5!$C$8:$C$114,1)+1),
INDEX(WingXFLR5!$C$8:$C$114,MATCH(I106,WingXFLR5!$C$8:$C$114,1)):INDEX(WingXFLR5!$C$8:$C$114,MATCH(I106,WingXFLR5!$C$8:$C$114,1)+1))</f>
        <v>#REF!</v>
      </c>
      <c r="K106" t="e">
        <f>FORECAST(I106,
INDEX(WingXFLR5!$I$8:$I$145,MATCH(I106,WingXFLR5!$C$8:$C$145,1)):INDEX(WingXFLR5!$I$8:$I$145,MATCH(I106,WingXFLR5!$C$8:$C$145,1)+1),
INDEX(WingXFLR5!$C$8:$C$145,MATCH(I106,WingXFLR5!$C$8:$C$145,1)):INDEX(WingXFLR5!$C$8:$C$145,MATCH(I106,WingXFLR5!$C$8:$C$145,1)+1))</f>
        <v>#DIV/0!</v>
      </c>
      <c r="L106" t="e">
        <f>(((K106*'AC Parameters'!$B$6)+(I106*('AC Parameters'!$B$3-'AC Parameters'!$B$4)))/('AC Parameters'!$B$5-'AC Parameters'!$B$3)) * ('AC Parameters'!$B$8/'AC Parameters'!$B$9)</f>
        <v>#DIV/0!</v>
      </c>
      <c r="M106" t="e">
        <f>FORECAST(ABS(L106),
INDEX(HStabXFLR5!$D$8:$D$206,MATCH(ABS(L106),HStabXFLR5!$C$8:$C$206,1)):INDEX(HStabXFLR5!$D$8:$D$206,MATCH(ABS(L106),HStabXFLR5!$C$8:$C$206,1)+1),
INDEX(HStabXFLR5!$C$8:$C$206,MATCH(ABS(L106),HStabXFLR5!$C$8:$C$206,1)):INDEX(HStabXFLR5!$C$8:$C$206,MATCH(ABS(L106),HStabXFLR5!$C$8:$C$206,1)+1))</f>
        <v>#DIV/0!</v>
      </c>
      <c r="N106" t="e">
        <f>L106*B106*'AC Parameters'!$B$9</f>
        <v>#DIV/0!</v>
      </c>
      <c r="O106" t="e">
        <f>(B106*'AC Parameters'!$B$8*TrimCalculation_Dwing_DHStab!I106)+TrimCalculation_Dwing_DHStab!N106</f>
        <v>#DIV/0!</v>
      </c>
      <c r="P106" t="e">
        <f>('AC Parameters'!$B$2*9.807)-TrimCalculation_Dwing_DHStab!O106</f>
        <v>#DIV/0!</v>
      </c>
      <c r="Q106" t="e">
        <f>M106*B106*'AC Parameters'!$B$9</f>
        <v>#DIV/0!</v>
      </c>
      <c r="R106" t="e">
        <f>(J106*B106*'AC Parameters'!$B$8)</f>
        <v>#REF!</v>
      </c>
    </row>
    <row r="107" spans="1:18" x14ac:dyDescent="0.2">
      <c r="A107" s="1">
        <f>WingXFLR5!L113</f>
        <v>8.5312000000000001</v>
      </c>
      <c r="B107" s="1">
        <f t="shared" si="2"/>
        <v>44.578591232000001</v>
      </c>
      <c r="C107">
        <f>WingXFLR5!C113</f>
        <v>1.0675349999999999</v>
      </c>
      <c r="D107">
        <f>WingXFLR5!I113</f>
        <v>-0.13270499999999999</v>
      </c>
      <c r="E107">
        <f>(((D107*'AC Parameters'!$B$6)+(C107*('AC Parameters'!$B$3-'AC Parameters'!$B$4)))/('AC Parameters'!$B$5-'AC Parameters'!$B$3)) * ('AC Parameters'!$B$8/'AC Parameters'!$B$9)</f>
        <v>-0.32611403022021496</v>
      </c>
      <c r="F107">
        <f>E107*B107*'AC Parameters'!$B$9</f>
        <v>-0.543710131402944</v>
      </c>
      <c r="G107">
        <f>'AC Parameters'!$B$2*9.807 + F107</f>
        <v>17.040240868597056</v>
      </c>
      <c r="H107">
        <f t="shared" si="3"/>
        <v>0.543710131402944</v>
      </c>
      <c r="I107">
        <f>C107+(H107/(B107*'AC Parameters'!$B$8))</f>
        <v>1.1007684188834768</v>
      </c>
      <c r="J107" t="e">
        <f>FORECAST(I107,
INDEX(WingXFLR5!$F$8:$F$114,MATCH(I107,WingXFLR5!$C$8:$C$114,1)):INDEX(WingXFLR5!$F$8:$F$114,MATCH(I107,WingXFLR5!$C$8:$C$114,1)+1),
INDEX(WingXFLR5!$C$8:$C$114,MATCH(I107,WingXFLR5!$C$8:$C$114,1)):INDEX(WingXFLR5!$C$8:$C$114,MATCH(I107,WingXFLR5!$C$8:$C$114,1)+1))</f>
        <v>#REF!</v>
      </c>
      <c r="K107" t="e">
        <f>FORECAST(I107,
INDEX(WingXFLR5!$I$8:$I$145,MATCH(I107,WingXFLR5!$C$8:$C$145,1)):INDEX(WingXFLR5!$I$8:$I$145,MATCH(I107,WingXFLR5!$C$8:$C$145,1)+1),
INDEX(WingXFLR5!$C$8:$C$145,MATCH(I107,WingXFLR5!$C$8:$C$145,1)):INDEX(WingXFLR5!$C$8:$C$145,MATCH(I107,WingXFLR5!$C$8:$C$145,1)+1))</f>
        <v>#DIV/0!</v>
      </c>
      <c r="L107" t="e">
        <f>(((K107*'AC Parameters'!$B$6)+(I107*('AC Parameters'!$B$3-'AC Parameters'!$B$4)))/('AC Parameters'!$B$5-'AC Parameters'!$B$3)) * ('AC Parameters'!$B$8/'AC Parameters'!$B$9)</f>
        <v>#DIV/0!</v>
      </c>
      <c r="M107" t="e">
        <f>FORECAST(ABS(L107),
INDEX(HStabXFLR5!$D$8:$D$206,MATCH(ABS(L107),HStabXFLR5!$C$8:$C$206,1)):INDEX(HStabXFLR5!$D$8:$D$206,MATCH(ABS(L107),HStabXFLR5!$C$8:$C$206,1)+1),
INDEX(HStabXFLR5!$C$8:$C$206,MATCH(ABS(L107),HStabXFLR5!$C$8:$C$206,1)):INDEX(HStabXFLR5!$C$8:$C$206,MATCH(ABS(L107),HStabXFLR5!$C$8:$C$206,1)+1))</f>
        <v>#DIV/0!</v>
      </c>
      <c r="N107" t="e">
        <f>L107*B107*'AC Parameters'!$B$9</f>
        <v>#DIV/0!</v>
      </c>
      <c r="O107" t="e">
        <f>(B107*'AC Parameters'!$B$8*TrimCalculation_Dwing_DHStab!I107)+TrimCalculation_Dwing_DHStab!N107</f>
        <v>#DIV/0!</v>
      </c>
      <c r="P107" t="e">
        <f>('AC Parameters'!$B$2*9.807)-TrimCalculation_Dwing_DHStab!O107</f>
        <v>#DIV/0!</v>
      </c>
      <c r="Q107" t="e">
        <f>M107*B107*'AC Parameters'!$B$9</f>
        <v>#DIV/0!</v>
      </c>
      <c r="R107" t="e">
        <f>(J107*B107*'AC Parameters'!$B$8)</f>
        <v>#REF!</v>
      </c>
    </row>
    <row r="108" spans="1:18" x14ac:dyDescent="0.2">
      <c r="A108" s="1">
        <f>WingXFLR5!L114</f>
        <v>8.4939</v>
      </c>
      <c r="B108" s="1">
        <f t="shared" si="2"/>
        <v>44.189631541125003</v>
      </c>
      <c r="C108">
        <f>WingXFLR5!C114</f>
        <v>1.076932</v>
      </c>
      <c r="D108">
        <f>WingXFLR5!I114</f>
        <v>-0.13338700000000001</v>
      </c>
      <c r="E108">
        <f>(((D108*'AC Parameters'!$B$6)+(C108*('AC Parameters'!$B$3-'AC Parameters'!$B$4)))/('AC Parameters'!$B$5-'AC Parameters'!$B$3)) * ('AC Parameters'!$B$8/'AC Parameters'!$B$9)</f>
        <v>-0.32791940421115479</v>
      </c>
      <c r="F108">
        <f>E108*B108*'AC Parameters'!$B$9</f>
        <v>-0.54194984800812862</v>
      </c>
      <c r="G108">
        <f>'AC Parameters'!$B$2*9.807 + F108</f>
        <v>17.042001151991869</v>
      </c>
      <c r="H108">
        <f t="shared" si="3"/>
        <v>0.54194984800812862</v>
      </c>
      <c r="I108">
        <f>C108+(H108/(B108*'AC Parameters'!$B$8))</f>
        <v>1.1103493997751968</v>
      </c>
      <c r="J108" t="e">
        <f>FORECAST(I108,
INDEX(WingXFLR5!$F$8:$F$114,MATCH(I108,WingXFLR5!$C$8:$C$114,1)):INDEX(WingXFLR5!$F$8:$F$114,MATCH(I108,WingXFLR5!$C$8:$C$114,1)+1),
INDEX(WingXFLR5!$C$8:$C$114,MATCH(I108,WingXFLR5!$C$8:$C$114,1)):INDEX(WingXFLR5!$C$8:$C$114,MATCH(I108,WingXFLR5!$C$8:$C$114,1)+1))</f>
        <v>#REF!</v>
      </c>
      <c r="K108" t="e">
        <f>FORECAST(I108,
INDEX(WingXFLR5!$I$8:$I$145,MATCH(I108,WingXFLR5!$C$8:$C$145,1)):INDEX(WingXFLR5!$I$8:$I$145,MATCH(I108,WingXFLR5!$C$8:$C$145,1)+1),
INDEX(WingXFLR5!$C$8:$C$145,MATCH(I108,WingXFLR5!$C$8:$C$145,1)):INDEX(WingXFLR5!$C$8:$C$145,MATCH(I108,WingXFLR5!$C$8:$C$145,1)+1))</f>
        <v>#DIV/0!</v>
      </c>
      <c r="L108" t="e">
        <f>(((K108*'AC Parameters'!$B$6)+(I108*('AC Parameters'!$B$3-'AC Parameters'!$B$4)))/('AC Parameters'!$B$5-'AC Parameters'!$B$3)) * ('AC Parameters'!$B$8/'AC Parameters'!$B$9)</f>
        <v>#DIV/0!</v>
      </c>
      <c r="M108" t="e">
        <f>FORECAST(ABS(L108),
INDEX(HStabXFLR5!$D$8:$D$206,MATCH(ABS(L108),HStabXFLR5!$C$8:$C$206,1)):INDEX(HStabXFLR5!$D$8:$D$206,MATCH(ABS(L108),HStabXFLR5!$C$8:$C$206,1)+1),
INDEX(HStabXFLR5!$C$8:$C$206,MATCH(ABS(L108),HStabXFLR5!$C$8:$C$206,1)):INDEX(HStabXFLR5!$C$8:$C$206,MATCH(ABS(L108),HStabXFLR5!$C$8:$C$206,1)+1))</f>
        <v>#DIV/0!</v>
      </c>
      <c r="N108" t="e">
        <f>L108*B108*'AC Parameters'!$B$9</f>
        <v>#DIV/0!</v>
      </c>
      <c r="O108" t="e">
        <f>(B108*'AC Parameters'!$B$8*TrimCalculation_Dwing_DHStab!I108)+TrimCalculation_Dwing_DHStab!N108</f>
        <v>#DIV/0!</v>
      </c>
      <c r="P108" t="e">
        <f>('AC Parameters'!$B$2*9.807)-TrimCalculation_Dwing_DHStab!O108</f>
        <v>#DIV/0!</v>
      </c>
      <c r="Q108" t="e">
        <f>M108*B108*'AC Parameters'!$B$9</f>
        <v>#DIV/0!</v>
      </c>
      <c r="R108" t="e">
        <f>(J108*B108*'AC Parameters'!$B$8)</f>
        <v>#REF!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1D51-BC00-B145-98D3-ED02F4841098}">
  <dimension ref="A1:L108"/>
  <sheetViews>
    <sheetView workbookViewId="0">
      <selection activeCell="J20" sqref="J20"/>
    </sheetView>
  </sheetViews>
  <sheetFormatPr baseColWidth="10" defaultRowHeight="16" x14ac:dyDescent="0.2"/>
  <cols>
    <col min="2" max="2" width="11.83203125" bestFit="1" customWidth="1"/>
    <col min="15" max="15" width="11.1640625" bestFit="1" customWidth="1"/>
  </cols>
  <sheetData>
    <row r="1" spans="1:12" x14ac:dyDescent="0.2">
      <c r="A1" t="s">
        <v>68</v>
      </c>
      <c r="B1" t="s">
        <v>69</v>
      </c>
      <c r="C1" t="s">
        <v>0</v>
      </c>
      <c r="D1" t="s">
        <v>1</v>
      </c>
      <c r="E1" t="s">
        <v>56</v>
      </c>
      <c r="F1" t="s">
        <v>57</v>
      </c>
      <c r="G1" t="s">
        <v>75</v>
      </c>
      <c r="H1" t="s">
        <v>76</v>
      </c>
    </row>
    <row r="2" spans="1:12" x14ac:dyDescent="0.2">
      <c r="A2">
        <v>0</v>
      </c>
      <c r="B2">
        <v>0.16700000000000001</v>
      </c>
      <c r="C2">
        <f>WingXFLR5!L8</f>
        <v>35.503999999999998</v>
      </c>
      <c r="D2">
        <f>0.5*1.225*C2^2</f>
        <v>772.07708479999997</v>
      </c>
      <c r="E2">
        <f>$K$6*1.802*10^-5*(1.225*C2)^-1</f>
        <v>0.20716263071249233</v>
      </c>
      <c r="F2">
        <f>1.225*C2/($K$7)</f>
        <v>2413562.7081021089</v>
      </c>
      <c r="G2">
        <f>(2*0.664*F2^(-1/2)*$K$5^(-0.5))</f>
        <v>2.2262420582995946E-3</v>
      </c>
      <c r="H2">
        <f>G2*$K$3*D2*2</f>
        <v>8.6159815392315889E-2</v>
      </c>
    </row>
    <row r="3" spans="1:12" x14ac:dyDescent="0.2">
      <c r="A3">
        <v>1.55E-2</v>
      </c>
      <c r="B3">
        <v>0.16339999999999999</v>
      </c>
      <c r="C3">
        <f>WingXFLR5!L9</f>
        <v>33.0077</v>
      </c>
      <c r="D3">
        <f t="shared" ref="D3:D66" si="0">0.5*1.225*C3^2</f>
        <v>667.32380881512506</v>
      </c>
      <c r="E3">
        <f>$K$6*1.802*10^-5*(1.225*C3)^-1</f>
        <v>0.22282988638458079</v>
      </c>
      <c r="F3">
        <f>1.225*C3/($K$7)</f>
        <v>2243864.1786903441</v>
      </c>
      <c r="G3">
        <f t="shared" ref="G3:G66" si="1">(2*0.664*F3^(-1/2)*$K$5^(-0.5))</f>
        <v>2.3088908036172141E-3</v>
      </c>
      <c r="H3">
        <f>G3*$K$3*D3*2</f>
        <v>7.7234569041664133E-2</v>
      </c>
      <c r="J3" t="s">
        <v>73</v>
      </c>
      <c r="K3">
        <f>B17</f>
        <v>2.5063500000000002E-2</v>
      </c>
      <c r="L3" t="s">
        <v>9</v>
      </c>
    </row>
    <row r="4" spans="1:12" x14ac:dyDescent="0.2">
      <c r="A4">
        <v>3.09E-2</v>
      </c>
      <c r="B4">
        <v>0.15970000000000001</v>
      </c>
      <c r="C4">
        <f>WingXFLR5!L10</f>
        <v>30.973400000000002</v>
      </c>
      <c r="D4">
        <f t="shared" si="0"/>
        <v>587.60279838050008</v>
      </c>
      <c r="E4">
        <f>$K$6*1.802*10^-5*(1.225*C4)^-1</f>
        <v>0.23746511654569169</v>
      </c>
      <c r="F4">
        <f>1.225*C4/($K$7)</f>
        <v>2105572.4195338516</v>
      </c>
      <c r="G4">
        <f t="shared" si="1"/>
        <v>2.3835078415797122E-3</v>
      </c>
      <c r="H4">
        <f>G4*$K$3*D4*2</f>
        <v>7.0205664480169849E-2</v>
      </c>
      <c r="J4" t="s">
        <v>88</v>
      </c>
      <c r="K4">
        <f>A13</f>
        <v>0.17</v>
      </c>
      <c r="L4" t="s">
        <v>6</v>
      </c>
    </row>
    <row r="5" spans="1:12" x14ac:dyDescent="0.2">
      <c r="A5">
        <v>4.6399999999999997E-2</v>
      </c>
      <c r="B5">
        <v>0.15609999999999999</v>
      </c>
      <c r="C5">
        <f>WingXFLR5!L11</f>
        <v>29.274100000000001</v>
      </c>
      <c r="D5">
        <f t="shared" si="0"/>
        <v>524.89592012112507</v>
      </c>
      <c r="E5">
        <f>$K$6*1.802*10^-5*(1.225*C5)^-1</f>
        <v>0.25124946764601908</v>
      </c>
      <c r="F5">
        <f>1.225*C5/($K$7)</f>
        <v>1990053.9678135407</v>
      </c>
      <c r="G5">
        <f t="shared" si="1"/>
        <v>2.4517108534470918E-3</v>
      </c>
      <c r="H5">
        <f>G5*$K$3*D5*2</f>
        <v>6.4508086628637981E-2</v>
      </c>
      <c r="J5" t="s">
        <v>89</v>
      </c>
      <c r="K5">
        <f>K3/K4</f>
        <v>0.14743235294117649</v>
      </c>
      <c r="L5" t="s">
        <v>6</v>
      </c>
    </row>
    <row r="6" spans="1:12" x14ac:dyDescent="0.2">
      <c r="A6">
        <v>6.1800000000000001E-2</v>
      </c>
      <c r="B6">
        <v>0.1525</v>
      </c>
      <c r="C6">
        <f>WingXFLR5!L12</f>
        <v>27.827000000000002</v>
      </c>
      <c r="D6">
        <f t="shared" si="0"/>
        <v>474.28443151250008</v>
      </c>
      <c r="E6">
        <f>$K$6*1.802*10^-5*(1.225*C6)^-1</f>
        <v>0.26431530674583414</v>
      </c>
      <c r="F6">
        <f>1.225*C6/($K$7)</f>
        <v>1891680.0776914542</v>
      </c>
      <c r="G6">
        <f t="shared" si="1"/>
        <v>2.5146516505174729E-3</v>
      </c>
      <c r="H6">
        <f>G6*$K$3*D6*2</f>
        <v>5.9784474262204228E-2</v>
      </c>
      <c r="J6" t="s">
        <v>70</v>
      </c>
      <c r="K6">
        <v>500000</v>
      </c>
    </row>
    <row r="7" spans="1:12" x14ac:dyDescent="0.2">
      <c r="A7">
        <v>7.7299999999999994E-2</v>
      </c>
      <c r="B7">
        <v>0.14879999999999999</v>
      </c>
      <c r="C7">
        <f>WingXFLR5!L13</f>
        <v>26.575299999999999</v>
      </c>
      <c r="D7">
        <f t="shared" si="0"/>
        <v>432.57602418012505</v>
      </c>
      <c r="E7">
        <f>$K$6*1.802*10^-5*(1.225*C7)^-1</f>
        <v>0.2767645912112498</v>
      </c>
      <c r="F7">
        <f>1.225*C7/($K$7)</f>
        <v>1806589.4839067704</v>
      </c>
      <c r="G7">
        <f t="shared" si="1"/>
        <v>2.5731904904264429E-3</v>
      </c>
      <c r="H7">
        <f>G7*$K$3*D7*2</f>
        <v>5.5796389355338309E-2</v>
      </c>
      <c r="J7" t="s">
        <v>62</v>
      </c>
      <c r="K7">
        <f>1.802*10^-5</f>
        <v>1.802E-5</v>
      </c>
    </row>
    <row r="8" spans="1:12" x14ac:dyDescent="0.2">
      <c r="A8">
        <v>9.2700000000000005E-2</v>
      </c>
      <c r="B8">
        <v>0.1452</v>
      </c>
      <c r="C8">
        <f>WingXFLR5!L14</f>
        <v>25.4787</v>
      </c>
      <c r="D8">
        <f t="shared" si="0"/>
        <v>397.61304413512505</v>
      </c>
      <c r="E8">
        <f>$K$6*1.802*10^-5*(1.225*C8)^-1</f>
        <v>0.28867650393529992</v>
      </c>
      <c r="F8">
        <f>1.225*C8/($K$7)</f>
        <v>1732042.5915649279</v>
      </c>
      <c r="G8">
        <f t="shared" si="1"/>
        <v>2.6279820410756022E-3</v>
      </c>
      <c r="H8">
        <f>G8*$K$3*D8*2</f>
        <v>5.2378701796514611E-2</v>
      </c>
    </row>
    <row r="9" spans="1:12" x14ac:dyDescent="0.2">
      <c r="A9">
        <v>0.1082</v>
      </c>
      <c r="B9">
        <v>0.14149999999999999</v>
      </c>
      <c r="C9">
        <f>WingXFLR5!L15</f>
        <v>24.5075</v>
      </c>
      <c r="D9">
        <f t="shared" si="0"/>
        <v>367.87825320312504</v>
      </c>
      <c r="E9">
        <f>$K$6*1.802*10^-5*(1.225*C9)^-1</f>
        <v>0.3001163742044814</v>
      </c>
      <c r="F9">
        <f>1.225*C9/($K$7)</f>
        <v>1666020.3940066593</v>
      </c>
      <c r="G9">
        <f t="shared" si="1"/>
        <v>2.6795478693772963E-3</v>
      </c>
      <c r="H9">
        <f>G9*$K$3*D9*2</f>
        <v>4.9412559396507974E-2</v>
      </c>
    </row>
    <row r="10" spans="1:12" x14ac:dyDescent="0.2">
      <c r="A10">
        <v>0.1236</v>
      </c>
      <c r="B10">
        <v>0.13789999999999999</v>
      </c>
      <c r="C10">
        <f>WingXFLR5!L16</f>
        <v>23.639600000000002</v>
      </c>
      <c r="D10">
        <f t="shared" si="0"/>
        <v>342.28379649800002</v>
      </c>
      <c r="E10">
        <f>$K$6*1.802*10^-5*(1.225*C10)^-1</f>
        <v>0.31113479250140974</v>
      </c>
      <c r="F10">
        <f>1.225*C10/($K$7)</f>
        <v>1607020.5327413986</v>
      </c>
      <c r="G10">
        <f t="shared" si="1"/>
        <v>2.7282927177437141E-3</v>
      </c>
      <c r="H10">
        <f>G10*$K$3*D10*2</f>
        <v>4.6811118468810413E-2</v>
      </c>
    </row>
    <row r="11" spans="1:12" x14ac:dyDescent="0.2">
      <c r="A11">
        <v>0.1391</v>
      </c>
      <c r="B11">
        <v>0.1343</v>
      </c>
      <c r="C11">
        <f>WingXFLR5!L17</f>
        <v>22.857900000000001</v>
      </c>
      <c r="D11">
        <f t="shared" si="0"/>
        <v>320.02120035112506</v>
      </c>
      <c r="E11">
        <f>$K$6*1.802*10^-5*(1.225*C11)^-1</f>
        <v>0.3217750554870013</v>
      </c>
      <c r="F11">
        <f>1.225*C11/($K$7)</f>
        <v>1553880.5493895672</v>
      </c>
      <c r="G11">
        <f t="shared" si="1"/>
        <v>2.7745519538653258E-3</v>
      </c>
      <c r="H11">
        <f>G11*$K$3*D11*2</f>
        <v>4.4508537597359545E-2</v>
      </c>
    </row>
    <row r="12" spans="1:12" x14ac:dyDescent="0.2">
      <c r="A12">
        <v>0.1545</v>
      </c>
      <c r="B12">
        <v>0.13059999999999999</v>
      </c>
      <c r="C12">
        <f>WingXFLR5!L18</f>
        <v>22.149000000000001</v>
      </c>
      <c r="D12">
        <f t="shared" si="0"/>
        <v>300.47914811250007</v>
      </c>
      <c r="E12">
        <f>$K$6*1.802*10^-5*(1.225*C12)^-1</f>
        <v>0.33207377492511292</v>
      </c>
      <c r="F12">
        <f>1.225*C12/($K$7)</f>
        <v>1505689.5116537183</v>
      </c>
      <c r="G12">
        <f t="shared" si="1"/>
        <v>2.8186033520592362E-3</v>
      </c>
      <c r="H12">
        <f>G12*$K$3*D12*2</f>
        <v>4.2454137009519735E-2</v>
      </c>
    </row>
    <row r="13" spans="1:12" x14ac:dyDescent="0.2">
      <c r="A13">
        <v>0.17</v>
      </c>
      <c r="B13">
        <v>0.127</v>
      </c>
      <c r="C13">
        <f>WingXFLR5!L19</f>
        <v>21.502199999999998</v>
      </c>
      <c r="D13">
        <f t="shared" si="0"/>
        <v>283.18607046450001</v>
      </c>
      <c r="E13">
        <f>$K$6*1.802*10^-5*(1.225*C13)^-1</f>
        <v>0.34206276756872911</v>
      </c>
      <c r="F13">
        <f>1.225*C13/($K$7)</f>
        <v>1461720.0332963374</v>
      </c>
      <c r="G13">
        <f t="shared" si="1"/>
        <v>2.8606819591729059E-3</v>
      </c>
      <c r="H13">
        <f>G13*$K$3*D13*2</f>
        <v>4.0608147514267216E-2</v>
      </c>
    </row>
    <row r="14" spans="1:12" x14ac:dyDescent="0.2">
      <c r="C14">
        <f>WingXFLR5!L20</f>
        <v>20.908999999999999</v>
      </c>
      <c r="D14">
        <f t="shared" si="0"/>
        <v>267.77659711249999</v>
      </c>
      <c r="E14">
        <f>$K$6*1.802*10^-5*(1.225*C14)^-1</f>
        <v>0.35176727920112527</v>
      </c>
      <c r="F14">
        <f>1.225*C14/($K$7)</f>
        <v>1421394.2841287458</v>
      </c>
      <c r="G14">
        <f t="shared" si="1"/>
        <v>2.9009777265763055E-3</v>
      </c>
      <c r="H14">
        <f>G14*$K$3*D14*2</f>
        <v>3.8939352566966047E-2</v>
      </c>
    </row>
    <row r="15" spans="1:12" x14ac:dyDescent="0.2">
      <c r="A15" t="s">
        <v>71</v>
      </c>
      <c r="B15">
        <f>A3-A2</f>
        <v>1.55E-2</v>
      </c>
      <c r="C15">
        <f>WingXFLR5!L21</f>
        <v>20.362400000000001</v>
      </c>
      <c r="D15">
        <f t="shared" si="0"/>
        <v>253.95924192800004</v>
      </c>
      <c r="E15">
        <f>$K$6*1.802*10^-5*(1.225*C15)^-1</f>
        <v>0.36120997725299214</v>
      </c>
      <c r="F15">
        <f>1.225*C15/($K$7)</f>
        <v>1384236.4039955605</v>
      </c>
      <c r="G15">
        <f t="shared" si="1"/>
        <v>2.9396562123757942E-3</v>
      </c>
      <c r="H15">
        <f>G15*$K$3*D15*2</f>
        <v>3.7422455374824068E-2</v>
      </c>
    </row>
    <row r="16" spans="1:12" x14ac:dyDescent="0.2">
      <c r="A16" t="s">
        <v>72</v>
      </c>
      <c r="C16">
        <f>WingXFLR5!L22</f>
        <v>19.8565</v>
      </c>
      <c r="D16">
        <f t="shared" si="0"/>
        <v>241.49686275312504</v>
      </c>
      <c r="E16">
        <f>$K$6*1.802*10^-5*(1.225*C16)^-1</f>
        <v>0.37041281398113096</v>
      </c>
      <c r="F16">
        <f>1.225*C16/($K$7)</f>
        <v>1349845.3107658159</v>
      </c>
      <c r="G16">
        <f t="shared" si="1"/>
        <v>2.9768686715061113E-3</v>
      </c>
      <c r="H16">
        <f>G16*$K$3*D16*2</f>
        <v>3.6036523114354041E-2</v>
      </c>
    </row>
    <row r="17" spans="1:8" x14ac:dyDescent="0.2">
      <c r="A17" t="s">
        <v>74</v>
      </c>
      <c r="B17" cm="1">
        <f t="array" ref="B17">SUM(B2:B13*$B$15)-0.5*(B2*B15)-0.5*(B13*B15)</f>
        <v>2.5063500000000002E-2</v>
      </c>
      <c r="C17">
        <f>WingXFLR5!L23</f>
        <v>19.386700000000001</v>
      </c>
      <c r="D17">
        <f t="shared" si="0"/>
        <v>230.20453384512507</v>
      </c>
      <c r="E17">
        <f>$K$6*1.802*10^-5*(1.225*C17)^-1</f>
        <v>0.37938906780505849</v>
      </c>
      <c r="F17">
        <f>1.225*C17/($K$7)</f>
        <v>1317908.2963374029</v>
      </c>
      <c r="G17">
        <f t="shared" si="1"/>
        <v>3.0127221518055644E-3</v>
      </c>
      <c r="H17">
        <f>G17*$K$3*D17*2</f>
        <v>3.4765194799981386E-2</v>
      </c>
    </row>
    <row r="18" spans="1:8" x14ac:dyDescent="0.2">
      <c r="C18">
        <f>WingXFLR5!L24</f>
        <v>18.948699999999999</v>
      </c>
      <c r="D18">
        <f t="shared" si="0"/>
        <v>219.92010441012499</v>
      </c>
      <c r="E18">
        <f>$K$6*1.802*10^-5*(1.225*C18)^-1</f>
        <v>0.38815866211488537</v>
      </c>
      <c r="F18">
        <f>1.225*C18/($K$7)</f>
        <v>1288133.0466148723</v>
      </c>
      <c r="G18">
        <f t="shared" si="1"/>
        <v>3.047342829977076E-3</v>
      </c>
      <c r="H18">
        <f>G18*$K$3*D18*2</f>
        <v>3.3593709505174658E-2</v>
      </c>
    </row>
    <row r="19" spans="1:8" x14ac:dyDescent="0.2">
      <c r="C19">
        <f>WingXFLR5!L25</f>
        <v>18.539100000000001</v>
      </c>
      <c r="D19">
        <f t="shared" si="0"/>
        <v>210.51516514612504</v>
      </c>
      <c r="E19">
        <f>$K$6*1.802*10^-5*(1.225*C19)^-1</f>
        <v>0.39673457939254481</v>
      </c>
      <c r="F19">
        <f>1.225*C19/($K$7)</f>
        <v>1260288.4295227525</v>
      </c>
      <c r="G19">
        <f t="shared" si="1"/>
        <v>3.0808226755645197E-3</v>
      </c>
      <c r="H19">
        <f>G19*$K$3*D19*2</f>
        <v>3.2510361823199802E-2</v>
      </c>
    </row>
    <row r="20" spans="1:8" x14ac:dyDescent="0.2">
      <c r="C20">
        <f>WingXFLR5!L26</f>
        <v>18.155100000000001</v>
      </c>
      <c r="D20">
        <f t="shared" si="0"/>
        <v>201.88468930612504</v>
      </c>
      <c r="E20">
        <f>$K$6*1.802*10^-5*(1.225*C20)^-1</f>
        <v>0.40512594482081221</v>
      </c>
      <c r="F20">
        <f>1.225*C20/($K$7)</f>
        <v>1234184.1009988901</v>
      </c>
      <c r="G20">
        <f t="shared" si="1"/>
        <v>3.1132335568036982E-3</v>
      </c>
      <c r="H20">
        <f>G20*$K$3*D20*2</f>
        <v>3.1505530769683654E-2</v>
      </c>
    </row>
    <row r="21" spans="1:8" x14ac:dyDescent="0.2">
      <c r="C21">
        <f>WingXFLR5!L27</f>
        <v>17.794</v>
      </c>
      <c r="D21">
        <f t="shared" si="0"/>
        <v>193.93369205000002</v>
      </c>
      <c r="E21">
        <f>$K$6*1.802*10^-5*(1.225*C21)^-1</f>
        <v>0.41334731037520106</v>
      </c>
      <c r="F21">
        <f>1.225*C21/($K$7)</f>
        <v>1209636.5149833518</v>
      </c>
      <c r="G21">
        <f t="shared" si="1"/>
        <v>3.1446638814548425E-3</v>
      </c>
      <c r="H21">
        <f>G21*$K$3*D21*2</f>
        <v>3.0570265586492989E-2</v>
      </c>
    </row>
    <row r="22" spans="1:8" x14ac:dyDescent="0.2">
      <c r="C22">
        <f>WingXFLR5!L28</f>
        <v>17.453700000000001</v>
      </c>
      <c r="D22">
        <f t="shared" si="0"/>
        <v>186.58688176012504</v>
      </c>
      <c r="E22">
        <f>$K$6*1.802*10^-5*(1.225*C22)^-1</f>
        <v>0.42140646629748002</v>
      </c>
      <c r="F22">
        <f>1.225*C22/($K$7)</f>
        <v>1186502.9134295229</v>
      </c>
      <c r="G22">
        <f t="shared" si="1"/>
        <v>3.1751721175677767E-3</v>
      </c>
      <c r="H22">
        <f>G22*$K$3*D22*2</f>
        <v>2.9697513797420756E-2</v>
      </c>
    </row>
    <row r="23" spans="1:8" x14ac:dyDescent="0.2">
      <c r="C23">
        <f>WingXFLR5!L29</f>
        <v>17.132200000000001</v>
      </c>
      <c r="D23">
        <f t="shared" si="0"/>
        <v>179.77626956450004</v>
      </c>
      <c r="E23">
        <f>$K$6*1.802*10^-5*(1.225*C23)^-1</f>
        <v>0.4293145095677337</v>
      </c>
      <c r="F23">
        <f>1.225*C23/($K$7)</f>
        <v>1164647.3362930079</v>
      </c>
      <c r="G23">
        <f t="shared" si="1"/>
        <v>3.2048260186237753E-3</v>
      </c>
      <c r="H23">
        <f>G23*$K$3*D23*2</f>
        <v>2.8880754573182957E-2</v>
      </c>
    </row>
    <row r="24" spans="1:8" x14ac:dyDescent="0.2">
      <c r="C24">
        <f>WingXFLR5!L30</f>
        <v>16.8279</v>
      </c>
      <c r="D24">
        <f t="shared" si="0"/>
        <v>173.44665877612502</v>
      </c>
      <c r="E24">
        <f>$K$6*1.802*10^-5*(1.225*C24)^-1</f>
        <v>0.4370778315069811</v>
      </c>
      <c r="F24">
        <f>1.225*C24/($K$7)</f>
        <v>1143961.0155382908</v>
      </c>
      <c r="G24">
        <f t="shared" si="1"/>
        <v>3.2336727313595545E-3</v>
      </c>
      <c r="H24">
        <f>G24*$K$3*D24*2</f>
        <v>2.8114716997304424E-2</v>
      </c>
    </row>
    <row r="25" spans="1:8" x14ac:dyDescent="0.2">
      <c r="C25">
        <f>WingXFLR5!L31</f>
        <v>16.539200000000001</v>
      </c>
      <c r="D25">
        <f t="shared" si="0"/>
        <v>167.54639619200003</v>
      </c>
      <c r="E25">
        <f>$K$6*1.802*10^-5*(1.225*C25)^-1</f>
        <v>0.44470724344686119</v>
      </c>
      <c r="F25">
        <f>1.225*C25/($K$7)</f>
        <v>1124335.1831298559</v>
      </c>
      <c r="G25">
        <f t="shared" si="1"/>
        <v>3.261773321045536E-3</v>
      </c>
      <c r="H25">
        <f>G25*$K$3*D25*2</f>
        <v>2.7394323549191878E-2</v>
      </c>
    </row>
    <row r="26" spans="1:8" x14ac:dyDescent="0.2">
      <c r="C26">
        <f>WingXFLR5!L32</f>
        <v>16.265000000000001</v>
      </c>
      <c r="D26">
        <f t="shared" si="0"/>
        <v>162.03701281250002</v>
      </c>
      <c r="E26">
        <f>$K$6*1.802*10^-5*(1.225*C26)^-1</f>
        <v>0.45220424474739174</v>
      </c>
      <c r="F26">
        <f>1.225*C26/($K$7)</f>
        <v>1105695.0610432853</v>
      </c>
      <c r="G26">
        <f t="shared" si="1"/>
        <v>3.2891523639592109E-3</v>
      </c>
      <c r="H26">
        <f>G26*$K$3*D26*2</f>
        <v>2.6715907668871296E-2</v>
      </c>
    </row>
    <row r="27" spans="1:8" x14ac:dyDescent="0.2">
      <c r="C27">
        <f>WingXFLR5!L33</f>
        <v>16.004000000000001</v>
      </c>
      <c r="D27">
        <f t="shared" si="0"/>
        <v>156.87840980000004</v>
      </c>
      <c r="E27">
        <f>$K$6*1.802*10^-5*(1.225*C27)^-1</f>
        <v>0.45957898280531906</v>
      </c>
      <c r="F27">
        <f>1.225*C27/($K$7)</f>
        <v>1087952.2752497226</v>
      </c>
      <c r="G27">
        <f t="shared" si="1"/>
        <v>3.3158643407069049E-3</v>
      </c>
      <c r="H27">
        <f>G27*$K$3*D27*2</f>
        <v>2.6075440059791337E-2</v>
      </c>
    </row>
    <row r="28" spans="1:8" x14ac:dyDescent="0.2">
      <c r="C28">
        <f>WingXFLR5!L34</f>
        <v>15.7552</v>
      </c>
      <c r="D28">
        <f t="shared" si="0"/>
        <v>152.03862531200002</v>
      </c>
      <c r="E28">
        <f>$K$6*1.802*10^-5*(1.225*C28)^-1</f>
        <v>0.46683647562813085</v>
      </c>
      <c r="F28">
        <f>1.225*C28/($K$7)</f>
        <v>1071038.8457269701</v>
      </c>
      <c r="G28">
        <f t="shared" si="1"/>
        <v>3.3419432081458473E-3</v>
      </c>
      <c r="H28">
        <f>G28*$K$3*D28*2</f>
        <v>2.5469751827170626E-2</v>
      </c>
    </row>
    <row r="29" spans="1:8" x14ac:dyDescent="0.2">
      <c r="C29">
        <f>WingXFLR5!L35</f>
        <v>15.5177</v>
      </c>
      <c r="D29">
        <f t="shared" si="0"/>
        <v>147.489395640125</v>
      </c>
      <c r="E29">
        <f>$K$6*1.802*10^-5*(1.225*C29)^-1</f>
        <v>0.47398145606735065</v>
      </c>
      <c r="F29">
        <f>1.225*C29/($K$7)</f>
        <v>1054893.5904550501</v>
      </c>
      <c r="G29">
        <f t="shared" si="1"/>
        <v>3.3674204880685633E-3</v>
      </c>
      <c r="H29">
        <f>G29*$K$3*D29*2</f>
        <v>2.4896016301777089E-2</v>
      </c>
    </row>
    <row r="30" spans="1:8" x14ac:dyDescent="0.2">
      <c r="C30">
        <f>WingXFLR5!L36</f>
        <v>15.290699999999999</v>
      </c>
      <c r="D30">
        <f t="shared" si="0"/>
        <v>143.205872725125</v>
      </c>
      <c r="E30">
        <f>$K$6*1.802*10^-5*(1.225*C30)^-1</f>
        <v>0.4810180070772645</v>
      </c>
      <c r="F30">
        <f>1.225*C30/($K$7)</f>
        <v>1039462.1254162042</v>
      </c>
      <c r="G30">
        <f t="shared" si="1"/>
        <v>3.3923241321320188E-3</v>
      </c>
      <c r="H30">
        <f>G30*$K$3*D30*2</f>
        <v>2.4351733589137777E-2</v>
      </c>
    </row>
    <row r="31" spans="1:8" x14ac:dyDescent="0.2">
      <c r="C31">
        <f>WingXFLR5!L37</f>
        <v>15.073399999999999</v>
      </c>
      <c r="D31">
        <f t="shared" si="0"/>
        <v>139.16452488049998</v>
      </c>
      <c r="E31">
        <f>$K$6*1.802*10^-5*(1.225*C31)^-1</f>
        <v>0.48795242220178109</v>
      </c>
      <c r="F31">
        <f>1.225*C31/($K$7)</f>
        <v>1024690.0665926748</v>
      </c>
      <c r="G31">
        <f t="shared" si="1"/>
        <v>3.4166887178972631E-3</v>
      </c>
      <c r="H31">
        <f>G31*$K$3*D31*2</f>
        <v>2.383447930102239E-2</v>
      </c>
    </row>
    <row r="32" spans="1:8" x14ac:dyDescent="0.2">
      <c r="C32">
        <f>WingXFLR5!L38</f>
        <v>14.8651</v>
      </c>
      <c r="D32">
        <f t="shared" si="0"/>
        <v>135.344858781125</v>
      </c>
      <c r="E32">
        <f>$K$6*1.802*10^-5*(1.225*C32)^-1</f>
        <v>0.49478994697757339</v>
      </c>
      <c r="F32">
        <f>1.225*C32/($K$7)</f>
        <v>1010529.8279689235</v>
      </c>
      <c r="G32">
        <f t="shared" si="1"/>
        <v>3.4405439352286071E-3</v>
      </c>
      <c r="H32">
        <f>G32*$K$3*D32*2</f>
        <v>2.3342135463685156E-2</v>
      </c>
    </row>
    <row r="33" spans="3:8" x14ac:dyDescent="0.2">
      <c r="C33">
        <f>WingXFLR5!L39</f>
        <v>14.6653</v>
      </c>
      <c r="D33">
        <f t="shared" si="0"/>
        <v>131.73100225512502</v>
      </c>
      <c r="E33">
        <f>$K$6*1.802*10^-5*(1.225*C33)^-1</f>
        <v>0.50153096362272354</v>
      </c>
      <c r="F33">
        <f>1.225*C33/($K$7)</f>
        <v>996947.41953385132</v>
      </c>
      <c r="G33">
        <f t="shared" si="1"/>
        <v>3.4639016278348619E-3</v>
      </c>
      <c r="H33">
        <f>G33*$K$3*D33*2</f>
        <v>2.2873112168002051E-2</v>
      </c>
    </row>
    <row r="34" spans="3:8" x14ac:dyDescent="0.2">
      <c r="C34">
        <f>WingXFLR5!L40</f>
        <v>14.4733</v>
      </c>
      <c r="D34">
        <f t="shared" si="0"/>
        <v>128.30430289512501</v>
      </c>
      <c r="E34">
        <f>$K$6*1.802*10^-5*(1.225*C34)^-1</f>
        <v>0.50818417643635716</v>
      </c>
      <c r="F34">
        <f>1.225*C34/($K$7)</f>
        <v>983895.25527192024</v>
      </c>
      <c r="G34">
        <f t="shared" si="1"/>
        <v>3.4868016559135477E-3</v>
      </c>
      <c r="H34">
        <f>G34*$K$3*D34*2</f>
        <v>2.2425398990063801E-2</v>
      </c>
    </row>
    <row r="35" spans="3:8" x14ac:dyDescent="0.2">
      <c r="C35">
        <f>WingXFLR5!L41</f>
        <v>14.2887</v>
      </c>
      <c r="D35">
        <f t="shared" si="0"/>
        <v>125.05225546012501</v>
      </c>
      <c r="E35">
        <f>$K$6*1.802*10^-5*(1.225*C35)^-1</f>
        <v>0.51474956019906126</v>
      </c>
      <c r="F35">
        <f>1.225*C35/($K$7)</f>
        <v>971346.14317425096</v>
      </c>
      <c r="G35">
        <f t="shared" si="1"/>
        <v>3.5092528931359585E-3</v>
      </c>
      <c r="H35">
        <f>G35*$K$3*D35*2</f>
        <v>2.1997732141967895E-2</v>
      </c>
    </row>
    <row r="36" spans="3:8" x14ac:dyDescent="0.2">
      <c r="C36">
        <f>WingXFLR5!L42</f>
        <v>14.1111</v>
      </c>
      <c r="D36">
        <f t="shared" si="0"/>
        <v>121.96292521612503</v>
      </c>
      <c r="E36">
        <f>$K$6*1.802*10^-5*(1.225*C36)^-1</f>
        <v>0.52122811409573511</v>
      </c>
      <c r="F36">
        <f>1.225*C36/($K$7)</f>
        <v>959272.89123196446</v>
      </c>
      <c r="G36">
        <f t="shared" si="1"/>
        <v>3.5312672842333758E-3</v>
      </c>
      <c r="H36">
        <f>G36*$K$3*D36*2</f>
        <v>2.1588881213593758E-2</v>
      </c>
    </row>
    <row r="37" spans="3:8" x14ac:dyDescent="0.2">
      <c r="C37">
        <f>WingXFLR5!L43</f>
        <v>13.9399</v>
      </c>
      <c r="D37">
        <f t="shared" si="0"/>
        <v>119.02149735612501</v>
      </c>
      <c r="E37">
        <f>$K$6*1.802*10^-5*(1.225*C37)^-1</f>
        <v>0.5276294694234771</v>
      </c>
      <c r="F37">
        <f>1.225*C37/($K$7)</f>
        <v>947634.71143174241</v>
      </c>
      <c r="G37">
        <f t="shared" si="1"/>
        <v>3.5528853768083905E-3</v>
      </c>
      <c r="H37">
        <f>G37*$K$3*D37*2</f>
        <v>2.1197191330781021E-2</v>
      </c>
    </row>
    <row r="38" spans="3:8" x14ac:dyDescent="0.2">
      <c r="C38">
        <f>WingXFLR5!L44</f>
        <v>13.774800000000001</v>
      </c>
      <c r="D38">
        <f t="shared" si="0"/>
        <v>116.21888296200002</v>
      </c>
      <c r="E38">
        <f>$K$6*1.802*10^-5*(1.225*C38)^-1</f>
        <v>0.53395345419289764</v>
      </c>
      <c r="F38">
        <f>1.225*C38/($K$7)</f>
        <v>936411.20976692566</v>
      </c>
      <c r="G38">
        <f t="shared" si="1"/>
        <v>3.5741137863026899E-3</v>
      </c>
      <c r="H38">
        <f>G38*$K$3*D38*2</f>
        <v>2.0821728789160703E-2</v>
      </c>
    </row>
    <row r="39" spans="3:8" x14ac:dyDescent="0.2">
      <c r="C39">
        <f>WingXFLR5!L45</f>
        <v>13.615500000000001</v>
      </c>
      <c r="D39">
        <f t="shared" si="0"/>
        <v>113.54637715312502</v>
      </c>
      <c r="E39">
        <f>$K$6*1.802*10^-5*(1.225*C39)^-1</f>
        <v>0.54020065666456074</v>
      </c>
      <c r="F39">
        <f>1.225*C39/($K$7)</f>
        <v>925581.9922308547</v>
      </c>
      <c r="G39">
        <f t="shared" si="1"/>
        <v>3.5949613734125789E-3</v>
      </c>
      <c r="H39">
        <f>G39*$K$3*D39*2</f>
        <v>2.0461582742495519E-2</v>
      </c>
    </row>
    <row r="40" spans="3:8" x14ac:dyDescent="0.2">
      <c r="C40">
        <f>WingXFLR5!L46</f>
        <v>13.4617</v>
      </c>
      <c r="D40">
        <f t="shared" si="0"/>
        <v>110.99563722012502</v>
      </c>
      <c r="E40">
        <f>$K$6*1.802*10^-5*(1.225*C40)^-1</f>
        <v>0.54637245227692843</v>
      </c>
      <c r="F40">
        <f>1.225*C40/($K$7)</f>
        <v>915126.66481687024</v>
      </c>
      <c r="G40">
        <f t="shared" si="1"/>
        <v>3.6154392766804249E-3</v>
      </c>
      <c r="H40">
        <f>G40*$K$3*D40*2</f>
        <v>2.0115864161556501E-2</v>
      </c>
    </row>
    <row r="41" spans="3:8" x14ac:dyDescent="0.2">
      <c r="C41">
        <f>WingXFLR5!L47</f>
        <v>13.312900000000001</v>
      </c>
      <c r="D41">
        <f t="shared" si="0"/>
        <v>108.55540017612502</v>
      </c>
      <c r="E41">
        <f>$K$6*1.802*10^-5*(1.225*C41)^-1</f>
        <v>0.55247932763081875</v>
      </c>
      <c r="F41">
        <f>1.225*C41/($K$7)</f>
        <v>905011.23751387361</v>
      </c>
      <c r="G41">
        <f t="shared" si="1"/>
        <v>3.6355882467250175E-3</v>
      </c>
      <c r="H41">
        <f>G41*$K$3*D41*2</f>
        <v>1.9783259017541407E-2</v>
      </c>
    </row>
    <row r="42" spans="3:8" x14ac:dyDescent="0.2">
      <c r="C42">
        <f>WingXFLR5!L48</f>
        <v>13.1691</v>
      </c>
      <c r="D42">
        <f t="shared" si="0"/>
        <v>106.222931821125</v>
      </c>
      <c r="E42">
        <f>$K$6*1.802*10^-5*(1.225*C42)^-1</f>
        <v>0.55851212617538992</v>
      </c>
      <c r="F42">
        <f>1.225*C42/($K$7)</f>
        <v>895235.7103218647</v>
      </c>
      <c r="G42">
        <f t="shared" si="1"/>
        <v>3.6553837588296058E-3</v>
      </c>
      <c r="H42">
        <f>G42*$K$3*D42*2</f>
        <v>1.9463591258344109E-2</v>
      </c>
    </row>
    <row r="43" spans="3:8" x14ac:dyDescent="0.2">
      <c r="C43">
        <f>WingXFLR5!L49</f>
        <v>13.0298</v>
      </c>
      <c r="D43">
        <f t="shared" si="0"/>
        <v>103.98760892450001</v>
      </c>
      <c r="E43">
        <f>$K$6*1.802*10^-5*(1.225*C43)^-1</f>
        <v>0.56448311108507632</v>
      </c>
      <c r="F43">
        <f>1.225*C43/($K$7)</f>
        <v>885766.0932297447</v>
      </c>
      <c r="G43">
        <f t="shared" si="1"/>
        <v>3.6748714427879991E-3</v>
      </c>
      <c r="H43">
        <f>G43*$K$3*D43*2</f>
        <v>1.9155586641016516E-2</v>
      </c>
    </row>
    <row r="44" spans="3:8" x14ac:dyDescent="0.2">
      <c r="C44">
        <f>WingXFLR5!L50</f>
        <v>12.8948</v>
      </c>
      <c r="D44">
        <f t="shared" si="0"/>
        <v>101.84396856200001</v>
      </c>
      <c r="E44">
        <f>$K$6*1.802*10^-5*(1.225*C44)^-1</f>
        <v>0.5703928747104513</v>
      </c>
      <c r="F44">
        <f>1.225*C44/($K$7)</f>
        <v>876588.79023307445</v>
      </c>
      <c r="G44">
        <f t="shared" si="1"/>
        <v>3.6940580885005251E-3</v>
      </c>
      <c r="H44">
        <f>G44*$K$3*D44*2</f>
        <v>1.8858656418623065E-2</v>
      </c>
    </row>
    <row r="45" spans="3:8" x14ac:dyDescent="0.2">
      <c r="C45">
        <f>WingXFLR5!L51</f>
        <v>12.764099999999999</v>
      </c>
      <c r="D45">
        <f t="shared" si="0"/>
        <v>99.789877396124993</v>
      </c>
      <c r="E45">
        <f>$K$6*1.802*10^-5*(1.225*C45)^-1</f>
        <v>0.57623350183846322</v>
      </c>
      <c r="F45">
        <f>1.225*C45/($K$7)</f>
        <v>867703.80133185349</v>
      </c>
      <c r="G45">
        <f t="shared" si="1"/>
        <v>3.7129228623207812E-3</v>
      </c>
      <c r="H45">
        <f>G45*$K$3*D45*2</f>
        <v>1.857266089949897E-2</v>
      </c>
    </row>
    <row r="46" spans="3:8" x14ac:dyDescent="0.2">
      <c r="C46">
        <f>WingXFLR5!L52</f>
        <v>12.6372</v>
      </c>
      <c r="D46">
        <f t="shared" si="0"/>
        <v>97.815529601999998</v>
      </c>
      <c r="E46">
        <f>$K$6*1.802*10^-5*(1.225*C46)^-1</f>
        <v>0.58201991270347286</v>
      </c>
      <c r="F46">
        <f>1.225*C46/($K$7)</f>
        <v>859077.13651498349</v>
      </c>
      <c r="G46">
        <f t="shared" si="1"/>
        <v>3.731518475543788E-3</v>
      </c>
      <c r="H46">
        <f>G46*$K$3*D46*2</f>
        <v>1.8296377853148096E-2</v>
      </c>
    </row>
    <row r="47" spans="3:8" x14ac:dyDescent="0.2">
      <c r="C47">
        <f>WingXFLR5!L53</f>
        <v>12.514099999999999</v>
      </c>
      <c r="D47">
        <f t="shared" si="0"/>
        <v>95.919153021124984</v>
      </c>
      <c r="E47">
        <f>$K$6*1.802*10^-5*(1.225*C47)^-1</f>
        <v>0.58774518669471465</v>
      </c>
      <c r="F47">
        <f>1.225*C47/($K$7)</f>
        <v>850708.79578246397</v>
      </c>
      <c r="G47">
        <f t="shared" si="1"/>
        <v>3.7498268557407586E-3</v>
      </c>
      <c r="H47">
        <f>G47*$K$3*D47*2</f>
        <v>1.8029690186355363E-2</v>
      </c>
    </row>
    <row r="48" spans="3:8" x14ac:dyDescent="0.2">
      <c r="C48">
        <f>WingXFLR5!L54</f>
        <v>12.394500000000001</v>
      </c>
      <c r="D48">
        <f t="shared" si="0"/>
        <v>94.094473528125022</v>
      </c>
      <c r="E48">
        <f>$K$6*1.802*10^-5*(1.225*C48)^-1</f>
        <v>0.59341659936393787</v>
      </c>
      <c r="F48">
        <f>1.225*C48/($K$7)</f>
        <v>842578.38512763602</v>
      </c>
      <c r="G48">
        <f t="shared" si="1"/>
        <v>3.7678752879834183E-3</v>
      </c>
      <c r="H48">
        <f>G48*$K$3*D48*2</f>
        <v>1.7771838179797498E-2</v>
      </c>
    </row>
    <row r="49" spans="3:8" x14ac:dyDescent="0.2">
      <c r="C49">
        <f>WingXFLR5!L55</f>
        <v>12.2783</v>
      </c>
      <c r="D49">
        <f t="shared" si="0"/>
        <v>92.338448670125004</v>
      </c>
      <c r="E49">
        <f>$K$6*1.802*10^-5*(1.225*C49)^-1</f>
        <v>0.59903260555747351</v>
      </c>
      <c r="F49">
        <f>1.225*C49/($K$7)</f>
        <v>834679.10654827976</v>
      </c>
      <c r="G49">
        <f t="shared" si="1"/>
        <v>3.7856626078390317E-3</v>
      </c>
      <c r="H49">
        <f>G49*$K$3*D49*2</f>
        <v>1.752250502079214E-2</v>
      </c>
    </row>
    <row r="50" spans="3:8" x14ac:dyDescent="0.2">
      <c r="C50">
        <f>WingXFLR5!L56</f>
        <v>12.1654</v>
      </c>
      <c r="D50">
        <f t="shared" si="0"/>
        <v>90.648136260499996</v>
      </c>
      <c r="E50">
        <f>$K$6*1.802*10^-5*(1.225*C50)^-1</f>
        <v>0.60459187867364217</v>
      </c>
      <c r="F50">
        <f>1.225*C50/($K$7)</f>
        <v>827004.16204217542</v>
      </c>
      <c r="G50">
        <f t="shared" si="1"/>
        <v>3.8031883064386929E-3</v>
      </c>
      <c r="H50">
        <f>G50*$K$3*D50*2</f>
        <v>1.7281380086661698E-2</v>
      </c>
    </row>
    <row r="51" spans="3:8" x14ac:dyDescent="0.2">
      <c r="C51">
        <f>WingXFLR5!L57</f>
        <v>12.0555</v>
      </c>
      <c r="D51">
        <f t="shared" si="0"/>
        <v>89.017736653125013</v>
      </c>
      <c r="E51">
        <f>$K$6*1.802*10^-5*(1.225*C51)^-1</f>
        <v>0.61010344165039421</v>
      </c>
      <c r="F51">
        <f>1.225*C51/($K$7)</f>
        <v>819533.15760266385</v>
      </c>
      <c r="G51">
        <f t="shared" si="1"/>
        <v>3.8204842352595552E-3</v>
      </c>
      <c r="H51">
        <f>G51*$K$3*D51*2</f>
        <v>1.7047734516249344E-2</v>
      </c>
    </row>
    <row r="52" spans="3:8" x14ac:dyDescent="0.2">
      <c r="C52">
        <f>WingXFLR5!L58</f>
        <v>11.948600000000001</v>
      </c>
      <c r="D52">
        <f t="shared" si="0"/>
        <v>87.446038200500013</v>
      </c>
      <c r="E52">
        <f>$K$6*1.802*10^-5*(1.225*C52)^-1</f>
        <v>0.6155618265584526</v>
      </c>
      <c r="F52">
        <f>1.225*C52/($K$7)</f>
        <v>812266.09322974482</v>
      </c>
      <c r="G52">
        <f t="shared" si="1"/>
        <v>3.8375364569849879E-3</v>
      </c>
      <c r="H52">
        <f>G52*$K$3*D52*2</f>
        <v>1.6821486305336929E-2</v>
      </c>
    </row>
    <row r="53" spans="3:8" x14ac:dyDescent="0.2">
      <c r="C53">
        <f>WingXFLR5!L59</f>
        <v>11.8445</v>
      </c>
      <c r="D53">
        <f t="shared" si="0"/>
        <v>85.928960403125004</v>
      </c>
      <c r="E53">
        <f>$K$6*1.802*10^-5*(1.225*C53)^-1</f>
        <v>0.62097193134504003</v>
      </c>
      <c r="F53">
        <f>1.225*C53/($K$7)</f>
        <v>805189.37291897903</v>
      </c>
      <c r="G53">
        <f t="shared" si="1"/>
        <v>3.8543634069801566E-3</v>
      </c>
      <c r="H53">
        <f>G53*$K$3*D53*2</f>
        <v>1.6602134611835958E-2</v>
      </c>
    </row>
    <row r="54" spans="3:8" x14ac:dyDescent="0.2">
      <c r="C54">
        <f>WingXFLR5!L60</f>
        <v>11.7432</v>
      </c>
      <c r="D54">
        <f t="shared" si="0"/>
        <v>84.465432071999999</v>
      </c>
      <c r="E54">
        <f>$K$6*1.802*10^-5*(1.225*C54)^-1</f>
        <v>0.62632860215412556</v>
      </c>
      <c r="F54">
        <f>1.225*C54/($K$7)</f>
        <v>798302.99667036638</v>
      </c>
      <c r="G54">
        <f t="shared" si="1"/>
        <v>3.8709520966136637E-3</v>
      </c>
      <c r="H54">
        <f>G54*$K$3*D54*2</f>
        <v>1.6389606196978424E-2</v>
      </c>
    </row>
    <row r="55" spans="3:8" x14ac:dyDescent="0.2">
      <c r="C55">
        <f>WingXFLR5!L61</f>
        <v>11.644399999999999</v>
      </c>
      <c r="D55">
        <f t="shared" si="0"/>
        <v>83.050131457999981</v>
      </c>
      <c r="E55">
        <f>$K$6*1.802*10^-5*(1.225*C55)^-1</f>
        <v>0.63164285328710168</v>
      </c>
      <c r="F55">
        <f>1.225*C55/($K$7)</f>
        <v>791586.57047724747</v>
      </c>
      <c r="G55">
        <f t="shared" si="1"/>
        <v>3.8873394691222572E-3</v>
      </c>
      <c r="H55">
        <f>G55*$K$3*D55*2</f>
        <v>1.6183203891473191E-2</v>
      </c>
    </row>
    <row r="56" spans="3:8" x14ac:dyDescent="0.2">
      <c r="C56">
        <f>WingXFLR5!L62</f>
        <v>11.548</v>
      </c>
      <c r="D56">
        <f t="shared" si="0"/>
        <v>81.680736199999998</v>
      </c>
      <c r="E56">
        <f>$K$6*1.802*10^-5*(1.225*C56)^-1</f>
        <v>0.63691565992521026</v>
      </c>
      <c r="F56">
        <f>1.225*C56/($K$7)</f>
        <v>785033.29633740301</v>
      </c>
      <c r="G56">
        <f t="shared" si="1"/>
        <v>3.9035310482989347E-3</v>
      </c>
      <c r="H56">
        <f>G56*$K$3*D56*2</f>
        <v>1.5982657588035926E-2</v>
      </c>
    </row>
    <row r="57" spans="3:8" x14ac:dyDescent="0.2">
      <c r="C57">
        <f>WingXFLR5!L63</f>
        <v>11.4541</v>
      </c>
      <c r="D57">
        <f t="shared" si="0"/>
        <v>80.357799171125009</v>
      </c>
      <c r="E57">
        <f>$K$6*1.802*10^-5*(1.225*C57)^-1</f>
        <v>0.64213705492498996</v>
      </c>
      <c r="F57">
        <f>1.225*C57/($K$7)</f>
        <v>778649.97225305228</v>
      </c>
      <c r="G57">
        <f t="shared" si="1"/>
        <v>3.9194988418286272E-3</v>
      </c>
      <c r="H57">
        <f>G57*$K$3*D57*2</f>
        <v>1.5788115251355553E-2</v>
      </c>
    </row>
    <row r="58" spans="3:8" x14ac:dyDescent="0.2">
      <c r="C58">
        <f>WingXFLR5!L64</f>
        <v>11.362399999999999</v>
      </c>
      <c r="D58">
        <f t="shared" si="0"/>
        <v>79.076281927999986</v>
      </c>
      <c r="E58">
        <f>$K$6*1.802*10^-5*(1.225*C58)^-1</f>
        <v>0.64731940794342102</v>
      </c>
      <c r="F58">
        <f>1.225*C58/($K$7)</f>
        <v>772416.20421753603</v>
      </c>
      <c r="G58">
        <f t="shared" si="1"/>
        <v>3.935283173769428E-3</v>
      </c>
      <c r="H58">
        <f>G58*$K$3*D58*2</f>
        <v>1.5598898906113162E-2</v>
      </c>
    </row>
    <row r="59" spans="3:8" x14ac:dyDescent="0.2">
      <c r="C59">
        <f>WingXFLR5!L65</f>
        <v>11.273</v>
      </c>
      <c r="D59">
        <f t="shared" si="0"/>
        <v>77.836824012500003</v>
      </c>
      <c r="E59">
        <f>$K$6*1.802*10^-5*(1.225*C59)^-1</f>
        <v>0.65245294427537714</v>
      </c>
      <c r="F59">
        <f>1.225*C59/($K$7)</f>
        <v>766338.79023307445</v>
      </c>
      <c r="G59">
        <f t="shared" si="1"/>
        <v>3.9508566482724062E-3</v>
      </c>
      <c r="H59">
        <f>G59*$K$3*D59*2</f>
        <v>1.5415161992480782E-2</v>
      </c>
    </row>
    <row r="60" spans="3:8" x14ac:dyDescent="0.2">
      <c r="C60">
        <f>WingXFLR5!L66</f>
        <v>11.185600000000001</v>
      </c>
      <c r="D60">
        <f t="shared" si="0"/>
        <v>76.634559008000025</v>
      </c>
      <c r="E60">
        <f>$K$6*1.802*10^-5*(1.225*C60)^-1</f>
        <v>0.65755096202406016</v>
      </c>
      <c r="F60">
        <f>1.225*C60/($K$7)</f>
        <v>760397.33629300783</v>
      </c>
      <c r="G60">
        <f t="shared" si="1"/>
        <v>3.9662618555672382E-3</v>
      </c>
      <c r="H60">
        <f>G60*$K$3*D60*2</f>
        <v>1.523623840706524E-2</v>
      </c>
    </row>
    <row r="61" spans="3:8" x14ac:dyDescent="0.2">
      <c r="C61">
        <f>WingXFLR5!L67</f>
        <v>11.100300000000001</v>
      </c>
      <c r="D61">
        <f t="shared" si="0"/>
        <v>75.470204305125023</v>
      </c>
      <c r="E61">
        <f>$K$6*1.802*10^-5*(1.225*C61)^-1</f>
        <v>0.66260389726550883</v>
      </c>
      <c r="F61">
        <f>1.225*C61/($K$7)</f>
        <v>754598.64039955614</v>
      </c>
      <c r="G61">
        <f t="shared" si="1"/>
        <v>3.981472014953566E-3</v>
      </c>
      <c r="H61">
        <f>G61*$K$3*D61*2</f>
        <v>1.506228659849744E-2</v>
      </c>
    </row>
    <row r="62" spans="3:8" x14ac:dyDescent="0.2">
      <c r="C62">
        <f>WingXFLR5!L68</f>
        <v>11.0169</v>
      </c>
      <c r="D62">
        <f t="shared" si="0"/>
        <v>74.340402436125004</v>
      </c>
      <c r="E62">
        <f>$K$6*1.802*10^-5*(1.225*C62)^-1</f>
        <v>0.66761993308610668</v>
      </c>
      <c r="F62">
        <f>1.225*C62/($K$7)</f>
        <v>748929.10654827964</v>
      </c>
      <c r="G62">
        <f t="shared" si="1"/>
        <v>3.9965138463351618E-3</v>
      </c>
      <c r="H62">
        <f>G62*$K$3*D62*2</f>
        <v>1.4892854394760209E-2</v>
      </c>
    </row>
    <row r="63" spans="3:8" x14ac:dyDescent="0.2">
      <c r="C63">
        <f>WingXFLR5!L69</f>
        <v>10.9354</v>
      </c>
      <c r="D63">
        <f t="shared" si="0"/>
        <v>73.244571060500007</v>
      </c>
      <c r="E63">
        <f>$K$6*1.802*10^-5*(1.225*C63)^-1</f>
        <v>0.67259561066045392</v>
      </c>
      <c r="F63">
        <f>1.225*C63/($K$7)</f>
        <v>743388.73473917868</v>
      </c>
      <c r="G63">
        <f t="shared" si="1"/>
        <v>4.0113789290397795E-3</v>
      </c>
      <c r="H63">
        <f>G63*$K$3*D63*2</f>
        <v>1.4727900540517695E-2</v>
      </c>
    </row>
    <row r="64" spans="3:8" x14ac:dyDescent="0.2">
      <c r="C64">
        <f>WingXFLR5!L70</f>
        <v>10.855700000000001</v>
      </c>
      <c r="D64">
        <f t="shared" si="0"/>
        <v>72.180811275125009</v>
      </c>
      <c r="E64">
        <f>$K$6*1.802*10^-5*(1.225*C64)^-1</f>
        <v>0.67753364967863217</v>
      </c>
      <c r="F64">
        <f>1.225*C64/($K$7)</f>
        <v>737970.72697003337</v>
      </c>
      <c r="G64">
        <f t="shared" si="1"/>
        <v>4.0260773013994951E-3</v>
      </c>
      <c r="H64">
        <f>G64*$K$3*D64*2</f>
        <v>1.4567183195354744E-2</v>
      </c>
    </row>
    <row r="65" spans="3:8" x14ac:dyDescent="0.2">
      <c r="C65">
        <f>WingXFLR5!L71</f>
        <v>10.777699999999999</v>
      </c>
      <c r="D65">
        <f t="shared" si="0"/>
        <v>71.147275590124991</v>
      </c>
      <c r="E65">
        <f>$K$6*1.802*10^-5*(1.225*C65)^-1</f>
        <v>0.68243707292059785</v>
      </c>
      <c r="F65">
        <f>1.225*C65/($K$7)</f>
        <v>732668.28523862374</v>
      </c>
      <c r="G65">
        <f t="shared" si="1"/>
        <v>4.0406197314721507E-3</v>
      </c>
      <c r="H65">
        <f>G65*$K$3*D65*2</f>
        <v>1.4410464123367222E-2</v>
      </c>
    </row>
    <row r="66" spans="3:8" x14ac:dyDescent="0.2">
      <c r="C66">
        <f>WingXFLR5!L72</f>
        <v>10.701499999999999</v>
      </c>
      <c r="D66">
        <f t="shared" si="0"/>
        <v>70.144787628125002</v>
      </c>
      <c r="E66">
        <f>$K$6*1.802*10^-5*(1.225*C66)^-1</f>
        <v>0.68729636413739459</v>
      </c>
      <c r="F66">
        <f>1.225*C66/($K$7)</f>
        <v>727488.20754716988</v>
      </c>
      <c r="G66">
        <f t="shared" si="1"/>
        <v>4.0549798246589212E-3</v>
      </c>
      <c r="H66">
        <f>G66*$K$3*D66*2</f>
        <v>1.4257908265578484E-2</v>
      </c>
    </row>
    <row r="67" spans="3:8" x14ac:dyDescent="0.2">
      <c r="C67">
        <f>WingXFLR5!L73</f>
        <v>10.626799999999999</v>
      </c>
      <c r="D67">
        <f t="shared" ref="D67:D130" si="2">0.5*1.225*C67^2</f>
        <v>69.168937921999998</v>
      </c>
      <c r="E67">
        <f>$K$6*1.802*10^-5*(1.225*C67)^-1</f>
        <v>0.6921276433937148</v>
      </c>
      <c r="F67">
        <f>1.225*C67/($K$7)</f>
        <v>722410.09988901217</v>
      </c>
      <c r="G67">
        <f t="shared" ref="G67:G108" si="3">(2*0.664*F67^(-1/2)*$K$5^(-0.5))</f>
        <v>4.0692068987658392E-3</v>
      </c>
      <c r="H67">
        <f>G67*$K$3*D67*2</f>
        <v>1.4108881733985732E-2</v>
      </c>
    </row>
    <row r="68" spans="3:8" x14ac:dyDescent="0.2">
      <c r="C68">
        <f>WingXFLR5!L74</f>
        <v>10.553699999999999</v>
      </c>
      <c r="D68">
        <f t="shared" si="2"/>
        <v>68.220607510124992</v>
      </c>
      <c r="E68">
        <f>$K$6*1.802*10^-5*(1.225*C68)^-1</f>
        <v>0.69692165219935454</v>
      </c>
      <c r="F68">
        <f>1.225*C68/($K$7)</f>
        <v>717440.76026637072</v>
      </c>
      <c r="G68">
        <f t="shared" si="3"/>
        <v>4.0832752214597385E-3</v>
      </c>
      <c r="H68">
        <f>G68*$K$3*D68*2</f>
        <v>1.3963553378513535E-2</v>
      </c>
    </row>
    <row r="69" spans="3:8" x14ac:dyDescent="0.2">
      <c r="C69">
        <f>WingXFLR5!L75</f>
        <v>10.482100000000001</v>
      </c>
      <c r="D69">
        <f t="shared" si="2"/>
        <v>67.298082501125009</v>
      </c>
      <c r="E69">
        <f>$K$6*1.802*10^-5*(1.225*C69)^-1</f>
        <v>0.70168210957883692</v>
      </c>
      <c r="F69">
        <f>1.225*C69/($K$7)</f>
        <v>712573.39067702566</v>
      </c>
      <c r="G69">
        <f t="shared" si="3"/>
        <v>4.0971972859398893E-3</v>
      </c>
      <c r="H69">
        <f>G69*$K$3*D69*2</f>
        <v>1.3821694205791924E-2</v>
      </c>
    </row>
    <row r="70" spans="3:8" x14ac:dyDescent="0.2">
      <c r="C70">
        <f>WingXFLR5!L76</f>
        <v>10.412000000000001</v>
      </c>
      <c r="D70">
        <f t="shared" si="2"/>
        <v>66.400968200000023</v>
      </c>
      <c r="E70">
        <f>$K$6*1.802*10^-5*(1.225*C70)^-1</f>
        <v>0.70640626592550204</v>
      </c>
      <c r="F70">
        <f>1.225*C70/($K$7)</f>
        <v>707807.99112097675</v>
      </c>
      <c r="G70">
        <f t="shared" si="3"/>
        <v>4.1109665774145482E-3</v>
      </c>
      <c r="H70">
        <f>G70*$K$3*D70*2</f>
        <v>1.3683275513352546E-2</v>
      </c>
    </row>
    <row r="71" spans="3:8" x14ac:dyDescent="0.2">
      <c r="C71">
        <f>WingXFLR5!L77</f>
        <v>10.343299999999999</v>
      </c>
      <c r="D71">
        <f t="shared" si="2"/>
        <v>65.527611120125002</v>
      </c>
      <c r="E71">
        <f>$K$6*1.802*10^-5*(1.225*C71)^-1</f>
        <v>0.71109820278018887</v>
      </c>
      <c r="F71">
        <f>1.225*C71/($K$7)</f>
        <v>703137.76359600446</v>
      </c>
      <c r="G71">
        <f t="shared" si="3"/>
        <v>4.1245964630481123E-3</v>
      </c>
      <c r="H71">
        <f>G71*$K$3*D71*2</f>
        <v>1.3548072571941362E-2</v>
      </c>
    </row>
    <row r="72" spans="3:8" x14ac:dyDescent="0.2">
      <c r="C72">
        <f>WingXFLR5!L78</f>
        <v>10.276</v>
      </c>
      <c r="D72">
        <f t="shared" si="2"/>
        <v>64.677657800000006</v>
      </c>
      <c r="E72">
        <f>$K$6*1.802*10^-5*(1.225*C72)^-1</f>
        <v>0.71575535624915598</v>
      </c>
      <c r="F72">
        <f>1.225*C72/($K$7)</f>
        <v>698562.70810210879</v>
      </c>
      <c r="G72">
        <f t="shared" si="3"/>
        <v>4.1380809088864693E-3</v>
      </c>
      <c r="H72">
        <f>G72*$K$3*D72*2</f>
        <v>1.3416059504067261E-2</v>
      </c>
    </row>
    <row r="73" spans="3:8" x14ac:dyDescent="0.2">
      <c r="C73">
        <f>WingXFLR5!L79</f>
        <v>10.210000000000001</v>
      </c>
      <c r="D73">
        <f t="shared" si="2"/>
        <v>63.849511250000013</v>
      </c>
      <c r="E73">
        <f>$K$6*1.802*10^-5*(1.225*C73)^-1</f>
        <v>0.7203821783365647</v>
      </c>
      <c r="F73">
        <f>1.225*C73/($K$7)</f>
        <v>694076.02663707011</v>
      </c>
      <c r="G73">
        <f t="shared" si="3"/>
        <v>4.1514341602346275E-3</v>
      </c>
      <c r="H73">
        <f>G73*$K$3*D73*2</f>
        <v>1.3287015620225689E-2</v>
      </c>
    </row>
    <row r="74" spans="3:8" x14ac:dyDescent="0.2">
      <c r="C74">
        <f>WingXFLR5!L80</f>
        <v>10.145200000000001</v>
      </c>
      <c r="D74">
        <f t="shared" si="2"/>
        <v>63.041613362000014</v>
      </c>
      <c r="E74">
        <f>$K$6*1.802*10^-5*(1.225*C74)^-1</f>
        <v>0.72498344446795793</v>
      </c>
      <c r="F74">
        <f>1.225*C74/($K$7)</f>
        <v>689670.92119866831</v>
      </c>
      <c r="G74">
        <f t="shared" si="3"/>
        <v>4.1646711953009742E-3</v>
      </c>
      <c r="H74">
        <f>G74*$K$3*D74*2</f>
        <v>1.3160723107792925E-2</v>
      </c>
    </row>
    <row r="75" spans="3:8" x14ac:dyDescent="0.2">
      <c r="C75">
        <f>WingXFLR5!L81</f>
        <v>10.0817</v>
      </c>
      <c r="D75">
        <f t="shared" si="2"/>
        <v>62.254913370125003</v>
      </c>
      <c r="E75">
        <f>$K$6*1.802*10^-5*(1.225*C75)^-1</f>
        <v>0.72954978235975354</v>
      </c>
      <c r="F75">
        <f>1.225*C75/($K$7)</f>
        <v>685354.18978912325</v>
      </c>
      <c r="G75">
        <f t="shared" si="3"/>
        <v>4.1777662836530059E-3</v>
      </c>
      <c r="H75">
        <f>G75*$K$3*D75*2</f>
        <v>1.3037354886187168E-2</v>
      </c>
    </row>
    <row r="76" spans="3:8" x14ac:dyDescent="0.2">
      <c r="C76">
        <f>WingXFLR5!L82</f>
        <v>10.019399999999999</v>
      </c>
      <c r="D76">
        <f t="shared" si="2"/>
        <v>61.487880520499992</v>
      </c>
      <c r="E76">
        <f>$K$6*1.802*10^-5*(1.225*C76)^-1</f>
        <v>0.73408607709207419</v>
      </c>
      <c r="F76">
        <f>1.225*C76/($K$7)</f>
        <v>681119.0344062153</v>
      </c>
      <c r="G76">
        <f t="shared" si="3"/>
        <v>4.1907346998915065E-3</v>
      </c>
      <c r="H76">
        <f>G76*$K$3*D76*2</f>
        <v>1.2916695009106164E-2</v>
      </c>
    </row>
    <row r="77" spans="3:8" x14ac:dyDescent="0.2">
      <c r="C77">
        <f>WingXFLR5!L83</f>
        <v>9.9582999999999995</v>
      </c>
      <c r="D77">
        <f t="shared" si="2"/>
        <v>60.740240070125004</v>
      </c>
      <c r="E77">
        <f>$K$6*1.802*10^-5*(1.225*C77)^-1</f>
        <v>0.738590124902476</v>
      </c>
      <c r="F77">
        <f>1.225*C77/($K$7)</f>
        <v>676965.45504994446</v>
      </c>
      <c r="G77">
        <f t="shared" si="3"/>
        <v>4.2035713452196408E-3</v>
      </c>
      <c r="H77">
        <f>G77*$K$3*D77*2</f>
        <v>1.2798723026474853E-2</v>
      </c>
    </row>
    <row r="78" spans="3:8" x14ac:dyDescent="0.2">
      <c r="C78">
        <f>WingXFLR5!L84</f>
        <v>9.8983000000000008</v>
      </c>
      <c r="D78">
        <f t="shared" si="2"/>
        <v>60.010510020125011</v>
      </c>
      <c r="E78">
        <f>$K$6*1.802*10^-5*(1.225*C78)^-1</f>
        <v>0.74306719748000427</v>
      </c>
      <c r="F78">
        <f>1.225*C78/($K$7)</f>
        <v>672886.65371809108</v>
      </c>
      <c r="G78">
        <f t="shared" si="3"/>
        <v>4.216292379451184E-3</v>
      </c>
      <c r="H78">
        <f>G78*$K$3*D78*2</f>
        <v>1.2683226579964376E-2</v>
      </c>
    </row>
    <row r="79" spans="3:8" x14ac:dyDescent="0.2">
      <c r="C79">
        <f>WingXFLR5!L85</f>
        <v>9.8393999999999995</v>
      </c>
      <c r="D79">
        <f t="shared" si="2"/>
        <v>59.298447820500002</v>
      </c>
      <c r="E79">
        <f>$K$6*1.802*10^-5*(1.225*C79)^-1</f>
        <v>0.74751529979636233</v>
      </c>
      <c r="F79">
        <f>1.225*C79/($K$7)</f>
        <v>668882.63041065482</v>
      </c>
      <c r="G79">
        <f t="shared" si="3"/>
        <v>4.2288932027028138E-3</v>
      </c>
      <c r="H79">
        <f>G79*$K$3*D79*2</f>
        <v>1.2570187529917703E-2</v>
      </c>
    </row>
    <row r="80" spans="3:8" x14ac:dyDescent="0.2">
      <c r="C80">
        <f>WingXFLR5!L86</f>
        <v>9.7814999999999994</v>
      </c>
      <c r="D80">
        <f t="shared" si="2"/>
        <v>58.602617128124997</v>
      </c>
      <c r="E80">
        <f>$K$6*1.802*10^-5*(1.225*C80)^-1</f>
        <v>0.75194009516089844</v>
      </c>
      <c r="F80">
        <f>1.225*C80/($K$7)</f>
        <v>664946.58712541615</v>
      </c>
      <c r="G80">
        <f t="shared" si="3"/>
        <v>4.241390858641724E-3</v>
      </c>
      <c r="H80">
        <f>G80*$K$3*D80*2</f>
        <v>1.2459396917767138E-2</v>
      </c>
    </row>
    <row r="81" spans="3:8" x14ac:dyDescent="0.2">
      <c r="C81">
        <f>WingXFLR5!L87</f>
        <v>9.7247000000000003</v>
      </c>
      <c r="D81">
        <f t="shared" si="2"/>
        <v>57.923996430125008</v>
      </c>
      <c r="E81">
        <f>$K$6*1.802*10^-5*(1.225*C81)^-1</f>
        <v>0.75633202472223582</v>
      </c>
      <c r="F81">
        <f>1.225*C81/($K$7)</f>
        <v>661085.32186459494</v>
      </c>
      <c r="G81">
        <f t="shared" si="3"/>
        <v>4.2537593762462054E-3</v>
      </c>
      <c r="H81">
        <f>G81*$K$3*D81*2</f>
        <v>1.2351029278566187E-2</v>
      </c>
    </row>
    <row r="82" spans="3:8" x14ac:dyDescent="0.2">
      <c r="C82">
        <f>WingXFLR5!L88</f>
        <v>9.6689000000000007</v>
      </c>
      <c r="D82">
        <f t="shared" si="2"/>
        <v>57.261171666125016</v>
      </c>
      <c r="E82">
        <f>$K$6*1.802*10^-5*(1.225*C82)^-1</f>
        <v>0.76069687770235783</v>
      </c>
      <c r="F82">
        <f>1.225*C82/($K$7)</f>
        <v>657292.0366259712</v>
      </c>
      <c r="G82">
        <f t="shared" si="3"/>
        <v>4.2660161118741402E-3</v>
      </c>
      <c r="H82">
        <f>G82*$K$3*D82*2</f>
        <v>1.2244877234899903E-2</v>
      </c>
    </row>
    <row r="83" spans="3:8" x14ac:dyDescent="0.2">
      <c r="C83">
        <f>WingXFLR5!L89</f>
        <v>9.6140000000000008</v>
      </c>
      <c r="D83">
        <f t="shared" si="2"/>
        <v>56.612760050000013</v>
      </c>
      <c r="E83">
        <f>$K$6*1.802*10^-5*(1.225*C83)^-1</f>
        <v>0.76504077811694682</v>
      </c>
      <c r="F83">
        <f>1.225*C83/($K$7)</f>
        <v>653559.9334073253</v>
      </c>
      <c r="G83">
        <f t="shared" si="3"/>
        <v>4.2781791493429174E-3</v>
      </c>
      <c r="H83">
        <f>G83*$K$3*D83*2</f>
        <v>1.2140735821896537E-2</v>
      </c>
    </row>
    <row r="84" spans="3:8" x14ac:dyDescent="0.2">
      <c r="C84">
        <f>WingXFLR5!L90</f>
        <v>9.5601000000000003</v>
      </c>
      <c r="D84">
        <f t="shared" si="2"/>
        <v>55.979751106125008</v>
      </c>
      <c r="E84">
        <f>$K$6*1.802*10^-5*(1.225*C84)^-1</f>
        <v>0.76935409052377346</v>
      </c>
      <c r="F84">
        <f>1.225*C84/($K$7)</f>
        <v>649895.81021087687</v>
      </c>
      <c r="G84">
        <f t="shared" si="3"/>
        <v>4.290222420134748E-3</v>
      </c>
      <c r="H84">
        <f>G84*$K$3*D84*2</f>
        <v>1.2038780192528195E-2</v>
      </c>
    </row>
    <row r="85" spans="3:8" x14ac:dyDescent="0.2">
      <c r="C85">
        <f>WingXFLR5!L91</f>
        <v>9.5071999999999992</v>
      </c>
      <c r="D85">
        <f t="shared" si="2"/>
        <v>55.361946752000001</v>
      </c>
      <c r="E85">
        <f>$K$6*1.802*10^-5*(1.225*C85)^-1</f>
        <v>0.77363493360993019</v>
      </c>
      <c r="F85">
        <f>1.225*C85/($K$7)</f>
        <v>646299.66703662591</v>
      </c>
      <c r="G85">
        <f t="shared" si="3"/>
        <v>4.3021416991248593E-3</v>
      </c>
      <c r="H85">
        <f>G85*$K$3*D85*2</f>
        <v>1.1938995200663112E-2</v>
      </c>
    </row>
    <row r="86" spans="3:8" x14ac:dyDescent="0.2">
      <c r="C86">
        <f>WingXFLR5!L92</f>
        <v>9.4550999999999998</v>
      </c>
      <c r="D86">
        <f t="shared" si="2"/>
        <v>54.756836056125003</v>
      </c>
      <c r="E86">
        <f>$K$6*1.802*10^-5*(1.225*C86)^-1</f>
        <v>0.77789785838503311</v>
      </c>
      <c r="F86">
        <f>1.225*C86/($K$7)</f>
        <v>642757.90788013325</v>
      </c>
      <c r="G86">
        <f t="shared" si="3"/>
        <v>4.313978361934181E-3</v>
      </c>
      <c r="H86">
        <f>G86*$K$3*D86*2</f>
        <v>1.1840990211056125E-2</v>
      </c>
    </row>
    <row r="87" spans="3:8" x14ac:dyDescent="0.2">
      <c r="C87">
        <f>WingXFLR5!L93</f>
        <v>9.4039000000000001</v>
      </c>
      <c r="D87">
        <f t="shared" si="2"/>
        <v>54.165417816125007</v>
      </c>
      <c r="E87">
        <f>$K$6*1.802*10^-5*(1.225*C87)^-1</f>
        <v>0.78213316186011406</v>
      </c>
      <c r="F87">
        <f>1.225*C87/($K$7)</f>
        <v>639277.33074361831</v>
      </c>
      <c r="G87">
        <f t="shared" si="3"/>
        <v>4.3257062549159116E-3</v>
      </c>
      <c r="H87">
        <f>G87*$K$3*D87*2</f>
        <v>1.17449409005715E-2</v>
      </c>
    </row>
    <row r="88" spans="3:8" x14ac:dyDescent="0.2">
      <c r="C88">
        <f>WingXFLR5!L94</f>
        <v>9.3535000000000004</v>
      </c>
      <c r="D88">
        <f t="shared" si="2"/>
        <v>53.586376878125009</v>
      </c>
      <c r="E88">
        <f>$K$6*1.802*10^-5*(1.225*C88)^-1</f>
        <v>0.78634757479193096</v>
      </c>
      <c r="F88">
        <f>1.225*C88/($K$7)</f>
        <v>635851.13762486132</v>
      </c>
      <c r="G88">
        <f t="shared" si="3"/>
        <v>4.3373448232248823E-3</v>
      </c>
      <c r="H88">
        <f>G88*$K$3*D88*2</f>
        <v>1.1650647386867812E-2</v>
      </c>
    </row>
    <row r="89" spans="3:8" x14ac:dyDescent="0.2">
      <c r="C89">
        <f>WingXFLR5!L95</f>
        <v>9.3039000000000005</v>
      </c>
      <c r="D89">
        <f t="shared" si="2"/>
        <v>53.019565066125011</v>
      </c>
      <c r="E89">
        <f>$K$6*1.802*10^-5*(1.225*C89)^-1</f>
        <v>0.79053967054851482</v>
      </c>
      <c r="F89">
        <f>1.225*C89/($K$7)</f>
        <v>632479.32852386241</v>
      </c>
      <c r="G89">
        <f t="shared" si="3"/>
        <v>4.3488908599479915E-3</v>
      </c>
      <c r="H89">
        <f>G89*$K$3*D89*2</f>
        <v>1.1558098286067586E-2</v>
      </c>
    </row>
    <row r="90" spans="3:8" x14ac:dyDescent="0.2">
      <c r="C90">
        <f>WingXFLR5!L96</f>
        <v>9.2552000000000003</v>
      </c>
      <c r="D90">
        <f t="shared" si="2"/>
        <v>52.465970312000003</v>
      </c>
      <c r="E90">
        <f>$K$6*1.802*10^-5*(1.225*C90)^-1</f>
        <v>0.79469941663241495</v>
      </c>
      <c r="F90">
        <f>1.225*C90/($K$7)</f>
        <v>629168.70144284132</v>
      </c>
      <c r="G90">
        <f t="shared" si="3"/>
        <v>4.3603175773268945E-3</v>
      </c>
      <c r="H90">
        <f>G90*$K$3*D90*2</f>
        <v>1.1467468201301725E-2</v>
      </c>
    </row>
    <row r="91" spans="3:8" x14ac:dyDescent="0.2">
      <c r="C91">
        <f>WingXFLR5!L97</f>
        <v>9.2072000000000003</v>
      </c>
      <c r="D91">
        <f t="shared" si="2"/>
        <v>51.923175752000006</v>
      </c>
      <c r="E91">
        <f>$K$6*1.802*10^-5*(1.225*C91)^-1</f>
        <v>0.79884243209839334</v>
      </c>
      <c r="F91">
        <f>1.225*C91/($K$7)</f>
        <v>625905.66037735855</v>
      </c>
      <c r="G91">
        <f t="shared" si="3"/>
        <v>4.3716686488867477E-3</v>
      </c>
      <c r="H91">
        <f>G91*$K$3*D91*2</f>
        <v>1.137837382607013E-2</v>
      </c>
    </row>
    <row r="92" spans="3:8" x14ac:dyDescent="0.2">
      <c r="C92">
        <f>WingXFLR5!L98</f>
        <v>9.16</v>
      </c>
      <c r="D92">
        <f t="shared" si="2"/>
        <v>51.39218000000001</v>
      </c>
      <c r="E92">
        <f>$K$6*1.802*10^-5*(1.225*C92)^-1</f>
        <v>0.80295873808038498</v>
      </c>
      <c r="F92">
        <f>1.225*C92/($K$7)</f>
        <v>622697.00332963385</v>
      </c>
      <c r="G92">
        <f t="shared" si="3"/>
        <v>4.3829174278249994E-3</v>
      </c>
      <c r="H92">
        <f>G92*$K$3*D92*2</f>
        <v>1.1290990524330713E-2</v>
      </c>
    </row>
    <row r="93" spans="3:8" x14ac:dyDescent="0.2">
      <c r="C93">
        <f>WingXFLR5!L99</f>
        <v>9.1135000000000002</v>
      </c>
      <c r="D93">
        <f t="shared" si="2"/>
        <v>50.871727878125</v>
      </c>
      <c r="E93">
        <f>$K$6*1.802*10^-5*(1.225*C93)^-1</f>
        <v>0.80705569109741893</v>
      </c>
      <c r="F93">
        <f>1.225*C93/($K$7)</f>
        <v>619535.93229744735</v>
      </c>
      <c r="G93">
        <f t="shared" si="3"/>
        <v>4.3940847263958614E-3</v>
      </c>
      <c r="H93">
        <f>G93*$K$3*D93*2</f>
        <v>1.120512302840606E-2</v>
      </c>
    </row>
    <row r="94" spans="3:8" x14ac:dyDescent="0.2">
      <c r="C94">
        <f>WingXFLR5!L100</f>
        <v>9.0678000000000001</v>
      </c>
      <c r="D94">
        <f t="shared" si="2"/>
        <v>50.362810564500002</v>
      </c>
      <c r="E94">
        <f>$K$6*1.802*10^-5*(1.225*C94)^-1</f>
        <v>0.81112309940849237</v>
      </c>
      <c r="F94">
        <f>1.225*C94/($K$7)</f>
        <v>616429.24528301891</v>
      </c>
      <c r="G94">
        <f t="shared" si="3"/>
        <v>4.4051434890973818E-3</v>
      </c>
      <c r="H94">
        <f>G94*$K$3*D94*2</f>
        <v>1.112094598923806E-2</v>
      </c>
    </row>
    <row r="95" spans="3:8" x14ac:dyDescent="0.2">
      <c r="C95">
        <f>WingXFLR5!L101</f>
        <v>9.0227000000000004</v>
      </c>
      <c r="D95">
        <f t="shared" si="2"/>
        <v>49.863083115125008</v>
      </c>
      <c r="E95">
        <f>$K$6*1.802*10^-5*(1.225*C95)^-1</f>
        <v>0.81517750128191413</v>
      </c>
      <c r="F95">
        <f>1.225*C95/($K$7)</f>
        <v>613363.34628190903</v>
      </c>
      <c r="G95">
        <f t="shared" si="3"/>
        <v>4.4161393287160868E-3</v>
      </c>
      <c r="H95">
        <f>G95*$K$3*D95*2</f>
        <v>1.103808181473139E-2</v>
      </c>
    </row>
    <row r="96" spans="3:8" x14ac:dyDescent="0.2">
      <c r="C96">
        <f>WingXFLR5!L102</f>
        <v>8.9784000000000006</v>
      </c>
      <c r="D96">
        <f t="shared" si="2"/>
        <v>49.374645768000015</v>
      </c>
      <c r="E96">
        <f>$K$6*1.802*10^-5*(1.225*C96)^-1</f>
        <v>0.81919963922484262</v>
      </c>
      <c r="F96">
        <f>1.225*C96/($K$7)</f>
        <v>610351.83129855723</v>
      </c>
      <c r="G96">
        <f t="shared" si="3"/>
        <v>4.4270206798981823E-3</v>
      </c>
      <c r="H96">
        <f>G96*$K$3*D96*2</f>
        <v>1.0956888881269621E-2</v>
      </c>
    </row>
    <row r="97" spans="3:8" x14ac:dyDescent="0.2">
      <c r="C97">
        <f>WingXFLR5!L103</f>
        <v>8.9346999999999994</v>
      </c>
      <c r="D97">
        <f t="shared" si="2"/>
        <v>48.895179255125001</v>
      </c>
      <c r="E97">
        <f>$K$6*1.802*10^-5*(1.225*C97)^-1</f>
        <v>0.82320637971239408</v>
      </c>
      <c r="F97">
        <f>1.225*C97/($K$7)</f>
        <v>607381.10432852386</v>
      </c>
      <c r="G97">
        <f t="shared" si="3"/>
        <v>4.4378338478940496E-3</v>
      </c>
      <c r="H97">
        <f>G97*$K$3*D97*2</f>
        <v>1.0876991637412185E-2</v>
      </c>
    </row>
    <row r="98" spans="3:8" x14ac:dyDescent="0.2">
      <c r="C98">
        <f>WingXFLR5!L104</f>
        <v>8.8917000000000002</v>
      </c>
      <c r="D98">
        <f t="shared" si="2"/>
        <v>48.425676445125006</v>
      </c>
      <c r="E98">
        <f>$K$6*1.802*10^-5*(1.225*C98)^-1</f>
        <v>0.82718738158241134</v>
      </c>
      <c r="F98">
        <f>1.225*C98/($K$7)</f>
        <v>604457.96337402891</v>
      </c>
      <c r="G98">
        <f t="shared" si="3"/>
        <v>4.4485515229933789E-3</v>
      </c>
      <c r="H98">
        <f>G98*$K$3*D98*2</f>
        <v>1.0798564697918421E-2</v>
      </c>
    </row>
    <row r="99" spans="3:8" x14ac:dyDescent="0.2">
      <c r="C99">
        <f>WingXFLR5!L105</f>
        <v>8.8491999999999997</v>
      </c>
      <c r="D99">
        <f t="shared" si="2"/>
        <v>47.963858642000005</v>
      </c>
      <c r="E99">
        <f>$K$6*1.802*10^-5*(1.225*C99)^-1</f>
        <v>0.83116010948066799</v>
      </c>
      <c r="F99">
        <f>1.225*C99/($K$7)</f>
        <v>601568.81243063265</v>
      </c>
      <c r="G99">
        <f t="shared" si="3"/>
        <v>4.4592212434058044E-3</v>
      </c>
      <c r="H99">
        <f>G99*$K$3*D99*2</f>
        <v>1.0721235813692234E-2</v>
      </c>
    </row>
    <row r="100" spans="3:8" x14ac:dyDescent="0.2">
      <c r="C100">
        <f>WingXFLR5!L106</f>
        <v>8.8074999999999992</v>
      </c>
      <c r="D100">
        <f t="shared" si="2"/>
        <v>47.512884453124997</v>
      </c>
      <c r="E100">
        <f>$K$6*1.802*10^-5*(1.225*C100)^-1</f>
        <v>0.8350953211258958</v>
      </c>
      <c r="F100">
        <f>1.225*C100/($K$7)</f>
        <v>598734.04550499446</v>
      </c>
      <c r="G100">
        <f t="shared" si="3"/>
        <v>4.4697650950176462E-3</v>
      </c>
      <c r="H100">
        <f>G100*$K$3*D100*2</f>
        <v>1.0645542796535745E-2</v>
      </c>
    </row>
    <row r="101" spans="3:8" x14ac:dyDescent="0.2">
      <c r="C101">
        <f>WingXFLR5!L107</f>
        <v>8.7662999999999993</v>
      </c>
      <c r="D101">
        <f t="shared" si="2"/>
        <v>47.069409610124993</v>
      </c>
      <c r="E101">
        <f>$K$6*1.802*10^-5*(1.225*C101)^-1</f>
        <v>0.83902011576335833</v>
      </c>
      <c r="F101">
        <f>1.225*C101/($K$7)</f>
        <v>595933.26859045506</v>
      </c>
      <c r="G101">
        <f t="shared" si="3"/>
        <v>4.4802563202785643E-3</v>
      </c>
      <c r="H101">
        <f>G101*$K$3*D101*2</f>
        <v>1.0570933138404143E-2</v>
      </c>
    </row>
    <row r="102" spans="3:8" x14ac:dyDescent="0.2">
      <c r="C102">
        <f>WingXFLR5!L108</f>
        <v>8.7256999999999998</v>
      </c>
      <c r="D102">
        <f t="shared" si="2"/>
        <v>46.634427300125004</v>
      </c>
      <c r="E102">
        <f>$K$6*1.802*10^-5*(1.225*C102)^-1</f>
        <v>0.84292401077464596</v>
      </c>
      <c r="F102">
        <f>1.225*C102/($K$7)</f>
        <v>593173.27968923422</v>
      </c>
      <c r="G102">
        <f t="shared" si="3"/>
        <v>4.4906673651039135E-3</v>
      </c>
      <c r="H102">
        <f>G102*$K$3*D102*2</f>
        <v>1.0497581340346526E-2</v>
      </c>
    </row>
    <row r="103" spans="3:8" x14ac:dyDescent="0.2">
      <c r="C103">
        <f>WingXFLR5!L109</f>
        <v>8.6857000000000006</v>
      </c>
      <c r="D103">
        <f t="shared" si="2"/>
        <v>46.207848000125004</v>
      </c>
      <c r="E103">
        <f>$K$6*1.802*10^-5*(1.225*C103)^-1</f>
        <v>0.84680590405106404</v>
      </c>
      <c r="F103">
        <f>1.225*C103/($K$7)</f>
        <v>590454.07880133193</v>
      </c>
      <c r="G103">
        <f t="shared" si="3"/>
        <v>4.5009958568806296E-3</v>
      </c>
      <c r="H103">
        <f>G103*$K$3*D103*2</f>
        <v>1.0425480249411928E-2</v>
      </c>
    </row>
    <row r="104" spans="3:8" x14ac:dyDescent="0.2">
      <c r="C104">
        <f>WingXFLR5!L110</f>
        <v>8.6463000000000001</v>
      </c>
      <c r="D104">
        <f t="shared" si="2"/>
        <v>45.789583510124999</v>
      </c>
      <c r="E104">
        <f>$K$6*1.802*10^-5*(1.225*C104)^-1</f>
        <v>0.85066468209711976</v>
      </c>
      <c r="F104">
        <f>1.225*C104/($K$7)</f>
        <v>587775.66592674807</v>
      </c>
      <c r="G104">
        <f t="shared" si="3"/>
        <v>4.5112394100844345E-3</v>
      </c>
      <c r="H104">
        <f>G104*$K$3*D104*2</f>
        <v>1.0354622792371596E-2</v>
      </c>
    </row>
    <row r="105" spans="3:8" x14ac:dyDescent="0.2">
      <c r="C105">
        <f>WingXFLR5!L111</f>
        <v>8.6074000000000002</v>
      </c>
      <c r="D105">
        <f t="shared" si="2"/>
        <v>45.378492540500005</v>
      </c>
      <c r="E105">
        <f>$K$6*1.802*10^-5*(1.225*C105)^-1</f>
        <v>0.85450914803730826</v>
      </c>
      <c r="F105">
        <f>1.225*C105/($K$7)</f>
        <v>585131.24306326313</v>
      </c>
      <c r="G105">
        <f t="shared" si="3"/>
        <v>4.5214218918467625E-3</v>
      </c>
      <c r="H105">
        <f>G105*$K$3*D105*2</f>
        <v>1.0284822743899222E-2</v>
      </c>
    </row>
    <row r="106" spans="3:8" x14ac:dyDescent="0.2">
      <c r="C106">
        <f>WingXFLR5!L112</f>
        <v>8.5690000000000008</v>
      </c>
      <c r="D106">
        <f t="shared" si="2"/>
        <v>44.974503612500015</v>
      </c>
      <c r="E106">
        <f>$K$6*1.802*10^-5*(1.225*C106)^-1</f>
        <v>0.85833843398486709</v>
      </c>
      <c r="F106">
        <f>1.225*C106/($K$7)</f>
        <v>582520.81021087698</v>
      </c>
      <c r="G106">
        <f t="shared" si="3"/>
        <v>4.5315414228793678E-3</v>
      </c>
      <c r="H106">
        <f>G106*$K$3*D106*2</f>
        <v>1.0216074390587953E-2</v>
      </c>
    </row>
    <row r="107" spans="3:8" x14ac:dyDescent="0.2">
      <c r="C107">
        <f>WingXFLR5!L113</f>
        <v>8.5312000000000001</v>
      </c>
      <c r="D107">
        <f t="shared" si="2"/>
        <v>44.578591232000001</v>
      </c>
      <c r="E107">
        <f>$K$6*1.802*10^-5*(1.225*C107)^-1</f>
        <v>0.8621415557971126</v>
      </c>
      <c r="F107">
        <f>1.225*C107/($K$7)</f>
        <v>579951.16537180915</v>
      </c>
      <c r="G107">
        <f t="shared" si="3"/>
        <v>4.5415694930651127E-3</v>
      </c>
      <c r="H107">
        <f>G107*$K$3*D107*2</f>
        <v>1.0148550508941407E-2</v>
      </c>
    </row>
    <row r="108" spans="3:8" x14ac:dyDescent="0.2">
      <c r="C108">
        <f>WingXFLR5!L114</f>
        <v>8.4939</v>
      </c>
      <c r="D108">
        <f t="shared" si="2"/>
        <v>44.189631541125003</v>
      </c>
      <c r="E108">
        <f>$K$6*1.802*10^-5*(1.225*C108)^-1</f>
        <v>0.86592755281040823</v>
      </c>
      <c r="F108">
        <f>1.225*C108/($K$7)</f>
        <v>577415.51054384024</v>
      </c>
      <c r="G108">
        <f t="shared" si="3"/>
        <v>4.5515304634965682E-3</v>
      </c>
      <c r="H108">
        <f>G108*$K$3*D108*2</f>
        <v>1.0082066274180488E-2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I108"/>
  <sheetViews>
    <sheetView workbookViewId="0">
      <selection activeCell="G38" sqref="G38"/>
    </sheetView>
  </sheetViews>
  <sheetFormatPr baseColWidth="10" defaultRowHeight="16" x14ac:dyDescent="0.2"/>
  <cols>
    <col min="4" max="4" width="11.1640625" bestFit="1" customWidth="1"/>
    <col min="6" max="6" width="12.1640625" bestFit="1" customWidth="1"/>
    <col min="7" max="7" width="14.33203125" bestFit="1" customWidth="1"/>
  </cols>
  <sheetData>
    <row r="1" spans="1:9" x14ac:dyDescent="0.2">
      <c r="A1" s="3" t="s">
        <v>0</v>
      </c>
      <c r="B1" s="3" t="s">
        <v>1</v>
      </c>
      <c r="C1" s="3" t="s">
        <v>56</v>
      </c>
      <c r="D1" s="3" t="s">
        <v>57</v>
      </c>
      <c r="E1" s="3" t="s">
        <v>2</v>
      </c>
      <c r="F1" s="3" t="s">
        <v>58</v>
      </c>
    </row>
    <row r="2" spans="1:9" x14ac:dyDescent="0.2">
      <c r="A2">
        <f>WingXFLR5!L8</f>
        <v>35.503999999999998</v>
      </c>
      <c r="B2">
        <f t="shared" ref="B2:B33" si="0">0.5*1.225*A2^2</f>
        <v>772.07708479999997</v>
      </c>
      <c r="C2">
        <f>$H$12*1.802*10^-5*(1.225*A2)^-1</f>
        <v>0.20716263071249233</v>
      </c>
      <c r="D2">
        <f>1.225*A2/(1.802*10^-5)</f>
        <v>2413562.7081021089</v>
      </c>
      <c r="E2">
        <f>0.027*(7/6)*D2^(-1/7)*$H$9^(-1/7)</f>
        <v>3.8236549630490603E-3</v>
      </c>
      <c r="F2">
        <f>E2*B2*$H$6</f>
        <v>0.61762181652651449</v>
      </c>
      <c r="G2" t="s">
        <v>59</v>
      </c>
    </row>
    <row r="3" spans="1:9" x14ac:dyDescent="0.2">
      <c r="A3">
        <f>WingXFLR5!L9</f>
        <v>33.0077</v>
      </c>
      <c r="B3">
        <f t="shared" si="0"/>
        <v>667.32380881512506</v>
      </c>
      <c r="C3">
        <f>$H$12*1.802*10^-5*(1.225*A3)^-1</f>
        <v>0.22282988638458079</v>
      </c>
      <c r="D3">
        <f t="shared" ref="D2:D33" si="1">1.225*A3/(1.802*10^-5)</f>
        <v>2243864.1786903441</v>
      </c>
      <c r="E3">
        <f t="shared" ref="E3:E66" si="2">0.027*(7/6)*D3^(-1/7)*$H$9^(-1/7)</f>
        <v>3.8636861547576219E-3</v>
      </c>
      <c r="F3">
        <f t="shared" ref="F3:F66" si="3">E3*B3*$H$6</f>
        <v>0.5394134006012411</v>
      </c>
      <c r="G3" t="s">
        <v>83</v>
      </c>
      <c r="H3">
        <f>78068.2</f>
        <v>78068.2</v>
      </c>
      <c r="I3" t="s">
        <v>84</v>
      </c>
    </row>
    <row r="4" spans="1:9" x14ac:dyDescent="0.2">
      <c r="A4">
        <f>WingXFLR5!L10</f>
        <v>30.973400000000002</v>
      </c>
      <c r="B4">
        <f t="shared" si="0"/>
        <v>587.60279838050008</v>
      </c>
      <c r="C4">
        <f>$H$12*1.802*10^-5*(1.225*A4)^-1</f>
        <v>0.23746511654569169</v>
      </c>
      <c r="D4">
        <f t="shared" si="1"/>
        <v>2105572.4195338516</v>
      </c>
      <c r="E4">
        <f t="shared" si="2"/>
        <v>3.8989571987377149E-3</v>
      </c>
      <c r="F4">
        <f t="shared" si="3"/>
        <v>0.47930901002453252</v>
      </c>
      <c r="G4" t="s">
        <v>85</v>
      </c>
      <c r="H4">
        <f>21543</f>
        <v>21543</v>
      </c>
      <c r="I4" t="s">
        <v>84</v>
      </c>
    </row>
    <row r="5" spans="1:9" x14ac:dyDescent="0.2">
      <c r="A5">
        <f>WingXFLR5!L11</f>
        <v>29.274100000000001</v>
      </c>
      <c r="B5">
        <f t="shared" si="0"/>
        <v>524.89592012112507</v>
      </c>
      <c r="C5">
        <f>$H$12*1.802*10^-5*(1.225*A5)^-1</f>
        <v>0.25124946764601908</v>
      </c>
      <c r="D5">
        <f t="shared" si="1"/>
        <v>1990053.9678135407</v>
      </c>
      <c r="E5">
        <f t="shared" si="2"/>
        <v>3.9305129273810328E-3</v>
      </c>
      <c r="F5">
        <f t="shared" si="3"/>
        <v>0.43162411009520818</v>
      </c>
      <c r="G5" t="s">
        <v>86</v>
      </c>
      <c r="H5">
        <f>4994</f>
        <v>4994</v>
      </c>
      <c r="I5" t="s">
        <v>84</v>
      </c>
    </row>
    <row r="6" spans="1:9" x14ac:dyDescent="0.2">
      <c r="A6">
        <f>WingXFLR5!L12</f>
        <v>27.827000000000002</v>
      </c>
      <c r="B6">
        <f t="shared" si="0"/>
        <v>474.28443151250008</v>
      </c>
      <c r="C6">
        <f>$H$12*1.802*10^-5*(1.225*A6)^-1</f>
        <v>0.26431530674583414</v>
      </c>
      <c r="D6">
        <f t="shared" si="1"/>
        <v>1891680.0776914542</v>
      </c>
      <c r="E6">
        <f t="shared" si="2"/>
        <v>3.9590823760338491E-3</v>
      </c>
      <c r="F6">
        <f t="shared" si="3"/>
        <v>0.39284088164252934</v>
      </c>
      <c r="G6" t="s">
        <v>87</v>
      </c>
      <c r="H6">
        <f>2*SUM(H3:H5) / (1000^2)</f>
        <v>0.20921039999999999</v>
      </c>
      <c r="I6" t="s">
        <v>9</v>
      </c>
    </row>
    <row r="7" spans="1:9" x14ac:dyDescent="0.2">
      <c r="A7">
        <f>WingXFLR5!L13</f>
        <v>26.575299999999999</v>
      </c>
      <c r="B7">
        <f t="shared" si="0"/>
        <v>432.57602418012505</v>
      </c>
      <c r="C7">
        <f>$H$12*1.802*10^-5*(1.225*A7)^-1</f>
        <v>0.2767645912112498</v>
      </c>
      <c r="D7">
        <f t="shared" si="1"/>
        <v>1806589.4839067704</v>
      </c>
      <c r="E7">
        <f t="shared" si="2"/>
        <v>3.9851988564932597E-3</v>
      </c>
      <c r="F7">
        <f t="shared" si="3"/>
        <v>0.36065811754472998</v>
      </c>
    </row>
    <row r="8" spans="1:9" x14ac:dyDescent="0.2">
      <c r="A8">
        <f>WingXFLR5!L14</f>
        <v>25.4787</v>
      </c>
      <c r="B8">
        <f t="shared" si="0"/>
        <v>397.61304413512505</v>
      </c>
      <c r="C8">
        <f>$H$12*1.802*10^-5*(1.225*A8)^-1</f>
        <v>0.28867650393529992</v>
      </c>
      <c r="D8">
        <f t="shared" si="1"/>
        <v>1732042.5915649279</v>
      </c>
      <c r="E8">
        <f t="shared" si="2"/>
        <v>4.0092617699604973E-3</v>
      </c>
      <c r="F8">
        <f t="shared" si="3"/>
        <v>0.33350957436861112</v>
      </c>
      <c r="G8" t="s">
        <v>60</v>
      </c>
    </row>
    <row r="9" spans="1:9" x14ac:dyDescent="0.2">
      <c r="A9">
        <f>WingXFLR5!L15</f>
        <v>24.5075</v>
      </c>
      <c r="B9">
        <f t="shared" si="0"/>
        <v>367.87825320312504</v>
      </c>
      <c r="C9">
        <f>$H$12*1.802*10^-5*(1.225*A9)^-1</f>
        <v>0.3001163742044814</v>
      </c>
      <c r="D9">
        <f t="shared" si="1"/>
        <v>1666020.3940066593</v>
      </c>
      <c r="E9">
        <f t="shared" si="2"/>
        <v>4.0315828767235563E-3</v>
      </c>
      <c r="F9">
        <f t="shared" si="3"/>
        <v>0.31028656916612896</v>
      </c>
      <c r="G9" t="s">
        <v>89</v>
      </c>
      <c r="H9">
        <v>1.0669999999999999</v>
      </c>
      <c r="I9" t="s">
        <v>6</v>
      </c>
    </row>
    <row r="10" spans="1:9" x14ac:dyDescent="0.2">
      <c r="A10">
        <f>WingXFLR5!L16</f>
        <v>23.639600000000002</v>
      </c>
      <c r="B10">
        <f t="shared" si="0"/>
        <v>342.28379649800002</v>
      </c>
      <c r="C10">
        <f>$H$12*1.802*10^-5*(1.225*A10)^-1</f>
        <v>0.31113479250140974</v>
      </c>
      <c r="D10">
        <f t="shared" si="1"/>
        <v>1607020.5327413986</v>
      </c>
      <c r="E10">
        <f t="shared" si="2"/>
        <v>4.0524025121518826E-3</v>
      </c>
      <c r="F10">
        <f t="shared" si="3"/>
        <v>0.29018982869986637</v>
      </c>
      <c r="G10" t="s">
        <v>88</v>
      </c>
      <c r="H10">
        <f>H6/H9</f>
        <v>0.19607347703842548</v>
      </c>
      <c r="I10" t="s">
        <v>6</v>
      </c>
    </row>
    <row r="11" spans="1:9" x14ac:dyDescent="0.2">
      <c r="A11">
        <f>WingXFLR5!L17</f>
        <v>22.857900000000001</v>
      </c>
      <c r="B11">
        <f t="shared" si="0"/>
        <v>320.02120035112506</v>
      </c>
      <c r="C11">
        <f>$H$12*1.802*10^-5*(1.225*A11)^-1</f>
        <v>0.3217750554870013</v>
      </c>
      <c r="D11">
        <f t="shared" si="1"/>
        <v>1553880.5493895672</v>
      </c>
      <c r="E11">
        <f t="shared" si="2"/>
        <v>4.0719162068699466E-3</v>
      </c>
      <c r="F11">
        <f t="shared" si="3"/>
        <v>0.27262197019798728</v>
      </c>
    </row>
    <row r="12" spans="1:9" x14ac:dyDescent="0.2">
      <c r="A12">
        <f>WingXFLR5!L18</f>
        <v>22.149000000000001</v>
      </c>
      <c r="B12">
        <f t="shared" si="0"/>
        <v>300.47914811250007</v>
      </c>
      <c r="C12">
        <f>$H$12*1.802*10^-5*(1.225*A12)^-1</f>
        <v>0.33207377492511292</v>
      </c>
      <c r="D12">
        <f t="shared" si="1"/>
        <v>1505689.5116537183</v>
      </c>
      <c r="E12">
        <f t="shared" si="2"/>
        <v>4.0902837153733336E-3</v>
      </c>
      <c r="F12">
        <f t="shared" si="3"/>
        <v>0.25712898902468312</v>
      </c>
      <c r="G12" t="s">
        <v>61</v>
      </c>
      <c r="H12">
        <f>5*10^5</f>
        <v>500000</v>
      </c>
    </row>
    <row r="13" spans="1:9" x14ac:dyDescent="0.2">
      <c r="A13">
        <f>WingXFLR5!L19</f>
        <v>21.502199999999998</v>
      </c>
      <c r="B13">
        <f t="shared" si="0"/>
        <v>283.18607046450001</v>
      </c>
      <c r="C13">
        <f>$H$12*1.802*10^-5*(1.225*A13)^-1</f>
        <v>0.34206276756872911</v>
      </c>
      <c r="D13">
        <f t="shared" si="1"/>
        <v>1461720.0332963374</v>
      </c>
      <c r="E13">
        <f t="shared" si="2"/>
        <v>4.1076381591044287E-3</v>
      </c>
      <c r="F13">
        <f t="shared" si="3"/>
        <v>0.24335895774715319</v>
      </c>
      <c r="G13" t="s">
        <v>62</v>
      </c>
      <c r="H13" t="s">
        <v>63</v>
      </c>
    </row>
    <row r="14" spans="1:9" x14ac:dyDescent="0.2">
      <c r="A14">
        <f>WingXFLR5!L20</f>
        <v>20.908999999999999</v>
      </c>
      <c r="B14">
        <f t="shared" si="0"/>
        <v>267.77659711249999</v>
      </c>
      <c r="C14">
        <f>$H$12*1.802*10^-5*(1.225*A14)^-1</f>
        <v>0.35176727920112527</v>
      </c>
      <c r="D14">
        <f t="shared" si="1"/>
        <v>1421394.2841287458</v>
      </c>
      <c r="E14">
        <f t="shared" si="2"/>
        <v>4.1240872219602057E-3</v>
      </c>
      <c r="F14">
        <f t="shared" si="3"/>
        <v>0.2310381667632945</v>
      </c>
      <c r="G14" t="s">
        <v>64</v>
      </c>
      <c r="H14">
        <v>1.2250000000000001</v>
      </c>
    </row>
    <row r="15" spans="1:9" x14ac:dyDescent="0.2">
      <c r="A15">
        <f>WingXFLR5!L21</f>
        <v>20.362400000000001</v>
      </c>
      <c r="B15">
        <f t="shared" si="0"/>
        <v>253.95924192800004</v>
      </c>
      <c r="C15">
        <f>$H$12*1.802*10^-5*(1.225*A15)^-1</f>
        <v>0.36120997725299214</v>
      </c>
      <c r="D15">
        <f t="shared" si="1"/>
        <v>1384236.4039955605</v>
      </c>
      <c r="E15">
        <f t="shared" si="2"/>
        <v>4.139723292199104E-3</v>
      </c>
      <c r="F15">
        <f t="shared" si="3"/>
        <v>0.21994728465352306</v>
      </c>
      <c r="G15" t="s">
        <v>65</v>
      </c>
      <c r="H15">
        <f>6.28*0.395</f>
        <v>2.4806000000000004</v>
      </c>
    </row>
    <row r="16" spans="1:9" x14ac:dyDescent="0.2">
      <c r="A16">
        <f>WingXFLR5!L22</f>
        <v>19.8565</v>
      </c>
      <c r="B16">
        <f t="shared" si="0"/>
        <v>241.49686275312504</v>
      </c>
      <c r="C16">
        <f>$H$12*1.802*10^-5*(1.225*A16)^-1</f>
        <v>0.37041281398113096</v>
      </c>
      <c r="D16">
        <f t="shared" si="1"/>
        <v>1349845.3107658159</v>
      </c>
      <c r="E16">
        <f t="shared" si="2"/>
        <v>4.1546286136839809E-3</v>
      </c>
      <c r="F16">
        <f t="shared" si="3"/>
        <v>0.20990702379168405</v>
      </c>
    </row>
    <row r="17" spans="1:6" x14ac:dyDescent="0.2">
      <c r="A17">
        <f>WingXFLR5!L23</f>
        <v>19.386700000000001</v>
      </c>
      <c r="B17">
        <f t="shared" si="0"/>
        <v>230.20453384512507</v>
      </c>
      <c r="C17">
        <f>$H$12*1.802*10^-5*(1.225*A17)^-1</f>
        <v>0.37938906780505849</v>
      </c>
      <c r="D17">
        <f t="shared" si="1"/>
        <v>1317908.2963374029</v>
      </c>
      <c r="E17">
        <f t="shared" si="2"/>
        <v>4.1688642372245486E-3</v>
      </c>
      <c r="F17">
        <f t="shared" si="3"/>
        <v>0.2007774317950651</v>
      </c>
    </row>
    <row r="18" spans="1:6" x14ac:dyDescent="0.2">
      <c r="A18">
        <f>WingXFLR5!L24</f>
        <v>18.948699999999999</v>
      </c>
      <c r="B18">
        <f t="shared" si="0"/>
        <v>219.92010441012499</v>
      </c>
      <c r="C18">
        <f>$H$12*1.802*10^-5*(1.225*A18)^-1</f>
        <v>0.38815866211488537</v>
      </c>
      <c r="D18">
        <f t="shared" si="1"/>
        <v>1288133.0466148723</v>
      </c>
      <c r="E18">
        <f t="shared" si="2"/>
        <v>4.1824959931529987E-3</v>
      </c>
      <c r="F18">
        <f t="shared" si="3"/>
        <v>0.19243485476804872</v>
      </c>
    </row>
    <row r="19" spans="1:6" x14ac:dyDescent="0.2">
      <c r="A19">
        <f>WingXFLR5!L25</f>
        <v>18.539100000000001</v>
      </c>
      <c r="B19">
        <f t="shared" si="0"/>
        <v>210.51516514612504</v>
      </c>
      <c r="C19">
        <f>$H$12*1.802*10^-5*(1.225*A19)^-1</f>
        <v>0.39673457939254481</v>
      </c>
      <c r="D19">
        <f t="shared" si="1"/>
        <v>1260288.4295227525</v>
      </c>
      <c r="E19">
        <f t="shared" si="2"/>
        <v>4.1955737378519204E-3</v>
      </c>
      <c r="F19">
        <f t="shared" si="3"/>
        <v>0.18478129873749191</v>
      </c>
    </row>
    <row r="20" spans="1:6" x14ac:dyDescent="0.2">
      <c r="A20">
        <f>WingXFLR5!L26</f>
        <v>18.155100000000001</v>
      </c>
      <c r="B20">
        <f t="shared" si="0"/>
        <v>201.88468930612504</v>
      </c>
      <c r="C20">
        <f>$H$12*1.802*10^-5*(1.225*A20)^-1</f>
        <v>0.40512594482081221</v>
      </c>
      <c r="D20">
        <f t="shared" si="1"/>
        <v>1234184.1009988901</v>
      </c>
      <c r="E20">
        <f t="shared" si="2"/>
        <v>4.2081375784189827E-3</v>
      </c>
      <c r="F20">
        <f t="shared" si="3"/>
        <v>0.17773648356190816</v>
      </c>
    </row>
    <row r="21" spans="1:6" x14ac:dyDescent="0.2">
      <c r="A21">
        <f>WingXFLR5!L27</f>
        <v>17.794</v>
      </c>
      <c r="B21">
        <f t="shared" si="0"/>
        <v>193.93369205000002</v>
      </c>
      <c r="C21">
        <f>$H$12*1.802*10^-5*(1.225*A21)^-1</f>
        <v>0.41334731037520106</v>
      </c>
      <c r="D21">
        <f t="shared" si="1"/>
        <v>1209636.5149833518</v>
      </c>
      <c r="E21">
        <f t="shared" si="2"/>
        <v>4.2202323961094707E-3</v>
      </c>
      <c r="F21">
        <f t="shared" si="3"/>
        <v>0.17122725810686043</v>
      </c>
    </row>
    <row r="22" spans="1:6" x14ac:dyDescent="0.2">
      <c r="A22">
        <f>WingXFLR5!L28</f>
        <v>17.453700000000001</v>
      </c>
      <c r="B22">
        <f t="shared" si="0"/>
        <v>186.58688176012504</v>
      </c>
      <c r="C22">
        <f>$H$12*1.802*10^-5*(1.225*A22)^-1</f>
        <v>0.42140646629748002</v>
      </c>
      <c r="D22">
        <f t="shared" si="1"/>
        <v>1186502.9134295229</v>
      </c>
      <c r="E22">
        <f t="shared" si="2"/>
        <v>4.2318900759969261E-3</v>
      </c>
      <c r="F22">
        <f t="shared" si="3"/>
        <v>0.16519570623791194</v>
      </c>
    </row>
    <row r="23" spans="1:6" x14ac:dyDescent="0.2">
      <c r="A23">
        <f>WingXFLR5!L29</f>
        <v>17.132200000000001</v>
      </c>
      <c r="B23">
        <f t="shared" si="0"/>
        <v>179.77626956450004</v>
      </c>
      <c r="C23">
        <f>$H$12*1.802*10^-5*(1.225*A23)^-1</f>
        <v>0.4293145095677337</v>
      </c>
      <c r="D23">
        <f t="shared" si="1"/>
        <v>1164647.3362930079</v>
      </c>
      <c r="E23">
        <f t="shared" si="2"/>
        <v>4.243144871485343E-3</v>
      </c>
      <c r="F23">
        <f t="shared" si="3"/>
        <v>0.15958919869493948</v>
      </c>
    </row>
    <row r="24" spans="1:6" x14ac:dyDescent="0.2">
      <c r="A24">
        <f>WingXFLR5!L30</f>
        <v>16.8279</v>
      </c>
      <c r="B24">
        <f t="shared" si="0"/>
        <v>173.44665877612502</v>
      </c>
      <c r="C24">
        <f>$H$12*1.802*10^-5*(1.225*A24)^-1</f>
        <v>0.4370778315069811</v>
      </c>
      <c r="D24">
        <f t="shared" si="1"/>
        <v>1143961.0155382908</v>
      </c>
      <c r="E24">
        <f t="shared" si="2"/>
        <v>4.2540221561298075E-3</v>
      </c>
      <c r="F24">
        <f t="shared" si="3"/>
        <v>0.15436504201566056</v>
      </c>
    </row>
    <row r="25" spans="1:6" x14ac:dyDescent="0.2">
      <c r="A25">
        <f>WingXFLR5!L31</f>
        <v>16.539200000000001</v>
      </c>
      <c r="B25">
        <f t="shared" si="0"/>
        <v>167.54639619200003</v>
      </c>
      <c r="C25">
        <f>$H$12*1.802*10^-5*(1.225*A25)^-1</f>
        <v>0.44470724344686119</v>
      </c>
      <c r="D25">
        <f t="shared" si="1"/>
        <v>1124335.1831298559</v>
      </c>
      <c r="E25">
        <f t="shared" si="2"/>
        <v>4.2645516570843922E-3</v>
      </c>
      <c r="F25">
        <f t="shared" si="3"/>
        <v>0.14948297761651796</v>
      </c>
    </row>
    <row r="26" spans="1:6" x14ac:dyDescent="0.2">
      <c r="A26">
        <f>WingXFLR5!L32</f>
        <v>16.265000000000001</v>
      </c>
      <c r="B26">
        <f t="shared" si="0"/>
        <v>162.03701281250002</v>
      </c>
      <c r="C26">
        <f>$H$12*1.802*10^-5*(1.225*A26)^-1</f>
        <v>0.45220424474739174</v>
      </c>
      <c r="D26">
        <f t="shared" si="1"/>
        <v>1105695.0610432853</v>
      </c>
      <c r="E26">
        <f t="shared" si="2"/>
        <v>4.2747486508704574E-3</v>
      </c>
      <c r="F26">
        <f t="shared" si="3"/>
        <v>0.14491324514186665</v>
      </c>
    </row>
    <row r="27" spans="1:6" x14ac:dyDescent="0.2">
      <c r="A27">
        <f>WingXFLR5!L33</f>
        <v>16.004000000000001</v>
      </c>
      <c r="B27">
        <f t="shared" si="0"/>
        <v>156.87840980000004</v>
      </c>
      <c r="C27">
        <f>$H$12*1.802*10^-5*(1.225*A27)^-1</f>
        <v>0.45957898280531906</v>
      </c>
      <c r="D27">
        <f t="shared" si="1"/>
        <v>1087952.2752497226</v>
      </c>
      <c r="E27">
        <f t="shared" si="2"/>
        <v>4.2846389386944888E-3</v>
      </c>
      <c r="F27">
        <f t="shared" si="3"/>
        <v>0.14062439875236013</v>
      </c>
    </row>
    <row r="28" spans="1:6" x14ac:dyDescent="0.2">
      <c r="A28">
        <f>WingXFLR5!L34</f>
        <v>15.7552</v>
      </c>
      <c r="B28">
        <f t="shared" si="0"/>
        <v>152.03862531200002</v>
      </c>
      <c r="C28">
        <f>$H$12*1.802*10^-5*(1.225*A28)^-1</f>
        <v>0.46683647562813085</v>
      </c>
      <c r="D28">
        <f t="shared" si="1"/>
        <v>1071038.8457269701</v>
      </c>
      <c r="E28">
        <f t="shared" si="2"/>
        <v>4.2942400615614629E-3</v>
      </c>
      <c r="F28">
        <f t="shared" si="3"/>
        <v>0.13659145247622373</v>
      </c>
    </row>
    <row r="29" spans="1:6" x14ac:dyDescent="0.2">
      <c r="A29">
        <f>WingXFLR5!L35</f>
        <v>15.5177</v>
      </c>
      <c r="B29">
        <f t="shared" si="0"/>
        <v>147.489395640125</v>
      </c>
      <c r="C29">
        <f>$H$12*1.802*10^-5*(1.225*A29)^-1</f>
        <v>0.47398145606735065</v>
      </c>
      <c r="D29">
        <f t="shared" si="1"/>
        <v>1054893.5904550501</v>
      </c>
      <c r="E29">
        <f t="shared" si="2"/>
        <v>4.3035681649503544E-3</v>
      </c>
      <c r="F29">
        <f t="shared" si="3"/>
        <v>0.13279225689111684</v>
      </c>
    </row>
    <row r="30" spans="1:6" x14ac:dyDescent="0.2">
      <c r="A30">
        <f>WingXFLR5!L36</f>
        <v>15.290699999999999</v>
      </c>
      <c r="B30">
        <f t="shared" si="0"/>
        <v>143.205872725125</v>
      </c>
      <c r="C30">
        <f>$H$12*1.802*10^-5*(1.225*A30)^-1</f>
        <v>0.4810180070772645</v>
      </c>
      <c r="D30">
        <f t="shared" si="1"/>
        <v>1039462.1254162042</v>
      </c>
      <c r="E30">
        <f t="shared" si="2"/>
        <v>4.3126376459649033E-3</v>
      </c>
      <c r="F30">
        <f t="shared" si="3"/>
        <v>0.12920730490402627</v>
      </c>
    </row>
    <row r="31" spans="1:6" x14ac:dyDescent="0.2">
      <c r="A31">
        <f>WingXFLR5!L37</f>
        <v>15.073399999999999</v>
      </c>
      <c r="B31">
        <f t="shared" si="0"/>
        <v>139.16452488049998</v>
      </c>
      <c r="C31">
        <f>$H$12*1.802*10^-5*(1.225*A31)^-1</f>
        <v>0.48795242220178109</v>
      </c>
      <c r="D31">
        <f t="shared" si="1"/>
        <v>1024690.0665926748</v>
      </c>
      <c r="E31">
        <f t="shared" si="2"/>
        <v>4.3214649023105177E-3</v>
      </c>
      <c r="F31">
        <f t="shared" si="3"/>
        <v>0.12581800689874678</v>
      </c>
    </row>
    <row r="32" spans="1:6" x14ac:dyDescent="0.2">
      <c r="A32">
        <f>WingXFLR5!L38</f>
        <v>14.8651</v>
      </c>
      <c r="B32">
        <f t="shared" si="0"/>
        <v>135.344858781125</v>
      </c>
      <c r="C32">
        <f>$H$12*1.802*10^-5*(1.225*A32)^-1</f>
        <v>0.49478994697757339</v>
      </c>
      <c r="D32">
        <f t="shared" si="1"/>
        <v>1010529.8279689235</v>
      </c>
      <c r="E32">
        <f t="shared" si="2"/>
        <v>4.330064159310679E-3</v>
      </c>
      <c r="F32">
        <f t="shared" si="3"/>
        <v>0.12260815705484038</v>
      </c>
    </row>
    <row r="33" spans="1:6" x14ac:dyDescent="0.2">
      <c r="A33">
        <f>WingXFLR5!L39</f>
        <v>14.6653</v>
      </c>
      <c r="B33">
        <f t="shared" si="0"/>
        <v>131.73100225512502</v>
      </c>
      <c r="C33">
        <f>$H$12*1.802*10^-5*(1.225*A33)^-1</f>
        <v>0.50153096362272354</v>
      </c>
      <c r="D33">
        <f t="shared" si="1"/>
        <v>996947.41953385132</v>
      </c>
      <c r="E33">
        <f t="shared" si="2"/>
        <v>4.3384429031563705E-3</v>
      </c>
      <c r="F33">
        <f t="shared" si="3"/>
        <v>0.11956529842228263</v>
      </c>
    </row>
    <row r="34" spans="1:6" x14ac:dyDescent="0.2">
      <c r="A34">
        <f>WingXFLR5!L40</f>
        <v>14.4733</v>
      </c>
      <c r="B34">
        <f t="shared" ref="B34:B65" si="4">0.5*1.225*A34^2</f>
        <v>128.30430289512501</v>
      </c>
      <c r="C34">
        <f>$H$12*1.802*10^-5*(1.225*A34)^-1</f>
        <v>0.50818417643635716</v>
      </c>
      <c r="D34">
        <f t="shared" ref="D34:D65" si="5">1.225*A34/(1.802*10^-5)</f>
        <v>983895.25527192024</v>
      </c>
      <c r="E34">
        <f t="shared" si="2"/>
        <v>4.3466183886414263E-3</v>
      </c>
      <c r="F34">
        <f t="shared" si="3"/>
        <v>0.11667451498472702</v>
      </c>
    </row>
    <row r="35" spans="1:6" x14ac:dyDescent="0.2">
      <c r="A35">
        <f>WingXFLR5!L41</f>
        <v>14.2887</v>
      </c>
      <c r="B35">
        <f t="shared" si="4"/>
        <v>125.05225546012501</v>
      </c>
      <c r="C35">
        <f>$H$12*1.802*10^-5*(1.225*A35)^-1</f>
        <v>0.51474956019906126</v>
      </c>
      <c r="D35">
        <f t="shared" si="5"/>
        <v>971346.14317425096</v>
      </c>
      <c r="E35">
        <f t="shared" si="2"/>
        <v>4.3545965039872049E-3</v>
      </c>
      <c r="F35">
        <f t="shared" si="3"/>
        <v>0.1139259656833351</v>
      </c>
    </row>
    <row r="36" spans="1:6" x14ac:dyDescent="0.2">
      <c r="A36">
        <f>WingXFLR5!L42</f>
        <v>14.1111</v>
      </c>
      <c r="B36">
        <f t="shared" si="4"/>
        <v>121.96292521612503</v>
      </c>
      <c r="C36">
        <f>$H$12*1.802*10^-5*(1.225*A36)^-1</f>
        <v>0.52122811409573511</v>
      </c>
      <c r="D36">
        <f t="shared" si="5"/>
        <v>959272.89123196446</v>
      </c>
      <c r="E36">
        <f t="shared" si="2"/>
        <v>4.3623840614349955E-3</v>
      </c>
      <c r="F36">
        <f t="shared" si="3"/>
        <v>0.11131020943427039</v>
      </c>
    </row>
    <row r="37" spans="1:6" x14ac:dyDescent="0.2">
      <c r="A37">
        <f>WingXFLR5!L43</f>
        <v>13.9399</v>
      </c>
      <c r="B37">
        <f t="shared" si="4"/>
        <v>119.02149735612501</v>
      </c>
      <c r="C37">
        <f>$H$12*1.802*10^-5*(1.225*A37)^-1</f>
        <v>0.5276294694234771</v>
      </c>
      <c r="D37">
        <f t="shared" si="5"/>
        <v>947634.71143174241</v>
      </c>
      <c r="E37">
        <f t="shared" si="2"/>
        <v>4.3699977546088819E-3</v>
      </c>
      <c r="F37">
        <f t="shared" si="3"/>
        <v>0.10881528234653047</v>
      </c>
    </row>
    <row r="38" spans="1:6" x14ac:dyDescent="0.2">
      <c r="A38">
        <f>WingXFLR5!L44</f>
        <v>13.774800000000001</v>
      </c>
      <c r="B38">
        <f t="shared" si="4"/>
        <v>116.21888296200002</v>
      </c>
      <c r="C38">
        <f>$H$12*1.802*10^-5*(1.225*A38)^-1</f>
        <v>0.53395345419289764</v>
      </c>
      <c r="D38">
        <f t="shared" si="5"/>
        <v>936411.20976692566</v>
      </c>
      <c r="E38">
        <f t="shared" si="2"/>
        <v>4.3774420714238864E-3</v>
      </c>
      <c r="F38">
        <f t="shared" si="3"/>
        <v>0.10643399760069841</v>
      </c>
    </row>
    <row r="39" spans="1:6" x14ac:dyDescent="0.2">
      <c r="A39">
        <f>WingXFLR5!L45</f>
        <v>13.615500000000001</v>
      </c>
      <c r="B39">
        <f t="shared" si="4"/>
        <v>113.54637715312502</v>
      </c>
      <c r="C39">
        <f>$H$12*1.802*10^-5*(1.225*A39)^-1</f>
        <v>0.54020065666456074</v>
      </c>
      <c r="D39">
        <f t="shared" si="5"/>
        <v>925581.9922308547</v>
      </c>
      <c r="E39">
        <f t="shared" si="2"/>
        <v>4.3847221678722341E-3</v>
      </c>
      <c r="F39">
        <f t="shared" si="3"/>
        <v>0.10415943895413535</v>
      </c>
    </row>
    <row r="40" spans="1:6" x14ac:dyDescent="0.2">
      <c r="A40">
        <f>WingXFLR5!L46</f>
        <v>13.4617</v>
      </c>
      <c r="B40">
        <f t="shared" si="4"/>
        <v>110.99563722012502</v>
      </c>
      <c r="C40">
        <f>$H$12*1.802*10^-5*(1.225*A40)^-1</f>
        <v>0.54637245227692843</v>
      </c>
      <c r="D40">
        <f t="shared" si="5"/>
        <v>915126.66481687024</v>
      </c>
      <c r="E40">
        <f t="shared" si="2"/>
        <v>4.3918438689822936E-3</v>
      </c>
      <c r="F40">
        <f t="shared" si="3"/>
        <v>0.1019849461881321</v>
      </c>
    </row>
    <row r="41" spans="1:6" x14ac:dyDescent="0.2">
      <c r="A41">
        <f>WingXFLR5!L47</f>
        <v>13.312900000000001</v>
      </c>
      <c r="B41">
        <f t="shared" si="4"/>
        <v>108.55540017612502</v>
      </c>
      <c r="C41">
        <f>$H$12*1.802*10^-5*(1.225*A41)^-1</f>
        <v>0.55247932763081875</v>
      </c>
      <c r="D41">
        <f t="shared" si="5"/>
        <v>905011.23751387361</v>
      </c>
      <c r="E41">
        <f t="shared" si="2"/>
        <v>4.3988231085731085E-3</v>
      </c>
      <c r="F41">
        <f t="shared" si="3"/>
        <v>9.990131396372498E-2</v>
      </c>
    </row>
    <row r="42" spans="1:6" x14ac:dyDescent="0.2">
      <c r="A42">
        <f>WingXFLR5!L48</f>
        <v>13.1691</v>
      </c>
      <c r="B42">
        <f t="shared" si="4"/>
        <v>106.222931821125</v>
      </c>
      <c r="C42">
        <f>$H$12*1.802*10^-5*(1.225*A42)^-1</f>
        <v>0.55851212617538992</v>
      </c>
      <c r="D42">
        <f t="shared" si="5"/>
        <v>895235.7103218647</v>
      </c>
      <c r="E42">
        <f t="shared" si="2"/>
        <v>4.4056530624154364E-3</v>
      </c>
      <c r="F42">
        <f t="shared" si="3"/>
        <v>9.7906572722563479E-2</v>
      </c>
    </row>
    <row r="43" spans="1:6" x14ac:dyDescent="0.2">
      <c r="A43">
        <f>WingXFLR5!L49</f>
        <v>13.0298</v>
      </c>
      <c r="B43">
        <f t="shared" si="4"/>
        <v>103.98760892450001</v>
      </c>
      <c r="C43">
        <f>$H$12*1.802*10^-5*(1.225*A43)^-1</f>
        <v>0.56448311108507632</v>
      </c>
      <c r="D43">
        <f t="shared" si="5"/>
        <v>885766.0932297447</v>
      </c>
      <c r="E43">
        <f t="shared" si="2"/>
        <v>4.4123510498020168E-3</v>
      </c>
      <c r="F43">
        <f t="shared" si="3"/>
        <v>9.5991973396892694E-2</v>
      </c>
    </row>
    <row r="44" spans="1:6" x14ac:dyDescent="0.2">
      <c r="A44">
        <f>WingXFLR5!L50</f>
        <v>12.8948</v>
      </c>
      <c r="B44">
        <f t="shared" si="4"/>
        <v>101.84396856200001</v>
      </c>
      <c r="C44">
        <f>$H$12*1.802*10^-5*(1.225*A44)^-1</f>
        <v>0.5703928747104513</v>
      </c>
      <c r="D44">
        <f t="shared" si="5"/>
        <v>876588.79023307445</v>
      </c>
      <c r="E44">
        <f t="shared" si="2"/>
        <v>4.4189208288667788E-3</v>
      </c>
      <c r="F44">
        <f t="shared" si="3"/>
        <v>9.4153139207680661E-2</v>
      </c>
    </row>
    <row r="45" spans="1:6" x14ac:dyDescent="0.2">
      <c r="A45">
        <f>WingXFLR5!L51</f>
        <v>12.764099999999999</v>
      </c>
      <c r="B45">
        <f t="shared" si="4"/>
        <v>99.789877396124993</v>
      </c>
      <c r="C45">
        <f>$H$12*1.802*10^-5*(1.225*A45)^-1</f>
        <v>0.57623350183846322</v>
      </c>
      <c r="D45">
        <f t="shared" si="5"/>
        <v>867703.80133185349</v>
      </c>
      <c r="E45">
        <f t="shared" si="2"/>
        <v>4.4253566735343907E-3</v>
      </c>
      <c r="F45">
        <f t="shared" si="3"/>
        <v>9.2388526036495194E-2</v>
      </c>
    </row>
    <row r="46" spans="1:6" x14ac:dyDescent="0.2">
      <c r="A46">
        <f>WingXFLR5!L52</f>
        <v>12.6372</v>
      </c>
      <c r="B46">
        <f t="shared" si="4"/>
        <v>97.815529601999998</v>
      </c>
      <c r="C46">
        <f>$H$12*1.802*10^-5*(1.225*A46)^-1</f>
        <v>0.58201991270347286</v>
      </c>
      <c r="D46">
        <f t="shared" si="5"/>
        <v>859077.13651498349</v>
      </c>
      <c r="E46">
        <f t="shared" si="2"/>
        <v>4.4316778733150203E-3</v>
      </c>
      <c r="F46">
        <f t="shared" si="3"/>
        <v>9.0689971552178783E-2</v>
      </c>
    </row>
    <row r="47" spans="1:6" x14ac:dyDescent="0.2">
      <c r="A47">
        <f>WingXFLR5!L53</f>
        <v>12.514099999999999</v>
      </c>
      <c r="B47">
        <f t="shared" si="4"/>
        <v>95.919153021124984</v>
      </c>
      <c r="C47">
        <f>$H$12*1.802*10^-5*(1.225*A47)^-1</f>
        <v>0.58774518669471465</v>
      </c>
      <c r="D47">
        <f t="shared" si="5"/>
        <v>850708.79578246397</v>
      </c>
      <c r="E47">
        <f t="shared" si="2"/>
        <v>4.4378794899992092E-3</v>
      </c>
      <c r="F47">
        <f t="shared" si="3"/>
        <v>8.9056189730977939E-2</v>
      </c>
    </row>
    <row r="48" spans="1:6" x14ac:dyDescent="0.2">
      <c r="A48">
        <f>WingXFLR5!L54</f>
        <v>12.394500000000001</v>
      </c>
      <c r="B48">
        <f t="shared" si="4"/>
        <v>94.094473528125022</v>
      </c>
      <c r="C48">
        <f>$H$12*1.802*10^-5*(1.225*A48)^-1</f>
        <v>0.59341659936393787</v>
      </c>
      <c r="D48">
        <f t="shared" si="5"/>
        <v>842578.38512763602</v>
      </c>
      <c r="E48">
        <f t="shared" si="2"/>
        <v>4.4439719206441266E-3</v>
      </c>
      <c r="F48">
        <f t="shared" si="3"/>
        <v>8.7481997866488068E-2</v>
      </c>
    </row>
    <row r="49" spans="1:6" x14ac:dyDescent="0.2">
      <c r="A49">
        <f>WingXFLR5!L55</f>
        <v>12.2783</v>
      </c>
      <c r="B49">
        <f t="shared" si="4"/>
        <v>92.338448670125004</v>
      </c>
      <c r="C49">
        <f>$H$12*1.802*10^-5*(1.225*A49)^-1</f>
        <v>0.59903260555747351</v>
      </c>
      <c r="D49">
        <f t="shared" si="5"/>
        <v>834679.10654827976</v>
      </c>
      <c r="E49">
        <f t="shared" si="2"/>
        <v>4.4499558491117291E-3</v>
      </c>
      <c r="F49">
        <f t="shared" si="3"/>
        <v>8.5964975914279901E-2</v>
      </c>
    </row>
    <row r="50" spans="1:6" x14ac:dyDescent="0.2">
      <c r="A50">
        <f>WingXFLR5!L56</f>
        <v>12.1654</v>
      </c>
      <c r="B50">
        <f t="shared" si="4"/>
        <v>90.648136260499996</v>
      </c>
      <c r="C50">
        <f>$H$12*1.802*10^-5*(1.225*A50)^-1</f>
        <v>0.60459187867364217</v>
      </c>
      <c r="D50">
        <f t="shared" si="5"/>
        <v>827004.16204217542</v>
      </c>
      <c r="E50">
        <f t="shared" si="2"/>
        <v>4.4558321541931442E-3</v>
      </c>
      <c r="F50">
        <f t="shared" si="3"/>
        <v>8.4502775245856657E-2</v>
      </c>
    </row>
    <row r="51" spans="1:6" x14ac:dyDescent="0.2">
      <c r="A51">
        <f>WingXFLR5!L57</f>
        <v>12.0555</v>
      </c>
      <c r="B51">
        <f t="shared" si="4"/>
        <v>89.017736653125013</v>
      </c>
      <c r="C51">
        <f>$H$12*1.802*10^-5*(1.225*A51)^-1</f>
        <v>0.61010344165039421</v>
      </c>
      <c r="D51">
        <f t="shared" si="5"/>
        <v>819533.15760266385</v>
      </c>
      <c r="E51">
        <f t="shared" si="2"/>
        <v>4.4616124853139932E-3</v>
      </c>
      <c r="F51">
        <f t="shared" si="3"/>
        <v>8.3090555881152856E-2</v>
      </c>
    </row>
    <row r="52" spans="1:6" x14ac:dyDescent="0.2">
      <c r="A52">
        <f>WingXFLR5!L58</f>
        <v>11.948600000000001</v>
      </c>
      <c r="B52">
        <f t="shared" si="4"/>
        <v>87.446038200500013</v>
      </c>
      <c r="C52">
        <f>$H$12*1.802*10^-5*(1.225*A52)^-1</f>
        <v>0.6155618265584526</v>
      </c>
      <c r="D52">
        <f t="shared" si="5"/>
        <v>812266.09322974482</v>
      </c>
      <c r="E52">
        <f t="shared" si="2"/>
        <v>4.4672930993307413E-3</v>
      </c>
      <c r="F52">
        <f t="shared" si="3"/>
        <v>8.1727432496800131E-2</v>
      </c>
    </row>
    <row r="53" spans="1:6" x14ac:dyDescent="0.2">
      <c r="A53">
        <f>WingXFLR5!L59</f>
        <v>11.8445</v>
      </c>
      <c r="B53">
        <f t="shared" si="4"/>
        <v>85.928960403125004</v>
      </c>
      <c r="C53">
        <f>$H$12*1.802*10^-5*(1.225*A53)^-1</f>
        <v>0.62097193134504003</v>
      </c>
      <c r="D53">
        <f t="shared" si="5"/>
        <v>805189.37291897903</v>
      </c>
      <c r="E53">
        <f t="shared" si="2"/>
        <v>4.4728810215394566E-3</v>
      </c>
      <c r="F53">
        <f t="shared" si="3"/>
        <v>8.0410020626646331E-2</v>
      </c>
    </row>
    <row r="54" spans="1:6" x14ac:dyDescent="0.2">
      <c r="A54">
        <f>WingXFLR5!L60</f>
        <v>11.7432</v>
      </c>
      <c r="B54">
        <f t="shared" si="4"/>
        <v>84.465432071999999</v>
      </c>
      <c r="C54">
        <f>$H$12*1.802*10^-5*(1.225*A54)^-1</f>
        <v>0.62632860215412556</v>
      </c>
      <c r="D54">
        <f t="shared" si="5"/>
        <v>798302.99667036638</v>
      </c>
      <c r="E54">
        <f t="shared" si="2"/>
        <v>4.4783727909918029E-3</v>
      </c>
      <c r="F54">
        <f t="shared" si="3"/>
        <v>7.9137535311616672E-2</v>
      </c>
    </row>
    <row r="55" spans="1:6" x14ac:dyDescent="0.2">
      <c r="A55">
        <f>WingXFLR5!L61</f>
        <v>11.644399999999999</v>
      </c>
      <c r="B55">
        <f t="shared" si="4"/>
        <v>83.050131457999981</v>
      </c>
      <c r="C55">
        <f>$H$12*1.802*10^-5*(1.225*A55)^-1</f>
        <v>0.63164285328710168</v>
      </c>
      <c r="D55">
        <f t="shared" si="5"/>
        <v>791586.57047724747</v>
      </c>
      <c r="E55">
        <f t="shared" si="2"/>
        <v>4.4837814324279451E-3</v>
      </c>
      <c r="F55">
        <f t="shared" si="3"/>
        <v>7.7905483680252074E-2</v>
      </c>
    </row>
    <row r="56" spans="1:6" x14ac:dyDescent="0.2">
      <c r="A56">
        <f>WingXFLR5!L62</f>
        <v>11.548</v>
      </c>
      <c r="B56">
        <f t="shared" si="4"/>
        <v>81.680736199999998</v>
      </c>
      <c r="C56">
        <f>$H$12*1.802*10^-5*(1.225*A56)^-1</f>
        <v>0.63691565992521026</v>
      </c>
      <c r="D56">
        <f t="shared" si="5"/>
        <v>785033.29633740301</v>
      </c>
      <c r="E56">
        <f t="shared" si="2"/>
        <v>4.4891094805557434E-3</v>
      </c>
      <c r="F56">
        <f t="shared" si="3"/>
        <v>7.6711965516756561E-2</v>
      </c>
    </row>
    <row r="57" spans="1:6" x14ac:dyDescent="0.2">
      <c r="A57">
        <f>WingXFLR5!L63</f>
        <v>11.4541</v>
      </c>
      <c r="B57">
        <f t="shared" si="4"/>
        <v>80.357799171125009</v>
      </c>
      <c r="C57">
        <f>$H$12*1.802*10^-5*(1.225*A57)^-1</f>
        <v>0.64213705492498996</v>
      </c>
      <c r="D57">
        <f t="shared" si="5"/>
        <v>778649.97225305228</v>
      </c>
      <c r="E57">
        <f t="shared" si="2"/>
        <v>4.4943484512212422E-3</v>
      </c>
      <c r="F57">
        <f t="shared" si="3"/>
        <v>7.5557580813825548E-2</v>
      </c>
    </row>
    <row r="58" spans="1:6" x14ac:dyDescent="0.2">
      <c r="A58">
        <f>WingXFLR5!L64</f>
        <v>11.362399999999999</v>
      </c>
      <c r="B58">
        <f t="shared" si="4"/>
        <v>79.076281927999986</v>
      </c>
      <c r="C58">
        <f>$H$12*1.802*10^-5*(1.225*A58)^-1</f>
        <v>0.64731940794342102</v>
      </c>
      <c r="D58">
        <f t="shared" si="5"/>
        <v>772416.20421753603</v>
      </c>
      <c r="E58">
        <f t="shared" si="2"/>
        <v>4.4995122667418784E-3</v>
      </c>
      <c r="F58">
        <f t="shared" si="3"/>
        <v>7.4438043722559702E-2</v>
      </c>
    </row>
    <row r="59" spans="1:6" x14ac:dyDescent="0.2">
      <c r="A59">
        <f>WingXFLR5!L65</f>
        <v>11.273</v>
      </c>
      <c r="B59">
        <f t="shared" si="4"/>
        <v>77.836824012500003</v>
      </c>
      <c r="C59">
        <f>$H$12*1.802*10^-5*(1.225*A59)^-1</f>
        <v>0.65245294427537714</v>
      </c>
      <c r="D59">
        <f t="shared" si="5"/>
        <v>766338.79023307445</v>
      </c>
      <c r="E59">
        <f t="shared" si="2"/>
        <v>4.5045926217687675E-3</v>
      </c>
      <c r="F59">
        <f t="shared" si="3"/>
        <v>7.3354016395796376E-2</v>
      </c>
    </row>
    <row r="60" spans="1:6" x14ac:dyDescent="0.2">
      <c r="A60">
        <f>WingXFLR5!L66</f>
        <v>11.185600000000001</v>
      </c>
      <c r="B60">
        <f t="shared" si="4"/>
        <v>76.634559008000025</v>
      </c>
      <c r="C60">
        <f>$H$12*1.802*10^-5*(1.225*A60)^-1</f>
        <v>0.65755096202406016</v>
      </c>
      <c r="D60">
        <f t="shared" si="5"/>
        <v>760397.33629300783</v>
      </c>
      <c r="E60">
        <f t="shared" si="2"/>
        <v>4.5096040312289365E-3</v>
      </c>
      <c r="F60">
        <f t="shared" si="3"/>
        <v>7.230133934790671E-2</v>
      </c>
    </row>
    <row r="61" spans="1:6" x14ac:dyDescent="0.2">
      <c r="A61">
        <f>WingXFLR5!L67</f>
        <v>11.100300000000001</v>
      </c>
      <c r="B61">
        <f t="shared" si="4"/>
        <v>75.470204305125023</v>
      </c>
      <c r="C61">
        <f>$H$12*1.802*10^-5*(1.225*A61)^-1</f>
        <v>0.66260389726550883</v>
      </c>
      <c r="D61">
        <f t="shared" si="5"/>
        <v>754598.64039955614</v>
      </c>
      <c r="E61">
        <f t="shared" si="2"/>
        <v>4.5145383685005298E-3</v>
      </c>
      <c r="F61">
        <f t="shared" si="3"/>
        <v>7.1280730843124848E-2</v>
      </c>
    </row>
    <row r="62" spans="1:6" x14ac:dyDescent="0.2">
      <c r="A62">
        <f>WingXFLR5!L68</f>
        <v>11.0169</v>
      </c>
      <c r="B62">
        <f t="shared" si="4"/>
        <v>74.340402436125004</v>
      </c>
      <c r="C62">
        <f>$H$12*1.802*10^-5*(1.225*A62)^-1</f>
        <v>0.66761993308610668</v>
      </c>
      <c r="D62">
        <f t="shared" si="5"/>
        <v>748929.10654827964</v>
      </c>
      <c r="E62">
        <f t="shared" si="2"/>
        <v>4.519404874236398E-3</v>
      </c>
      <c r="F62">
        <f t="shared" si="3"/>
        <v>7.0289333827552994E-2</v>
      </c>
    </row>
    <row r="63" spans="1:6" x14ac:dyDescent="0.2">
      <c r="A63">
        <f>WingXFLR5!L69</f>
        <v>10.9354</v>
      </c>
      <c r="B63">
        <f t="shared" si="4"/>
        <v>73.244571060500007</v>
      </c>
      <c r="C63">
        <f>$H$12*1.802*10^-5*(1.225*A63)^-1</f>
        <v>0.67259561066045392</v>
      </c>
      <c r="D63">
        <f t="shared" si="5"/>
        <v>743388.73473917868</v>
      </c>
      <c r="E63">
        <f t="shared" si="2"/>
        <v>4.5242013597680091E-3</v>
      </c>
      <c r="F63">
        <f t="shared" si="3"/>
        <v>6.9326717208148161E-2</v>
      </c>
    </row>
    <row r="64" spans="1:6" x14ac:dyDescent="0.2">
      <c r="A64">
        <f>WingXFLR5!L70</f>
        <v>10.855700000000001</v>
      </c>
      <c r="B64">
        <f t="shared" si="4"/>
        <v>72.180811275125009</v>
      </c>
      <c r="C64">
        <f>$H$12*1.802*10^-5*(1.225*A64)^-1</f>
        <v>0.67753364967863217</v>
      </c>
      <c r="D64">
        <f t="shared" si="5"/>
        <v>737970.72697003337</v>
      </c>
      <c r="E64">
        <f t="shared" si="2"/>
        <v>4.528931586115152E-3</v>
      </c>
      <c r="F64">
        <f t="shared" si="3"/>
        <v>6.8391288995486493E-2</v>
      </c>
    </row>
    <row r="65" spans="1:6" x14ac:dyDescent="0.2">
      <c r="A65">
        <f>WingXFLR5!L71</f>
        <v>10.777699999999999</v>
      </c>
      <c r="B65">
        <f t="shared" si="4"/>
        <v>71.147275590124991</v>
      </c>
      <c r="C65">
        <f>$H$12*1.802*10^-5*(1.225*A65)^-1</f>
        <v>0.68243707292059785</v>
      </c>
      <c r="D65">
        <f t="shared" si="5"/>
        <v>732668.28523862374</v>
      </c>
      <c r="E65">
        <f t="shared" si="2"/>
        <v>4.5335995032220874E-3</v>
      </c>
      <c r="F65">
        <f t="shared" si="3"/>
        <v>6.7481495138126291E-2</v>
      </c>
    </row>
    <row r="66" spans="1:6" x14ac:dyDescent="0.2">
      <c r="A66">
        <f>WingXFLR5!L72</f>
        <v>10.701499999999999</v>
      </c>
      <c r="B66">
        <f t="shared" ref="B66:B97" si="6">0.5*1.225*A66^2</f>
        <v>70.144787628125002</v>
      </c>
      <c r="C66">
        <f>$H$12*1.802*10^-5*(1.225*A66)^-1</f>
        <v>0.68729636413739459</v>
      </c>
      <c r="D66">
        <f t="shared" ref="D66:D97" si="7">1.225*A66/(1.802*10^-5)</f>
        <v>727488.20754716988</v>
      </c>
      <c r="E66">
        <f t="shared" si="2"/>
        <v>4.5381971321872107E-3</v>
      </c>
      <c r="F66">
        <f t="shared" si="3"/>
        <v>6.6598129492734609E-2</v>
      </c>
    </row>
    <row r="67" spans="1:6" x14ac:dyDescent="0.2">
      <c r="A67">
        <f>WingXFLR5!L73</f>
        <v>10.626799999999999</v>
      </c>
      <c r="B67">
        <f t="shared" si="6"/>
        <v>69.168937921999998</v>
      </c>
      <c r="C67">
        <f>$H$12*1.802*10^-5*(1.225*A67)^-1</f>
        <v>0.6921276433937148</v>
      </c>
      <c r="D67">
        <f t="shared" si="7"/>
        <v>722410.09988901217</v>
      </c>
      <c r="E67">
        <f t="shared" ref="E67:E108" si="8">0.027*(7/6)*D67^(-1/7)*$H$9^(-1/7)</f>
        <v>4.5427407183047889E-3</v>
      </c>
      <c r="F67">
        <f t="shared" ref="F67:F108" si="9">E67*B67*$H$6</f>
        <v>6.5737370266970352E-2</v>
      </c>
    </row>
    <row r="68" spans="1:6" x14ac:dyDescent="0.2">
      <c r="A68">
        <f>WingXFLR5!L74</f>
        <v>10.553699999999999</v>
      </c>
      <c r="B68">
        <f t="shared" si="6"/>
        <v>68.220607510124992</v>
      </c>
      <c r="C68">
        <f>$H$12*1.802*10^-5*(1.225*A68)^-1</f>
        <v>0.69692165219935454</v>
      </c>
      <c r="D68">
        <f t="shared" si="7"/>
        <v>717440.76026637072</v>
      </c>
      <c r="E68">
        <f t="shared" si="8"/>
        <v>4.5472224612346304E-3</v>
      </c>
      <c r="F68">
        <f t="shared" si="9"/>
        <v>6.4900053351181694E-2</v>
      </c>
    </row>
    <row r="69" spans="1:6" x14ac:dyDescent="0.2">
      <c r="A69">
        <f>WingXFLR5!L75</f>
        <v>10.482100000000001</v>
      </c>
      <c r="B69">
        <f t="shared" si="6"/>
        <v>67.298082501125009</v>
      </c>
      <c r="C69">
        <f>$H$12*1.802*10^-5*(1.225*A69)^-1</f>
        <v>0.70168210957883692</v>
      </c>
      <c r="D69">
        <f t="shared" si="7"/>
        <v>712573.39067702566</v>
      </c>
      <c r="E69">
        <f t="shared" si="8"/>
        <v>4.5516467657956451E-3</v>
      </c>
      <c r="F69">
        <f t="shared" si="9"/>
        <v>6.4084722925890805E-2</v>
      </c>
    </row>
    <row r="70" spans="1:6" x14ac:dyDescent="0.2">
      <c r="A70">
        <f>WingXFLR5!L76</f>
        <v>10.412000000000001</v>
      </c>
      <c r="B70">
        <f t="shared" si="6"/>
        <v>66.400968200000023</v>
      </c>
      <c r="C70">
        <f>$H$12*1.802*10^-5*(1.225*A70)^-1</f>
        <v>0.70640626592550204</v>
      </c>
      <c r="D70">
        <f t="shared" si="7"/>
        <v>707807.99112097675</v>
      </c>
      <c r="E70">
        <f t="shared" si="8"/>
        <v>4.5560119709017258E-3</v>
      </c>
      <c r="F70">
        <f t="shared" si="9"/>
        <v>6.3291084620423085E-2</v>
      </c>
    </row>
    <row r="71" spans="1:6" x14ac:dyDescent="0.2">
      <c r="A71">
        <f>WingXFLR5!L77</f>
        <v>10.343299999999999</v>
      </c>
      <c r="B71">
        <f t="shared" si="6"/>
        <v>65.527611120125002</v>
      </c>
      <c r="C71">
        <f>$H$12*1.802*10^-5*(1.225*A71)^-1</f>
        <v>0.71109820278018887</v>
      </c>
      <c r="D71">
        <f t="shared" si="7"/>
        <v>703137.76359600446</v>
      </c>
      <c r="E71">
        <f t="shared" si="8"/>
        <v>4.560322707594701E-3</v>
      </c>
      <c r="F71">
        <f t="shared" si="9"/>
        <v>6.2517727281742028E-2</v>
      </c>
    </row>
    <row r="72" spans="1:6" x14ac:dyDescent="0.2">
      <c r="A72">
        <f>WingXFLR5!L78</f>
        <v>10.276</v>
      </c>
      <c r="B72">
        <f t="shared" si="6"/>
        <v>64.677657800000006</v>
      </c>
      <c r="C72">
        <f>$H$12*1.802*10^-5*(1.225*A72)^-1</f>
        <v>0.71575535624915598</v>
      </c>
      <c r="D72">
        <f t="shared" si="7"/>
        <v>698562.70810210879</v>
      </c>
      <c r="E72">
        <f t="shared" si="8"/>
        <v>4.5645774447757815E-3</v>
      </c>
      <c r="F72">
        <f t="shared" si="9"/>
        <v>6.176438678458044E-2</v>
      </c>
    </row>
    <row r="73" spans="1:6" x14ac:dyDescent="0.2">
      <c r="A73">
        <f>WingXFLR5!L79</f>
        <v>10.210000000000001</v>
      </c>
      <c r="B73">
        <f t="shared" si="6"/>
        <v>63.849511250000013</v>
      </c>
      <c r="C73">
        <f>$H$12*1.802*10^-5*(1.225*A73)^-1</f>
        <v>0.7203821783365647</v>
      </c>
      <c r="D73">
        <f t="shared" si="7"/>
        <v>694076.02663707011</v>
      </c>
      <c r="E73">
        <f t="shared" si="8"/>
        <v>4.5687810381908299E-3</v>
      </c>
      <c r="F73">
        <f t="shared" si="9"/>
        <v>6.1029693903418031E-2</v>
      </c>
    </row>
    <row r="74" spans="1:6" x14ac:dyDescent="0.2">
      <c r="A74">
        <f>WingXFLR5!L80</f>
        <v>10.145200000000001</v>
      </c>
      <c r="B74">
        <f t="shared" si="6"/>
        <v>63.041613362000014</v>
      </c>
      <c r="C74">
        <f>$H$12*1.802*10^-5*(1.225*A74)^-1</f>
        <v>0.72498344446795793</v>
      </c>
      <c r="D74">
        <f t="shared" si="7"/>
        <v>689670.92119866831</v>
      </c>
      <c r="E74">
        <f t="shared" si="8"/>
        <v>4.5729385254180289E-3</v>
      </c>
      <c r="F74">
        <f t="shared" si="9"/>
        <v>6.0312308544430926E-2</v>
      </c>
    </row>
    <row r="75" spans="1:6" x14ac:dyDescent="0.2">
      <c r="A75">
        <f>WingXFLR5!L81</f>
        <v>10.0817</v>
      </c>
      <c r="B75">
        <f t="shared" si="6"/>
        <v>62.254913370125003</v>
      </c>
      <c r="C75">
        <f>$H$12*1.802*10^-5*(1.225*A75)^-1</f>
        <v>0.72954978235975354</v>
      </c>
      <c r="D75">
        <f t="shared" si="7"/>
        <v>685354.18978912325</v>
      </c>
      <c r="E75">
        <f t="shared" si="8"/>
        <v>4.5770421529277546E-3</v>
      </c>
      <c r="F75">
        <f t="shared" si="9"/>
        <v>5.9613114892399593E-2</v>
      </c>
    </row>
    <row r="76" spans="1:6" x14ac:dyDescent="0.2">
      <c r="A76">
        <f>WingXFLR5!L82</f>
        <v>10.019399999999999</v>
      </c>
      <c r="B76">
        <f t="shared" si="6"/>
        <v>61.487880520499992</v>
      </c>
      <c r="C76">
        <f>$H$12*1.802*10^-5*(1.225*A76)^-1</f>
        <v>0.73408607709207419</v>
      </c>
      <c r="D76">
        <f t="shared" si="7"/>
        <v>681119.0344062153</v>
      </c>
      <c r="E76">
        <f t="shared" si="8"/>
        <v>4.5810970401964704E-3</v>
      </c>
      <c r="F76">
        <f t="shared" si="9"/>
        <v>5.8930792900972771E-2</v>
      </c>
    </row>
    <row r="77" spans="1:6" x14ac:dyDescent="0.2">
      <c r="A77">
        <f>WingXFLR5!L83</f>
        <v>9.9582999999999995</v>
      </c>
      <c r="B77">
        <f t="shared" si="6"/>
        <v>60.740240070125004</v>
      </c>
      <c r="C77">
        <f>$H$12*1.802*10^-5*(1.225*A77)^-1</f>
        <v>0.738590124902476</v>
      </c>
      <c r="D77">
        <f t="shared" si="7"/>
        <v>676965.45504994446</v>
      </c>
      <c r="E77">
        <f t="shared" si="8"/>
        <v>4.585101908956511E-3</v>
      </c>
      <c r="F77">
        <f t="shared" si="9"/>
        <v>5.8265136295587883E-2</v>
      </c>
    </row>
    <row r="78" spans="1:6" x14ac:dyDescent="0.2">
      <c r="A78">
        <f>WingXFLR5!L84</f>
        <v>9.8983000000000008</v>
      </c>
      <c r="B78">
        <f t="shared" si="6"/>
        <v>60.010510020125011</v>
      </c>
      <c r="C78">
        <f>$H$12*1.802*10^-5*(1.225*A78)^-1</f>
        <v>0.74306719748000427</v>
      </c>
      <c r="D78">
        <f t="shared" si="7"/>
        <v>672886.65371809108</v>
      </c>
      <c r="E78">
        <f t="shared" si="8"/>
        <v>4.5890620998224E-3</v>
      </c>
      <c r="F78">
        <f t="shared" si="9"/>
        <v>5.7614861506771885E-2</v>
      </c>
    </row>
    <row r="79" spans="1:6" x14ac:dyDescent="0.2">
      <c r="A79">
        <f>WingXFLR5!L85</f>
        <v>9.8393999999999995</v>
      </c>
      <c r="B79">
        <f t="shared" si="6"/>
        <v>59.298447820500002</v>
      </c>
      <c r="C79">
        <f>$H$12*1.802*10^-5*(1.225*A79)^-1</f>
        <v>0.74751529979636233</v>
      </c>
      <c r="D79">
        <f t="shared" si="7"/>
        <v>668882.63041065482</v>
      </c>
      <c r="E79">
        <f t="shared" si="8"/>
        <v>4.592976462719894E-3</v>
      </c>
      <c r="F79">
        <f t="shared" si="9"/>
        <v>5.6979786180438759E-2</v>
      </c>
    </row>
    <row r="80" spans="1:6" x14ac:dyDescent="0.2">
      <c r="A80">
        <f>WingXFLR5!L86</f>
        <v>9.7814999999999994</v>
      </c>
      <c r="B80">
        <f t="shared" si="6"/>
        <v>58.602617128124997</v>
      </c>
      <c r="C80">
        <f>$H$12*1.802*10^-5*(1.225*A80)^-1</f>
        <v>0.75194009516089844</v>
      </c>
      <c r="D80">
        <f t="shared" si="7"/>
        <v>664946.58712541615</v>
      </c>
      <c r="E80">
        <f t="shared" si="8"/>
        <v>4.5968505568702855E-3</v>
      </c>
      <c r="F80">
        <f t="shared" si="9"/>
        <v>5.6358661018867766E-2</v>
      </c>
    </row>
    <row r="81" spans="1:6" x14ac:dyDescent="0.2">
      <c r="A81">
        <f>WingXFLR5!L87</f>
        <v>9.7247000000000003</v>
      </c>
      <c r="B81">
        <f t="shared" si="6"/>
        <v>57.923996430125008</v>
      </c>
      <c r="C81">
        <f>$H$12*1.802*10^-5*(1.225*A81)^-1</f>
        <v>0.75633202472223582</v>
      </c>
      <c r="D81">
        <f t="shared" si="7"/>
        <v>661085.32186459494</v>
      </c>
      <c r="E81">
        <f t="shared" si="8"/>
        <v>4.6006766003770351E-3</v>
      </c>
      <c r="F81">
        <f t="shared" si="9"/>
        <v>5.5752390576642427E-2</v>
      </c>
    </row>
    <row r="82" spans="1:6" x14ac:dyDescent="0.2">
      <c r="A82">
        <f>WingXFLR5!L88</f>
        <v>9.6689000000000007</v>
      </c>
      <c r="B82">
        <f t="shared" si="6"/>
        <v>57.261171666125016</v>
      </c>
      <c r="C82">
        <f>$H$12*1.802*10^-5*(1.225*A82)^-1</f>
        <v>0.76069687770235783</v>
      </c>
      <c r="D82">
        <f t="shared" si="7"/>
        <v>657292.0366259712</v>
      </c>
      <c r="E82">
        <f t="shared" si="8"/>
        <v>4.6044602346236828E-3</v>
      </c>
      <c r="F82">
        <f t="shared" si="9"/>
        <v>5.5159742064427635E-2</v>
      </c>
    </row>
    <row r="83" spans="1:6" x14ac:dyDescent="0.2">
      <c r="A83">
        <f>WingXFLR5!L89</f>
        <v>9.6140000000000008</v>
      </c>
      <c r="B83">
        <f t="shared" si="6"/>
        <v>56.612760050000013</v>
      </c>
      <c r="C83">
        <f>$H$12*1.802*10^-5*(1.225*A83)^-1</f>
        <v>0.76504077811694682</v>
      </c>
      <c r="D83">
        <f t="shared" si="7"/>
        <v>653559.9334073253</v>
      </c>
      <c r="E83">
        <f t="shared" si="8"/>
        <v>4.6082072761181913E-3</v>
      </c>
      <c r="F83">
        <f t="shared" si="9"/>
        <v>5.4579506404978204E-2</v>
      </c>
    </row>
    <row r="84" spans="1:6" x14ac:dyDescent="0.2">
      <c r="A84">
        <f>WingXFLR5!L90</f>
        <v>9.5601000000000003</v>
      </c>
      <c r="B84">
        <f t="shared" si="6"/>
        <v>55.979751106125008</v>
      </c>
      <c r="C84">
        <f>$H$12*1.802*10^-5*(1.225*A84)^-1</f>
        <v>0.76935409052377346</v>
      </c>
      <c r="D84">
        <f t="shared" si="7"/>
        <v>649895.81021087687</v>
      </c>
      <c r="E84">
        <f t="shared" si="8"/>
        <v>4.6119099315590538E-3</v>
      </c>
      <c r="F84">
        <f t="shared" si="9"/>
        <v>5.4012595868488708E-2</v>
      </c>
    </row>
    <row r="85" spans="1:6" x14ac:dyDescent="0.2">
      <c r="A85">
        <f>WingXFLR5!L91</f>
        <v>9.5071999999999992</v>
      </c>
      <c r="B85">
        <f t="shared" si="6"/>
        <v>55.361946752000001</v>
      </c>
      <c r="C85">
        <f>$H$12*1.802*10^-5*(1.225*A85)^-1</f>
        <v>0.77363493360993019</v>
      </c>
      <c r="D85">
        <f t="shared" si="7"/>
        <v>646299.66703662591</v>
      </c>
      <c r="E85">
        <f t="shared" si="8"/>
        <v>4.6155671634631416E-3</v>
      </c>
      <c r="F85">
        <f t="shared" si="9"/>
        <v>5.3458860593846094E-2</v>
      </c>
    </row>
    <row r="86" spans="1:6" x14ac:dyDescent="0.2">
      <c r="A86">
        <f>WingXFLR5!L92</f>
        <v>9.4550999999999998</v>
      </c>
      <c r="B86">
        <f t="shared" si="6"/>
        <v>54.756836056125003</v>
      </c>
      <c r="C86">
        <f>$H$12*1.802*10^-5*(1.225*A86)^-1</f>
        <v>0.77789785838503311</v>
      </c>
      <c r="D86">
        <f t="shared" si="7"/>
        <v>642757.90788013325</v>
      </c>
      <c r="E86">
        <f t="shared" si="8"/>
        <v>4.6191918905170975E-3</v>
      </c>
      <c r="F86">
        <f t="shared" si="9"/>
        <v>5.2916074572588796E-2</v>
      </c>
    </row>
    <row r="87" spans="1:6" x14ac:dyDescent="0.2">
      <c r="A87">
        <f>WingXFLR5!L93</f>
        <v>9.4039000000000001</v>
      </c>
      <c r="B87">
        <f t="shared" si="6"/>
        <v>54.165417816125007</v>
      </c>
      <c r="C87">
        <f>$H$12*1.802*10^-5*(1.225*A87)^-1</f>
        <v>0.78213316186011406</v>
      </c>
      <c r="D87">
        <f t="shared" si="7"/>
        <v>639277.33074361831</v>
      </c>
      <c r="E87">
        <f t="shared" si="8"/>
        <v>4.6227763095567677E-3</v>
      </c>
      <c r="F87">
        <f t="shared" si="9"/>
        <v>5.2385156574026405E-2</v>
      </c>
    </row>
    <row r="88" spans="1:6" x14ac:dyDescent="0.2">
      <c r="A88">
        <f>WingXFLR5!L94</f>
        <v>9.3535000000000004</v>
      </c>
      <c r="B88">
        <f t="shared" si="6"/>
        <v>53.586376878125009</v>
      </c>
      <c r="C88">
        <f>$H$12*1.802*10^-5*(1.225*A88)^-1</f>
        <v>0.78634757479193096</v>
      </c>
      <c r="D88">
        <f t="shared" si="7"/>
        <v>635851.13762486132</v>
      </c>
      <c r="E88">
        <f t="shared" si="8"/>
        <v>4.6263265722658719E-3</v>
      </c>
      <c r="F88">
        <f t="shared" si="9"/>
        <v>5.1864948425786032E-2</v>
      </c>
    </row>
    <row r="89" spans="1:6" x14ac:dyDescent="0.2">
      <c r="A89">
        <f>WingXFLR5!L95</f>
        <v>9.3039000000000005</v>
      </c>
      <c r="B89">
        <f t="shared" si="6"/>
        <v>53.019565066125011</v>
      </c>
      <c r="C89">
        <f>$H$12*1.802*10^-5*(1.225*A89)^-1</f>
        <v>0.79053967054851482</v>
      </c>
      <c r="D89">
        <f t="shared" si="7"/>
        <v>632479.32852386241</v>
      </c>
      <c r="E89">
        <f t="shared" si="8"/>
        <v>4.6298418914674311E-3</v>
      </c>
      <c r="F89">
        <f t="shared" si="9"/>
        <v>5.1355337864398082E-2</v>
      </c>
    </row>
    <row r="90" spans="1:6" x14ac:dyDescent="0.2">
      <c r="A90">
        <f>WingXFLR5!L96</f>
        <v>9.2552000000000003</v>
      </c>
      <c r="B90">
        <f t="shared" si="6"/>
        <v>52.465970312000003</v>
      </c>
      <c r="C90">
        <f>$H$12*1.802*10^-5*(1.225*A90)^-1</f>
        <v>0.79469941663241495</v>
      </c>
      <c r="D90">
        <f t="shared" si="7"/>
        <v>629168.70144284132</v>
      </c>
      <c r="E90">
        <f t="shared" si="8"/>
        <v>4.6333143252602817E-3</v>
      </c>
      <c r="F90">
        <f t="shared" si="9"/>
        <v>5.0857234769789622E-2</v>
      </c>
    </row>
    <row r="91" spans="1:6" x14ac:dyDescent="0.2">
      <c r="A91">
        <f>WingXFLR5!L97</f>
        <v>9.2072000000000003</v>
      </c>
      <c r="B91">
        <f t="shared" si="6"/>
        <v>51.923175752000006</v>
      </c>
      <c r="C91">
        <f>$H$12*1.802*10^-5*(1.225*A91)^-1</f>
        <v>0.79884243209839334</v>
      </c>
      <c r="D91">
        <f t="shared" si="7"/>
        <v>625905.66037735855</v>
      </c>
      <c r="E91">
        <f t="shared" si="8"/>
        <v>4.6367573416620589E-3</v>
      </c>
      <c r="F91">
        <f t="shared" si="9"/>
        <v>5.0368484658437893E-2</v>
      </c>
    </row>
    <row r="92" spans="1:6" x14ac:dyDescent="0.2">
      <c r="A92">
        <f>WingXFLR5!L98</f>
        <v>9.16</v>
      </c>
      <c r="B92">
        <f t="shared" si="6"/>
        <v>51.39218000000001</v>
      </c>
      <c r="C92">
        <f>$H$12*1.802*10^-5*(1.225*A92)^-1</f>
        <v>0.80295873808038498</v>
      </c>
      <c r="D92">
        <f t="shared" si="7"/>
        <v>622697.00332963385</v>
      </c>
      <c r="E92">
        <f t="shared" si="8"/>
        <v>4.6401630367993172E-3</v>
      </c>
      <c r="F92">
        <f t="shared" si="9"/>
        <v>4.9890005336437344E-2</v>
      </c>
    </row>
    <row r="93" spans="1:6" x14ac:dyDescent="0.2">
      <c r="A93">
        <f>WingXFLR5!L99</f>
        <v>9.1135000000000002</v>
      </c>
      <c r="B93">
        <f t="shared" si="6"/>
        <v>50.871727878125</v>
      </c>
      <c r="C93">
        <f>$H$12*1.802*10^-5*(1.225*A93)^-1</f>
        <v>0.80705569109741893</v>
      </c>
      <c r="D93">
        <f t="shared" si="7"/>
        <v>619535.93229744735</v>
      </c>
      <c r="E93">
        <f t="shared" si="8"/>
        <v>4.6435378927069237E-3</v>
      </c>
      <c r="F93">
        <f t="shared" si="9"/>
        <v>4.9420684075628697E-2</v>
      </c>
    </row>
    <row r="94" spans="1:6" x14ac:dyDescent="0.2">
      <c r="A94">
        <f>WingXFLR5!L100</f>
        <v>9.0678000000000001</v>
      </c>
      <c r="B94">
        <f t="shared" si="6"/>
        <v>50.362810564500002</v>
      </c>
      <c r="C94">
        <f>$H$12*1.802*10^-5*(1.225*A94)^-1</f>
        <v>0.81112309940849237</v>
      </c>
      <c r="D94">
        <f t="shared" si="7"/>
        <v>616429.24528301891</v>
      </c>
      <c r="E94">
        <f t="shared" si="8"/>
        <v>4.6468739161059439E-3</v>
      </c>
      <c r="F94">
        <f t="shared" si="9"/>
        <v>4.8961432661888259E-2</v>
      </c>
    </row>
    <row r="95" spans="1:6" x14ac:dyDescent="0.2">
      <c r="A95">
        <f>WingXFLR5!L101</f>
        <v>9.0227000000000004</v>
      </c>
      <c r="B95">
        <f t="shared" si="6"/>
        <v>49.863083115125008</v>
      </c>
      <c r="C95">
        <f>$H$12*1.802*10^-5*(1.225*A95)^-1</f>
        <v>0.81517750128191413</v>
      </c>
      <c r="D95">
        <f t="shared" si="7"/>
        <v>613363.34628190903</v>
      </c>
      <c r="E95">
        <f t="shared" si="8"/>
        <v>4.6501850321179492E-3</v>
      </c>
      <c r="F95">
        <f t="shared" si="9"/>
        <v>4.8510151603460491E-2</v>
      </c>
    </row>
    <row r="96" spans="1:6" x14ac:dyDescent="0.2">
      <c r="A96">
        <f>WingXFLR5!L102</f>
        <v>8.9784000000000006</v>
      </c>
      <c r="B96">
        <f t="shared" si="6"/>
        <v>49.374645768000015</v>
      </c>
      <c r="C96">
        <f>$H$12*1.802*10^-5*(1.225*A96)^-1</f>
        <v>0.81919963922484262</v>
      </c>
      <c r="D96">
        <f t="shared" si="7"/>
        <v>610351.83129855723</v>
      </c>
      <c r="E96">
        <f t="shared" si="8"/>
        <v>4.6534558807049924E-3</v>
      </c>
      <c r="F96">
        <f t="shared" si="9"/>
        <v>4.8068753842319255E-2</v>
      </c>
    </row>
    <row r="97" spans="1:6" x14ac:dyDescent="0.2">
      <c r="A97">
        <f>WingXFLR5!L103</f>
        <v>8.9346999999999994</v>
      </c>
      <c r="B97">
        <f t="shared" si="6"/>
        <v>48.895179255125001</v>
      </c>
      <c r="C97">
        <f>$H$12*1.802*10^-5*(1.225*A97)^-1</f>
        <v>0.82320637971239408</v>
      </c>
      <c r="D97">
        <f t="shared" si="7"/>
        <v>607381.10432852386</v>
      </c>
      <c r="E97">
        <f t="shared" si="8"/>
        <v>4.6567005502220612E-3</v>
      </c>
      <c r="F97">
        <f t="shared" si="9"/>
        <v>4.7635159521167071E-2</v>
      </c>
    </row>
    <row r="98" spans="1:6" x14ac:dyDescent="0.2">
      <c r="A98">
        <f>WingXFLR5!L104</f>
        <v>8.8917000000000002</v>
      </c>
      <c r="B98">
        <f t="shared" ref="B98:B129" si="10">0.5*1.225*A98^2</f>
        <v>48.425676445125006</v>
      </c>
      <c r="C98">
        <f>$H$12*1.802*10^-5*(1.225*A98)^-1</f>
        <v>0.82718738158241134</v>
      </c>
      <c r="D98">
        <f t="shared" ref="D98:D129" si="11">1.225*A98/(1.802*10^-5)</f>
        <v>604457.96337402891</v>
      </c>
      <c r="E98">
        <f t="shared" si="8"/>
        <v>4.6599109977901853E-3</v>
      </c>
      <c r="F98">
        <f t="shared" si="9"/>
        <v>4.7210281254199758E-2</v>
      </c>
    </row>
    <row r="99" spans="1:6" x14ac:dyDescent="0.2">
      <c r="A99">
        <f>WingXFLR5!L105</f>
        <v>8.8491999999999997</v>
      </c>
      <c r="B99">
        <f t="shared" si="10"/>
        <v>47.963858642000005</v>
      </c>
      <c r="C99">
        <f>$H$12*1.802*10^-5*(1.225*A99)^-1</f>
        <v>0.83116010948066799</v>
      </c>
      <c r="D99">
        <f t="shared" si="11"/>
        <v>601568.81243063265</v>
      </c>
      <c r="E99">
        <f t="shared" si="8"/>
        <v>4.6631015975407437E-3</v>
      </c>
      <c r="F99">
        <f t="shared" si="9"/>
        <v>4.6792070421033748E-2</v>
      </c>
    </row>
    <row r="100" spans="1:6" x14ac:dyDescent="0.2">
      <c r="A100">
        <f>WingXFLR5!L106</f>
        <v>8.8074999999999992</v>
      </c>
      <c r="B100">
        <f t="shared" si="10"/>
        <v>47.512884453124997</v>
      </c>
      <c r="C100">
        <f>$H$12*1.802*10^-5*(1.225*A100)^-1</f>
        <v>0.8350953211258958</v>
      </c>
      <c r="D100">
        <f t="shared" si="11"/>
        <v>598734.04550499446</v>
      </c>
      <c r="E100">
        <f t="shared" si="8"/>
        <v>4.666249205911556E-3</v>
      </c>
      <c r="F100">
        <f t="shared" si="9"/>
        <v>4.6383401648389298E-2</v>
      </c>
    </row>
    <row r="101" spans="1:6" x14ac:dyDescent="0.2">
      <c r="A101">
        <f>WingXFLR5!L107</f>
        <v>8.7662999999999993</v>
      </c>
      <c r="B101">
        <f t="shared" si="10"/>
        <v>47.069409610124993</v>
      </c>
      <c r="C101">
        <f>$H$12*1.802*10^-5*(1.225*A101)^-1</f>
        <v>0.83902011576335833</v>
      </c>
      <c r="D101">
        <f t="shared" si="11"/>
        <v>595933.26859045506</v>
      </c>
      <c r="E101">
        <f t="shared" si="8"/>
        <v>4.6693758444494504E-3</v>
      </c>
      <c r="F101">
        <f t="shared" si="9"/>
        <v>4.5981258441814381E-2</v>
      </c>
    </row>
    <row r="102" spans="1:6" x14ac:dyDescent="0.2">
      <c r="A102">
        <f>WingXFLR5!L108</f>
        <v>8.7256999999999998</v>
      </c>
      <c r="B102">
        <f t="shared" si="10"/>
        <v>46.634427300125004</v>
      </c>
      <c r="C102">
        <f>$H$12*1.802*10^-5*(1.225*A102)^-1</f>
        <v>0.84292401077464596</v>
      </c>
      <c r="D102">
        <f t="shared" si="11"/>
        <v>593173.27968923422</v>
      </c>
      <c r="E102">
        <f t="shared" si="8"/>
        <v>4.6724734216880837E-3</v>
      </c>
      <c r="F102">
        <f t="shared" si="9"/>
        <v>4.5586553282844056E-2</v>
      </c>
    </row>
    <row r="103" spans="1:6" x14ac:dyDescent="0.2">
      <c r="A103">
        <f>WingXFLR5!L109</f>
        <v>8.6857000000000006</v>
      </c>
      <c r="B103">
        <f t="shared" si="10"/>
        <v>46.207848000125004</v>
      </c>
      <c r="C103">
        <f>$H$12*1.802*10^-5*(1.225*A103)^-1</f>
        <v>0.84680590405106404</v>
      </c>
      <c r="D103">
        <f t="shared" si="11"/>
        <v>590454.07880133193</v>
      </c>
      <c r="E103">
        <f t="shared" si="8"/>
        <v>4.6755413725394273E-3</v>
      </c>
      <c r="F103">
        <f t="shared" si="9"/>
        <v>4.5199217584409666E-2</v>
      </c>
    </row>
    <row r="104" spans="1:6" x14ac:dyDescent="0.2">
      <c r="A104">
        <f>WingXFLR5!L110</f>
        <v>8.6463000000000001</v>
      </c>
      <c r="B104">
        <f t="shared" si="10"/>
        <v>45.789583510124999</v>
      </c>
      <c r="C104">
        <f>$H$12*1.802*10^-5*(1.225*A104)^-1</f>
        <v>0.85066468209711976</v>
      </c>
      <c r="D104">
        <f t="shared" si="11"/>
        <v>587775.66592674807</v>
      </c>
      <c r="E104">
        <f t="shared" si="8"/>
        <v>4.6785791306888916E-3</v>
      </c>
      <c r="F104">
        <f t="shared" si="9"/>
        <v>4.481918370293881E-2</v>
      </c>
    </row>
    <row r="105" spans="1:6" x14ac:dyDescent="0.2">
      <c r="A105">
        <f>WingXFLR5!L111</f>
        <v>8.6074000000000002</v>
      </c>
      <c r="B105">
        <f t="shared" si="10"/>
        <v>45.378492540500005</v>
      </c>
      <c r="C105">
        <f>$H$12*1.802*10^-5*(1.225*A105)^-1</f>
        <v>0.85450914803730826</v>
      </c>
      <c r="D105">
        <f t="shared" si="11"/>
        <v>585131.24306326313</v>
      </c>
      <c r="E105">
        <f t="shared" si="8"/>
        <v>4.6815938988272795E-3</v>
      </c>
      <c r="F105">
        <f t="shared" si="9"/>
        <v>4.4445425976427859E-2</v>
      </c>
    </row>
    <row r="106" spans="1:6" x14ac:dyDescent="0.2">
      <c r="A106">
        <f>WingXFLR5!L112</f>
        <v>8.5690000000000008</v>
      </c>
      <c r="B106">
        <f t="shared" si="10"/>
        <v>44.974503612500015</v>
      </c>
      <c r="C106">
        <f>$H$12*1.802*10^-5*(1.225*A106)^-1</f>
        <v>0.85833843398486709</v>
      </c>
      <c r="D106">
        <f t="shared" si="11"/>
        <v>582520.81021087698</v>
      </c>
      <c r="E106">
        <f t="shared" si="8"/>
        <v>4.6845852280052031E-3</v>
      </c>
      <c r="F106">
        <f t="shared" si="9"/>
        <v>4.4077889632099403E-2</v>
      </c>
    </row>
    <row r="107" spans="1:6" x14ac:dyDescent="0.2">
      <c r="A107">
        <f>WingXFLR5!L113</f>
        <v>8.5312000000000001</v>
      </c>
      <c r="B107">
        <f t="shared" si="10"/>
        <v>44.578591232000001</v>
      </c>
      <c r="C107">
        <f>$H$12*1.802*10^-5*(1.225*A107)^-1</f>
        <v>0.8621415557971126</v>
      </c>
      <c r="D107">
        <f t="shared" si="11"/>
        <v>579951.16537180915</v>
      </c>
      <c r="E107">
        <f t="shared" si="8"/>
        <v>4.6875448181268606E-3</v>
      </c>
      <c r="F107">
        <f t="shared" si="9"/>
        <v>4.3717472220718846E-2</v>
      </c>
    </row>
    <row r="108" spans="1:6" x14ac:dyDescent="0.2">
      <c r="A108">
        <f>WingXFLR5!L114</f>
        <v>8.4939</v>
      </c>
      <c r="B108">
        <f t="shared" si="10"/>
        <v>44.189631541125003</v>
      </c>
      <c r="C108">
        <f>$H$12*1.802*10^-5*(1.225*A108)^-1</f>
        <v>0.86592755281040823</v>
      </c>
      <c r="D108">
        <f t="shared" si="11"/>
        <v>577415.51054384024</v>
      </c>
      <c r="E108">
        <f t="shared" si="8"/>
        <v>4.6904799875742307E-3</v>
      </c>
      <c r="F108">
        <f t="shared" si="9"/>
        <v>4.3363161452539864E-2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14"/>
  <sheetViews>
    <sheetView workbookViewId="0">
      <selection activeCell="K122" sqref="K122"/>
    </sheetView>
  </sheetViews>
  <sheetFormatPr baseColWidth="10" defaultRowHeight="16" x14ac:dyDescent="0.2"/>
  <cols>
    <col min="1" max="1" width="17.1640625" bestFit="1" customWidth="1"/>
    <col min="2" max="2" width="23.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t="s">
        <v>17</v>
      </c>
    </row>
    <row r="3" spans="1:13" x14ac:dyDescent="0.2">
      <c r="A3" t="s">
        <v>18</v>
      </c>
      <c r="B3" t="s">
        <v>79</v>
      </c>
    </row>
    <row r="4" spans="1:13" x14ac:dyDescent="0.2">
      <c r="A4" t="s">
        <v>19</v>
      </c>
      <c r="B4" t="s">
        <v>80</v>
      </c>
    </row>
    <row r="5" spans="1:13" x14ac:dyDescent="0.2">
      <c r="A5" t="s">
        <v>20</v>
      </c>
      <c r="B5" t="s">
        <v>21</v>
      </c>
    </row>
    <row r="7" spans="1:13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</row>
    <row r="8" spans="1:13" x14ac:dyDescent="0.2">
      <c r="A8">
        <v>-1.3</v>
      </c>
      <c r="B8">
        <v>0</v>
      </c>
      <c r="C8">
        <v>6.1637999999999998E-2</v>
      </c>
      <c r="D8">
        <v>7.1000000000000005E-5</v>
      </c>
      <c r="E8">
        <v>1.4064E-2</v>
      </c>
      <c r="F8">
        <v>1.4135E-2</v>
      </c>
      <c r="G8">
        <v>0</v>
      </c>
      <c r="H8">
        <v>0</v>
      </c>
      <c r="I8">
        <v>-5.9195999999999999E-2</v>
      </c>
      <c r="J8">
        <v>0</v>
      </c>
      <c r="K8">
        <v>0</v>
      </c>
      <c r="L8">
        <v>35.503999999999998</v>
      </c>
      <c r="M8">
        <v>0.17780000000000001</v>
      </c>
    </row>
    <row r="9" spans="1:13" x14ac:dyDescent="0.2">
      <c r="A9">
        <v>-1.2</v>
      </c>
      <c r="B9">
        <v>0</v>
      </c>
      <c r="C9">
        <v>7.1314000000000002E-2</v>
      </c>
      <c r="D9">
        <v>9.3999999999999994E-5</v>
      </c>
      <c r="E9">
        <v>1.4297000000000001E-2</v>
      </c>
      <c r="F9">
        <v>1.4390999999999999E-2</v>
      </c>
      <c r="G9">
        <v>0</v>
      </c>
      <c r="H9">
        <v>0</v>
      </c>
      <c r="I9">
        <v>-5.9908999999999997E-2</v>
      </c>
      <c r="J9">
        <v>0</v>
      </c>
      <c r="K9">
        <v>0</v>
      </c>
      <c r="L9">
        <v>33.0077</v>
      </c>
      <c r="M9">
        <v>0.15989999999999999</v>
      </c>
    </row>
    <row r="10" spans="1:13" x14ac:dyDescent="0.2">
      <c r="A10">
        <v>-1.1000000000000001</v>
      </c>
      <c r="B10">
        <v>0</v>
      </c>
      <c r="C10">
        <v>8.0989000000000005E-2</v>
      </c>
      <c r="D10">
        <v>1.21E-4</v>
      </c>
      <c r="E10">
        <v>1.4508999999999999E-2</v>
      </c>
      <c r="F10">
        <v>1.4630000000000001E-2</v>
      </c>
      <c r="G10">
        <v>0</v>
      </c>
      <c r="H10">
        <v>0</v>
      </c>
      <c r="I10">
        <v>-6.0621000000000001E-2</v>
      </c>
      <c r="J10">
        <v>0</v>
      </c>
      <c r="K10">
        <v>0</v>
      </c>
      <c r="L10">
        <v>30.973400000000002</v>
      </c>
      <c r="M10">
        <v>0.14630000000000001</v>
      </c>
    </row>
    <row r="11" spans="1:13" x14ac:dyDescent="0.2">
      <c r="A11">
        <v>-1</v>
      </c>
      <c r="B11">
        <v>0</v>
      </c>
      <c r="C11">
        <v>9.0663999999999995E-2</v>
      </c>
      <c r="D11">
        <v>1.5100000000000001E-4</v>
      </c>
      <c r="E11">
        <v>1.4707E-2</v>
      </c>
      <c r="F11">
        <v>1.4858E-2</v>
      </c>
      <c r="G11">
        <v>0</v>
      </c>
      <c r="H11">
        <v>0</v>
      </c>
      <c r="I11">
        <v>-6.1334E-2</v>
      </c>
      <c r="J11">
        <v>0</v>
      </c>
      <c r="K11">
        <v>0</v>
      </c>
      <c r="L11">
        <v>29.274100000000001</v>
      </c>
      <c r="M11">
        <v>0.1356</v>
      </c>
    </row>
    <row r="12" spans="1:13" x14ac:dyDescent="0.2">
      <c r="A12">
        <v>-0.9</v>
      </c>
      <c r="B12">
        <v>0</v>
      </c>
      <c r="C12">
        <v>0.100339</v>
      </c>
      <c r="D12">
        <v>1.85E-4</v>
      </c>
      <c r="E12">
        <v>1.4881999999999999E-2</v>
      </c>
      <c r="F12">
        <v>1.5067000000000001E-2</v>
      </c>
      <c r="G12">
        <v>0</v>
      </c>
      <c r="H12">
        <v>0</v>
      </c>
      <c r="I12">
        <v>-6.2046999999999998E-2</v>
      </c>
      <c r="J12">
        <v>0</v>
      </c>
      <c r="K12">
        <v>0</v>
      </c>
      <c r="L12">
        <v>27.827000000000002</v>
      </c>
      <c r="M12">
        <v>0.12690000000000001</v>
      </c>
    </row>
    <row r="13" spans="1:13" x14ac:dyDescent="0.2">
      <c r="A13">
        <v>-0.8</v>
      </c>
      <c r="B13">
        <v>0</v>
      </c>
      <c r="C13">
        <v>0.110014</v>
      </c>
      <c r="D13">
        <v>2.2100000000000001E-4</v>
      </c>
      <c r="E13">
        <v>1.5044999999999999E-2</v>
      </c>
      <c r="F13">
        <v>1.5266E-2</v>
      </c>
      <c r="G13">
        <v>0</v>
      </c>
      <c r="H13">
        <v>0</v>
      </c>
      <c r="I13">
        <v>-6.2759999999999996E-2</v>
      </c>
      <c r="J13">
        <v>0</v>
      </c>
      <c r="K13">
        <v>0</v>
      </c>
      <c r="L13">
        <v>26.575299999999999</v>
      </c>
      <c r="M13">
        <v>0.1198</v>
      </c>
    </row>
    <row r="14" spans="1:13" x14ac:dyDescent="0.2">
      <c r="A14">
        <v>-0.7</v>
      </c>
      <c r="B14">
        <v>0</v>
      </c>
      <c r="C14">
        <v>0.119688</v>
      </c>
      <c r="D14">
        <v>2.6200000000000003E-4</v>
      </c>
      <c r="E14">
        <v>1.5191E-2</v>
      </c>
      <c r="F14">
        <v>1.5453E-2</v>
      </c>
      <c r="G14">
        <v>0</v>
      </c>
      <c r="H14">
        <v>0</v>
      </c>
      <c r="I14">
        <v>-6.3473000000000002E-2</v>
      </c>
      <c r="J14">
        <v>0</v>
      </c>
      <c r="K14">
        <v>0</v>
      </c>
      <c r="L14">
        <v>25.4787</v>
      </c>
      <c r="M14">
        <v>0.1138</v>
      </c>
    </row>
    <row r="15" spans="1:13" x14ac:dyDescent="0.2">
      <c r="A15">
        <v>-0.6</v>
      </c>
      <c r="B15">
        <v>0</v>
      </c>
      <c r="C15">
        <v>0.129361</v>
      </c>
      <c r="D15">
        <v>3.0499999999999999E-4</v>
      </c>
      <c r="E15">
        <v>1.5328E-2</v>
      </c>
      <c r="F15">
        <v>1.5633000000000001E-2</v>
      </c>
      <c r="G15">
        <v>0</v>
      </c>
      <c r="H15">
        <v>0</v>
      </c>
      <c r="I15">
        <v>-6.4185000000000006E-2</v>
      </c>
      <c r="J15">
        <v>0</v>
      </c>
      <c r="K15">
        <v>0</v>
      </c>
      <c r="L15">
        <v>24.5075</v>
      </c>
      <c r="M15">
        <v>0.1087</v>
      </c>
    </row>
    <row r="16" spans="1:13" x14ac:dyDescent="0.2">
      <c r="A16">
        <v>-0.5</v>
      </c>
      <c r="B16">
        <v>0</v>
      </c>
      <c r="C16">
        <v>0.13903399999999999</v>
      </c>
      <c r="D16">
        <v>3.5300000000000002E-4</v>
      </c>
      <c r="E16">
        <v>1.5455E-2</v>
      </c>
      <c r="F16">
        <v>1.5807999999999999E-2</v>
      </c>
      <c r="G16">
        <v>0</v>
      </c>
      <c r="H16">
        <v>0</v>
      </c>
      <c r="I16">
        <v>-6.4897999999999997E-2</v>
      </c>
      <c r="J16">
        <v>0</v>
      </c>
      <c r="K16">
        <v>0</v>
      </c>
      <c r="L16">
        <v>23.639600000000002</v>
      </c>
      <c r="M16">
        <v>0.10440000000000001</v>
      </c>
    </row>
    <row r="17" spans="1:13" x14ac:dyDescent="0.2">
      <c r="A17">
        <v>-0.4</v>
      </c>
      <c r="B17">
        <v>0</v>
      </c>
      <c r="C17">
        <v>0.14870700000000001</v>
      </c>
      <c r="D17">
        <v>4.0299999999999998E-4</v>
      </c>
      <c r="E17">
        <v>1.5577000000000001E-2</v>
      </c>
      <c r="F17">
        <v>1.5980000000000001E-2</v>
      </c>
      <c r="G17">
        <v>0</v>
      </c>
      <c r="H17">
        <v>0</v>
      </c>
      <c r="I17">
        <v>-6.5611000000000003E-2</v>
      </c>
      <c r="J17">
        <v>0</v>
      </c>
      <c r="K17">
        <v>0</v>
      </c>
      <c r="L17">
        <v>22.857900000000001</v>
      </c>
      <c r="M17">
        <v>0.10059999999999999</v>
      </c>
    </row>
    <row r="18" spans="1:13" x14ac:dyDescent="0.2">
      <c r="A18">
        <v>-0.3</v>
      </c>
      <c r="B18">
        <v>0</v>
      </c>
      <c r="C18">
        <v>0.15837899999999999</v>
      </c>
      <c r="D18">
        <v>4.57E-4</v>
      </c>
      <c r="E18">
        <v>1.5701E-2</v>
      </c>
      <c r="F18">
        <v>1.6157999999999999E-2</v>
      </c>
      <c r="G18">
        <v>0</v>
      </c>
      <c r="H18">
        <v>0</v>
      </c>
      <c r="I18">
        <v>-6.6323999999999994E-2</v>
      </c>
      <c r="J18">
        <v>0</v>
      </c>
      <c r="K18">
        <v>0</v>
      </c>
      <c r="L18">
        <v>22.149000000000001</v>
      </c>
      <c r="M18">
        <v>9.7199999999999995E-2</v>
      </c>
    </row>
    <row r="19" spans="1:13" x14ac:dyDescent="0.2">
      <c r="A19">
        <v>-0.2</v>
      </c>
      <c r="B19">
        <v>0</v>
      </c>
      <c r="C19">
        <v>0.16805</v>
      </c>
      <c r="D19">
        <v>5.1400000000000003E-4</v>
      </c>
      <c r="E19">
        <v>1.5824000000000001E-2</v>
      </c>
      <c r="F19">
        <v>1.6337999999999998E-2</v>
      </c>
      <c r="G19">
        <v>0</v>
      </c>
      <c r="H19">
        <v>0</v>
      </c>
      <c r="I19">
        <v>-6.7035999999999998E-2</v>
      </c>
      <c r="J19">
        <v>0</v>
      </c>
      <c r="K19">
        <v>0</v>
      </c>
      <c r="L19">
        <v>21.502199999999998</v>
      </c>
      <c r="M19">
        <v>9.4299999999999995E-2</v>
      </c>
    </row>
    <row r="20" spans="1:13" x14ac:dyDescent="0.2">
      <c r="A20">
        <v>-0.1</v>
      </c>
      <c r="B20">
        <v>0</v>
      </c>
      <c r="C20">
        <v>0.17772099999999999</v>
      </c>
      <c r="D20">
        <v>5.7499999999999999E-4</v>
      </c>
      <c r="E20">
        <v>1.5942000000000001E-2</v>
      </c>
      <c r="F20">
        <v>1.6515999999999999E-2</v>
      </c>
      <c r="G20">
        <v>0</v>
      </c>
      <c r="H20">
        <v>0</v>
      </c>
      <c r="I20">
        <v>-6.7749000000000004E-2</v>
      </c>
      <c r="J20">
        <v>0</v>
      </c>
      <c r="K20">
        <v>0</v>
      </c>
      <c r="L20">
        <v>20.908999999999999</v>
      </c>
      <c r="M20">
        <v>9.1600000000000001E-2</v>
      </c>
    </row>
    <row r="21" spans="1:13" x14ac:dyDescent="0.2">
      <c r="A21">
        <v>0</v>
      </c>
      <c r="B21">
        <v>0</v>
      </c>
      <c r="C21">
        <v>0.18739</v>
      </c>
      <c r="D21">
        <v>6.38E-4</v>
      </c>
      <c r="E21">
        <v>1.6056000000000001E-2</v>
      </c>
      <c r="F21">
        <v>1.6694000000000001E-2</v>
      </c>
      <c r="G21">
        <v>0</v>
      </c>
      <c r="H21">
        <v>0</v>
      </c>
      <c r="I21">
        <v>-6.8460999999999994E-2</v>
      </c>
      <c r="J21">
        <v>0</v>
      </c>
      <c r="K21">
        <v>0</v>
      </c>
      <c r="L21">
        <v>20.362400000000001</v>
      </c>
      <c r="M21">
        <v>8.9300000000000004E-2</v>
      </c>
    </row>
    <row r="22" spans="1:13" x14ac:dyDescent="0.2">
      <c r="A22">
        <v>0.1</v>
      </c>
      <c r="B22">
        <v>0</v>
      </c>
      <c r="C22">
        <v>0.19705900000000001</v>
      </c>
      <c r="D22">
        <v>7.0600000000000003E-4</v>
      </c>
      <c r="E22">
        <v>1.6164999999999999E-2</v>
      </c>
      <c r="F22">
        <v>1.6871000000000001E-2</v>
      </c>
      <c r="G22">
        <v>0</v>
      </c>
      <c r="H22">
        <v>0</v>
      </c>
      <c r="I22">
        <v>-6.9173999999999999E-2</v>
      </c>
      <c r="J22">
        <v>0</v>
      </c>
      <c r="K22">
        <v>0</v>
      </c>
      <c r="L22">
        <v>19.8565</v>
      </c>
      <c r="M22">
        <v>8.7099999999999997E-2</v>
      </c>
    </row>
    <row r="23" spans="1:13" x14ac:dyDescent="0.2">
      <c r="A23">
        <v>0.2</v>
      </c>
      <c r="B23">
        <v>0</v>
      </c>
      <c r="C23">
        <v>0.20672699999999999</v>
      </c>
      <c r="D23">
        <v>7.76E-4</v>
      </c>
      <c r="E23">
        <v>1.6271999999999998E-2</v>
      </c>
      <c r="F23">
        <v>1.7048000000000001E-2</v>
      </c>
      <c r="G23">
        <v>0</v>
      </c>
      <c r="H23">
        <v>0</v>
      </c>
      <c r="I23">
        <v>-6.9886000000000004E-2</v>
      </c>
      <c r="J23">
        <v>0</v>
      </c>
      <c r="K23">
        <v>0</v>
      </c>
      <c r="L23">
        <v>19.386700000000001</v>
      </c>
      <c r="M23">
        <v>8.5199999999999998E-2</v>
      </c>
    </row>
    <row r="24" spans="1:13" x14ac:dyDescent="0.2">
      <c r="A24">
        <v>0.3</v>
      </c>
      <c r="B24">
        <v>0</v>
      </c>
      <c r="C24">
        <v>0.216395</v>
      </c>
      <c r="D24">
        <v>8.4999999999999995E-4</v>
      </c>
      <c r="E24">
        <v>1.6378E-2</v>
      </c>
      <c r="F24">
        <v>1.7228E-2</v>
      </c>
      <c r="G24">
        <v>0</v>
      </c>
      <c r="H24">
        <v>0</v>
      </c>
      <c r="I24">
        <v>-7.0598999999999995E-2</v>
      </c>
      <c r="J24">
        <v>0</v>
      </c>
      <c r="K24">
        <v>0</v>
      </c>
      <c r="L24">
        <v>18.948699999999999</v>
      </c>
      <c r="M24">
        <v>8.3400000000000002E-2</v>
      </c>
    </row>
    <row r="25" spans="1:13" x14ac:dyDescent="0.2">
      <c r="A25">
        <v>0.4</v>
      </c>
      <c r="B25">
        <v>0</v>
      </c>
      <c r="C25">
        <v>0.22606100000000001</v>
      </c>
      <c r="D25">
        <v>9.2800000000000001E-4</v>
      </c>
      <c r="E25">
        <v>1.6480999999999999E-2</v>
      </c>
      <c r="F25">
        <v>1.7408E-2</v>
      </c>
      <c r="G25">
        <v>0</v>
      </c>
      <c r="H25">
        <v>0</v>
      </c>
      <c r="I25">
        <v>-7.1310999999999999E-2</v>
      </c>
      <c r="J25">
        <v>0</v>
      </c>
      <c r="K25">
        <v>0</v>
      </c>
      <c r="L25">
        <v>18.539100000000001</v>
      </c>
      <c r="M25">
        <v>8.1799999999999998E-2</v>
      </c>
    </row>
    <row r="26" spans="1:13" x14ac:dyDescent="0.2">
      <c r="A26">
        <v>0.5</v>
      </c>
      <c r="B26">
        <v>0</v>
      </c>
      <c r="C26">
        <v>0.23572599999999999</v>
      </c>
      <c r="D26">
        <v>1.008E-3</v>
      </c>
      <c r="E26">
        <v>1.6580000000000001E-2</v>
      </c>
      <c r="F26">
        <v>1.7589E-2</v>
      </c>
      <c r="G26">
        <v>0</v>
      </c>
      <c r="H26">
        <v>0</v>
      </c>
      <c r="I26">
        <v>-7.2023000000000004E-2</v>
      </c>
      <c r="J26">
        <v>0</v>
      </c>
      <c r="K26">
        <v>0</v>
      </c>
      <c r="L26">
        <v>18.155100000000001</v>
      </c>
      <c r="M26">
        <v>8.0399999999999999E-2</v>
      </c>
    </row>
    <row r="27" spans="1:13" x14ac:dyDescent="0.2">
      <c r="A27">
        <v>0.6</v>
      </c>
      <c r="B27">
        <v>0</v>
      </c>
      <c r="C27">
        <v>0.24539</v>
      </c>
      <c r="D27">
        <v>1.093E-3</v>
      </c>
      <c r="E27">
        <v>1.6676E-2</v>
      </c>
      <c r="F27">
        <v>1.7769E-2</v>
      </c>
      <c r="G27">
        <v>0</v>
      </c>
      <c r="H27">
        <v>0</v>
      </c>
      <c r="I27">
        <v>-7.2734999999999994E-2</v>
      </c>
      <c r="J27">
        <v>0</v>
      </c>
      <c r="K27">
        <v>0</v>
      </c>
      <c r="L27">
        <v>17.794</v>
      </c>
      <c r="M27">
        <v>7.9000000000000001E-2</v>
      </c>
    </row>
    <row r="28" spans="1:13" x14ac:dyDescent="0.2">
      <c r="A28">
        <v>0.7</v>
      </c>
      <c r="B28">
        <v>0</v>
      </c>
      <c r="C28">
        <v>0.255054</v>
      </c>
      <c r="D28">
        <v>1.1800000000000001E-3</v>
      </c>
      <c r="E28">
        <v>1.677E-2</v>
      </c>
      <c r="F28">
        <v>1.7950000000000001E-2</v>
      </c>
      <c r="G28">
        <v>0</v>
      </c>
      <c r="H28">
        <v>0</v>
      </c>
      <c r="I28">
        <v>-7.3446999999999998E-2</v>
      </c>
      <c r="J28">
        <v>0</v>
      </c>
      <c r="K28">
        <v>0</v>
      </c>
      <c r="L28">
        <v>17.453700000000001</v>
      </c>
      <c r="M28">
        <v>7.7700000000000005E-2</v>
      </c>
    </row>
    <row r="29" spans="1:13" x14ac:dyDescent="0.2">
      <c r="A29">
        <v>0.8</v>
      </c>
      <c r="B29">
        <v>0</v>
      </c>
      <c r="C29">
        <v>0.26471600000000001</v>
      </c>
      <c r="D29">
        <v>1.271E-3</v>
      </c>
      <c r="E29">
        <v>1.6872000000000002E-2</v>
      </c>
      <c r="F29">
        <v>1.8141999999999998E-2</v>
      </c>
      <c r="G29">
        <v>0</v>
      </c>
      <c r="H29">
        <v>0</v>
      </c>
      <c r="I29">
        <v>-7.4159000000000003E-2</v>
      </c>
      <c r="J29">
        <v>0</v>
      </c>
      <c r="K29">
        <v>0</v>
      </c>
      <c r="L29">
        <v>17.132200000000001</v>
      </c>
      <c r="M29">
        <v>7.6600000000000001E-2</v>
      </c>
    </row>
    <row r="30" spans="1:13" x14ac:dyDescent="0.2">
      <c r="A30">
        <v>0.9</v>
      </c>
      <c r="B30">
        <v>0</v>
      </c>
      <c r="C30">
        <v>0.27437699999999998</v>
      </c>
      <c r="D30">
        <v>1.3649999999999999E-3</v>
      </c>
      <c r="E30">
        <v>1.6972999999999999E-2</v>
      </c>
      <c r="F30">
        <v>1.8338E-2</v>
      </c>
      <c r="G30">
        <v>0</v>
      </c>
      <c r="H30">
        <v>0</v>
      </c>
      <c r="I30">
        <v>-7.4870000000000006E-2</v>
      </c>
      <c r="J30">
        <v>0</v>
      </c>
      <c r="K30">
        <v>0</v>
      </c>
      <c r="L30">
        <v>16.8279</v>
      </c>
      <c r="M30">
        <v>7.5499999999999998E-2</v>
      </c>
    </row>
    <row r="31" spans="1:13" x14ac:dyDescent="0.2">
      <c r="A31">
        <v>1</v>
      </c>
      <c r="B31">
        <v>0</v>
      </c>
      <c r="C31">
        <v>0.28403600000000001</v>
      </c>
      <c r="D31">
        <v>1.4630000000000001E-3</v>
      </c>
      <c r="E31">
        <v>1.7070999999999999E-2</v>
      </c>
      <c r="F31">
        <v>1.8533999999999998E-2</v>
      </c>
      <c r="G31">
        <v>0</v>
      </c>
      <c r="H31">
        <v>0</v>
      </c>
      <c r="I31">
        <v>-7.5581999999999996E-2</v>
      </c>
      <c r="J31">
        <v>0</v>
      </c>
      <c r="K31">
        <v>0</v>
      </c>
      <c r="L31">
        <v>16.539200000000001</v>
      </c>
      <c r="M31">
        <v>7.4499999999999997E-2</v>
      </c>
    </row>
    <row r="32" spans="1:13" x14ac:dyDescent="0.2">
      <c r="A32">
        <v>1.1000000000000001</v>
      </c>
      <c r="B32">
        <v>0</v>
      </c>
      <c r="C32">
        <v>0.29369499999999998</v>
      </c>
      <c r="D32">
        <v>1.5629999999999999E-3</v>
      </c>
      <c r="E32">
        <v>1.7169E-2</v>
      </c>
      <c r="F32">
        <v>1.8731999999999999E-2</v>
      </c>
      <c r="G32">
        <v>0</v>
      </c>
      <c r="H32">
        <v>0</v>
      </c>
      <c r="I32">
        <v>-7.6293E-2</v>
      </c>
      <c r="J32">
        <v>0</v>
      </c>
      <c r="K32">
        <v>0</v>
      </c>
      <c r="L32">
        <v>16.265000000000001</v>
      </c>
      <c r="M32">
        <v>7.3499999999999996E-2</v>
      </c>
    </row>
    <row r="33" spans="1:13" x14ac:dyDescent="0.2">
      <c r="A33">
        <v>1.2</v>
      </c>
      <c r="B33">
        <v>0</v>
      </c>
      <c r="C33">
        <v>0.30335200000000001</v>
      </c>
      <c r="D33">
        <v>1.668E-3</v>
      </c>
      <c r="E33">
        <v>1.7264999999999999E-2</v>
      </c>
      <c r="F33">
        <v>1.8932000000000001E-2</v>
      </c>
      <c r="G33">
        <v>0</v>
      </c>
      <c r="H33">
        <v>0</v>
      </c>
      <c r="I33">
        <v>-7.7004000000000003E-2</v>
      </c>
      <c r="J33">
        <v>0</v>
      </c>
      <c r="K33">
        <v>0</v>
      </c>
      <c r="L33">
        <v>16.004000000000001</v>
      </c>
      <c r="M33">
        <v>7.2700000000000001E-2</v>
      </c>
    </row>
    <row r="34" spans="1:13" x14ac:dyDescent="0.2">
      <c r="A34">
        <v>1.3</v>
      </c>
      <c r="B34">
        <v>0</v>
      </c>
      <c r="C34">
        <v>0.31300699999999998</v>
      </c>
      <c r="D34">
        <v>1.7750000000000001E-3</v>
      </c>
      <c r="E34">
        <v>1.7361999999999999E-2</v>
      </c>
      <c r="F34">
        <v>1.9137000000000001E-2</v>
      </c>
      <c r="G34">
        <v>0</v>
      </c>
      <c r="H34">
        <v>0</v>
      </c>
      <c r="I34">
        <v>-7.7715000000000006E-2</v>
      </c>
      <c r="J34">
        <v>0</v>
      </c>
      <c r="K34">
        <v>0</v>
      </c>
      <c r="L34">
        <v>15.7552</v>
      </c>
      <c r="M34">
        <v>7.1800000000000003E-2</v>
      </c>
    </row>
    <row r="35" spans="1:13" x14ac:dyDescent="0.2">
      <c r="A35">
        <v>1.4</v>
      </c>
      <c r="B35">
        <v>0</v>
      </c>
      <c r="C35">
        <v>0.322662</v>
      </c>
      <c r="D35">
        <v>1.8860000000000001E-3</v>
      </c>
      <c r="E35">
        <v>1.7461999999999998E-2</v>
      </c>
      <c r="F35">
        <v>1.9348000000000001E-2</v>
      </c>
      <c r="G35">
        <v>0</v>
      </c>
      <c r="H35">
        <v>0</v>
      </c>
      <c r="I35">
        <v>-7.8425999999999996E-2</v>
      </c>
      <c r="J35">
        <v>0</v>
      </c>
      <c r="K35">
        <v>0</v>
      </c>
      <c r="L35">
        <v>15.5177</v>
      </c>
      <c r="M35">
        <v>7.1099999999999997E-2</v>
      </c>
    </row>
    <row r="36" spans="1:13" x14ac:dyDescent="0.2">
      <c r="A36">
        <v>1.5</v>
      </c>
      <c r="B36">
        <v>0</v>
      </c>
      <c r="C36">
        <v>0.332314</v>
      </c>
      <c r="D36">
        <v>2E-3</v>
      </c>
      <c r="E36">
        <v>1.7561E-2</v>
      </c>
      <c r="F36">
        <v>1.9560999999999999E-2</v>
      </c>
      <c r="G36">
        <v>0</v>
      </c>
      <c r="H36">
        <v>0</v>
      </c>
      <c r="I36">
        <v>-7.9135999999999998E-2</v>
      </c>
      <c r="J36">
        <v>0</v>
      </c>
      <c r="K36">
        <v>0</v>
      </c>
      <c r="L36">
        <v>15.290699999999999</v>
      </c>
      <c r="M36">
        <v>7.0300000000000001E-2</v>
      </c>
    </row>
    <row r="37" spans="1:13" x14ac:dyDescent="0.2">
      <c r="A37">
        <v>1.6</v>
      </c>
      <c r="B37">
        <v>0</v>
      </c>
      <c r="C37">
        <v>0.34196599999999999</v>
      </c>
      <c r="D37">
        <v>2.1180000000000001E-3</v>
      </c>
      <c r="E37">
        <v>1.7658E-2</v>
      </c>
      <c r="F37">
        <v>1.9775999999999998E-2</v>
      </c>
      <c r="G37">
        <v>0</v>
      </c>
      <c r="H37">
        <v>0</v>
      </c>
      <c r="I37">
        <v>-7.9846E-2</v>
      </c>
      <c r="J37">
        <v>0</v>
      </c>
      <c r="K37">
        <v>0</v>
      </c>
      <c r="L37">
        <v>15.073399999999999</v>
      </c>
      <c r="M37">
        <v>6.9599999999999995E-2</v>
      </c>
    </row>
    <row r="38" spans="1:13" x14ac:dyDescent="0.2">
      <c r="A38">
        <v>1.7</v>
      </c>
      <c r="B38">
        <v>0</v>
      </c>
      <c r="C38">
        <v>0.35161500000000001</v>
      </c>
      <c r="D38">
        <v>2.2390000000000001E-3</v>
      </c>
      <c r="E38">
        <v>1.7755E-2</v>
      </c>
      <c r="F38">
        <v>1.9994000000000001E-2</v>
      </c>
      <c r="G38">
        <v>0</v>
      </c>
      <c r="H38">
        <v>0</v>
      </c>
      <c r="I38">
        <v>-8.0557000000000004E-2</v>
      </c>
      <c r="J38">
        <v>0</v>
      </c>
      <c r="K38">
        <v>0</v>
      </c>
      <c r="L38">
        <v>14.8651</v>
      </c>
      <c r="M38">
        <v>6.9000000000000006E-2</v>
      </c>
    </row>
    <row r="39" spans="1:13" x14ac:dyDescent="0.2">
      <c r="A39">
        <v>1.8</v>
      </c>
      <c r="B39">
        <v>0</v>
      </c>
      <c r="C39">
        <v>0.36126399999999997</v>
      </c>
      <c r="D39">
        <v>2.3630000000000001E-3</v>
      </c>
      <c r="E39">
        <v>1.7852E-2</v>
      </c>
      <c r="F39">
        <v>2.0215E-2</v>
      </c>
      <c r="G39">
        <v>0</v>
      </c>
      <c r="H39">
        <v>0</v>
      </c>
      <c r="I39">
        <v>-8.1266000000000005E-2</v>
      </c>
      <c r="J39">
        <v>0</v>
      </c>
      <c r="K39">
        <v>0</v>
      </c>
      <c r="L39">
        <v>14.6653</v>
      </c>
      <c r="M39">
        <v>6.8400000000000002E-2</v>
      </c>
    </row>
    <row r="40" spans="1:13" x14ac:dyDescent="0.2">
      <c r="A40">
        <v>1.9</v>
      </c>
      <c r="B40">
        <v>0</v>
      </c>
      <c r="C40">
        <v>0.37091000000000002</v>
      </c>
      <c r="D40">
        <v>2.49E-3</v>
      </c>
      <c r="E40">
        <v>1.7950000000000001E-2</v>
      </c>
      <c r="F40">
        <v>2.0441000000000001E-2</v>
      </c>
      <c r="G40">
        <v>0</v>
      </c>
      <c r="H40">
        <v>0</v>
      </c>
      <c r="I40">
        <v>-8.1975999999999993E-2</v>
      </c>
      <c r="J40">
        <v>0</v>
      </c>
      <c r="K40">
        <v>0</v>
      </c>
      <c r="L40">
        <v>14.4733</v>
      </c>
      <c r="M40">
        <v>6.7799999999999999E-2</v>
      </c>
    </row>
    <row r="41" spans="1:13" x14ac:dyDescent="0.2">
      <c r="A41">
        <v>2</v>
      </c>
      <c r="B41">
        <v>0</v>
      </c>
      <c r="C41">
        <v>0.38055499999999998</v>
      </c>
      <c r="D41">
        <v>2.6210000000000001E-3</v>
      </c>
      <c r="E41">
        <v>1.8048999999999999E-2</v>
      </c>
      <c r="F41">
        <v>2.0670000000000001E-2</v>
      </c>
      <c r="G41">
        <v>0</v>
      </c>
      <c r="H41">
        <v>0</v>
      </c>
      <c r="I41">
        <v>-8.2684999999999995E-2</v>
      </c>
      <c r="J41">
        <v>0</v>
      </c>
      <c r="K41">
        <v>0</v>
      </c>
      <c r="L41">
        <v>14.2887</v>
      </c>
      <c r="M41">
        <v>6.7199999999999996E-2</v>
      </c>
    </row>
    <row r="42" spans="1:13" x14ac:dyDescent="0.2">
      <c r="A42">
        <v>2.1</v>
      </c>
      <c r="B42">
        <v>0</v>
      </c>
      <c r="C42">
        <v>0.39019799999999999</v>
      </c>
      <c r="D42">
        <v>2.7550000000000001E-3</v>
      </c>
      <c r="E42">
        <v>1.8145999999999999E-2</v>
      </c>
      <c r="F42">
        <v>2.0902E-2</v>
      </c>
      <c r="G42">
        <v>0</v>
      </c>
      <c r="H42">
        <v>0</v>
      </c>
      <c r="I42">
        <v>-8.3394999999999997E-2</v>
      </c>
      <c r="J42">
        <v>0</v>
      </c>
      <c r="K42">
        <v>0</v>
      </c>
      <c r="L42">
        <v>14.1111</v>
      </c>
      <c r="M42">
        <v>6.6699999999999995E-2</v>
      </c>
    </row>
    <row r="43" spans="1:13" x14ac:dyDescent="0.2">
      <c r="A43">
        <v>2.2000000000000002</v>
      </c>
      <c r="B43">
        <v>0</v>
      </c>
      <c r="C43">
        <v>0.399839</v>
      </c>
      <c r="D43">
        <v>2.8930000000000002E-3</v>
      </c>
      <c r="E43">
        <v>1.8242999999999999E-2</v>
      </c>
      <c r="F43">
        <v>2.1135999999999999E-2</v>
      </c>
      <c r="G43">
        <v>0</v>
      </c>
      <c r="H43">
        <v>0</v>
      </c>
      <c r="I43">
        <v>-8.4103999999999998E-2</v>
      </c>
      <c r="J43">
        <v>0</v>
      </c>
      <c r="K43">
        <v>0</v>
      </c>
      <c r="L43">
        <v>13.9399</v>
      </c>
      <c r="M43">
        <v>6.6199999999999995E-2</v>
      </c>
    </row>
    <row r="44" spans="1:13" x14ac:dyDescent="0.2">
      <c r="A44">
        <v>2.2999999999999998</v>
      </c>
      <c r="B44">
        <v>0</v>
      </c>
      <c r="C44">
        <v>0.40947899999999998</v>
      </c>
      <c r="D44">
        <v>3.0339999999999998E-3</v>
      </c>
      <c r="E44">
        <v>1.8343000000000002E-2</v>
      </c>
      <c r="F44">
        <v>2.1375999999999999E-2</v>
      </c>
      <c r="G44">
        <v>0</v>
      </c>
      <c r="H44">
        <v>0</v>
      </c>
      <c r="I44">
        <v>-8.4811999999999999E-2</v>
      </c>
      <c r="J44">
        <v>0</v>
      </c>
      <c r="K44">
        <v>0</v>
      </c>
      <c r="L44">
        <v>13.774800000000001</v>
      </c>
      <c r="M44">
        <v>6.5699999999999995E-2</v>
      </c>
    </row>
    <row r="45" spans="1:13" x14ac:dyDescent="0.2">
      <c r="A45">
        <v>2.4</v>
      </c>
      <c r="B45">
        <v>0</v>
      </c>
      <c r="C45">
        <v>0.41911599999999999</v>
      </c>
      <c r="D45">
        <v>3.1779999999999998E-3</v>
      </c>
      <c r="E45">
        <v>1.8456E-2</v>
      </c>
      <c r="F45">
        <v>2.1634E-2</v>
      </c>
      <c r="G45">
        <v>0</v>
      </c>
      <c r="H45">
        <v>0</v>
      </c>
      <c r="I45">
        <v>-8.5521E-2</v>
      </c>
      <c r="J45">
        <v>0</v>
      </c>
      <c r="K45">
        <v>0</v>
      </c>
      <c r="L45">
        <v>13.615500000000001</v>
      </c>
      <c r="M45">
        <v>6.5199999999999994E-2</v>
      </c>
    </row>
    <row r="46" spans="1:13" x14ac:dyDescent="0.2">
      <c r="A46">
        <v>2.5</v>
      </c>
      <c r="B46">
        <v>0</v>
      </c>
      <c r="C46">
        <v>0.42875200000000002</v>
      </c>
      <c r="D46">
        <v>3.3249999999999998E-3</v>
      </c>
      <c r="E46">
        <v>1.8572000000000002E-2</v>
      </c>
      <c r="F46">
        <v>2.1897E-2</v>
      </c>
      <c r="G46">
        <v>0</v>
      </c>
      <c r="H46">
        <v>0</v>
      </c>
      <c r="I46">
        <v>-8.6229E-2</v>
      </c>
      <c r="J46">
        <v>0</v>
      </c>
      <c r="K46">
        <v>0</v>
      </c>
      <c r="L46">
        <v>13.4617</v>
      </c>
      <c r="M46">
        <v>6.4799999999999996E-2</v>
      </c>
    </row>
    <row r="47" spans="1:13" x14ac:dyDescent="0.2">
      <c r="A47">
        <v>2.6</v>
      </c>
      <c r="B47">
        <v>0</v>
      </c>
      <c r="C47">
        <v>0.438386</v>
      </c>
      <c r="D47">
        <v>3.4759999999999999E-3</v>
      </c>
      <c r="E47">
        <v>1.8689000000000001E-2</v>
      </c>
      <c r="F47">
        <v>2.2165000000000001E-2</v>
      </c>
      <c r="G47">
        <v>0</v>
      </c>
      <c r="H47">
        <v>0</v>
      </c>
      <c r="I47">
        <v>-8.6937E-2</v>
      </c>
      <c r="J47">
        <v>0</v>
      </c>
      <c r="K47">
        <v>0</v>
      </c>
      <c r="L47">
        <v>13.312900000000001</v>
      </c>
      <c r="M47">
        <v>6.4399999999999999E-2</v>
      </c>
    </row>
    <row r="48" spans="1:13" x14ac:dyDescent="0.2">
      <c r="A48">
        <v>2.7</v>
      </c>
      <c r="B48">
        <v>0</v>
      </c>
      <c r="C48">
        <v>0.448017</v>
      </c>
      <c r="D48">
        <v>3.63E-3</v>
      </c>
      <c r="E48">
        <v>1.8806E-2</v>
      </c>
      <c r="F48">
        <v>2.2436000000000001E-2</v>
      </c>
      <c r="G48">
        <v>0</v>
      </c>
      <c r="H48">
        <v>0</v>
      </c>
      <c r="I48">
        <v>-8.7644E-2</v>
      </c>
      <c r="J48">
        <v>0</v>
      </c>
      <c r="K48">
        <v>0</v>
      </c>
      <c r="L48">
        <v>13.1691</v>
      </c>
      <c r="M48">
        <v>6.4000000000000001E-2</v>
      </c>
    </row>
    <row r="49" spans="1:13" x14ac:dyDescent="0.2">
      <c r="A49">
        <v>2.8</v>
      </c>
      <c r="B49">
        <v>0</v>
      </c>
      <c r="C49">
        <v>0.45764700000000003</v>
      </c>
      <c r="D49">
        <v>3.787E-3</v>
      </c>
      <c r="E49">
        <v>1.8921E-2</v>
      </c>
      <c r="F49">
        <v>2.2707999999999999E-2</v>
      </c>
      <c r="G49">
        <v>0</v>
      </c>
      <c r="H49">
        <v>0</v>
      </c>
      <c r="I49">
        <v>-8.8352E-2</v>
      </c>
      <c r="J49">
        <v>0</v>
      </c>
      <c r="K49">
        <v>0</v>
      </c>
      <c r="L49">
        <v>13.0298</v>
      </c>
      <c r="M49">
        <v>6.3600000000000004E-2</v>
      </c>
    </row>
    <row r="50" spans="1:13" x14ac:dyDescent="0.2">
      <c r="A50">
        <v>2.9</v>
      </c>
      <c r="B50">
        <v>0</v>
      </c>
      <c r="C50">
        <v>0.467275</v>
      </c>
      <c r="D50">
        <v>3.9480000000000001E-3</v>
      </c>
      <c r="E50">
        <v>1.9032E-2</v>
      </c>
      <c r="F50">
        <v>2.298E-2</v>
      </c>
      <c r="G50">
        <v>0</v>
      </c>
      <c r="H50">
        <v>0</v>
      </c>
      <c r="I50">
        <v>-8.9058999999999999E-2</v>
      </c>
      <c r="J50">
        <v>0</v>
      </c>
      <c r="K50">
        <v>0</v>
      </c>
      <c r="L50">
        <v>12.8948</v>
      </c>
      <c r="M50">
        <v>6.3200000000000006E-2</v>
      </c>
    </row>
    <row r="51" spans="1:13" x14ac:dyDescent="0.2">
      <c r="A51">
        <v>3</v>
      </c>
      <c r="B51">
        <v>0</v>
      </c>
      <c r="C51">
        <v>0.47689999999999999</v>
      </c>
      <c r="D51">
        <v>4.1120000000000002E-3</v>
      </c>
      <c r="E51">
        <v>1.9141999999999999E-2</v>
      </c>
      <c r="F51">
        <v>2.3254E-2</v>
      </c>
      <c r="G51">
        <v>0</v>
      </c>
      <c r="H51">
        <v>0</v>
      </c>
      <c r="I51">
        <v>-8.9764999999999998E-2</v>
      </c>
      <c r="J51">
        <v>0</v>
      </c>
      <c r="K51">
        <v>0</v>
      </c>
      <c r="L51">
        <v>12.764099999999999</v>
      </c>
      <c r="M51">
        <v>6.2899999999999998E-2</v>
      </c>
    </row>
    <row r="52" spans="1:13" x14ac:dyDescent="0.2">
      <c r="A52">
        <v>3.1</v>
      </c>
      <c r="B52">
        <v>0</v>
      </c>
      <c r="C52">
        <v>0.48652299999999998</v>
      </c>
      <c r="D52">
        <v>4.2789999999999998E-3</v>
      </c>
      <c r="E52">
        <v>1.9251000000000001E-2</v>
      </c>
      <c r="F52">
        <v>2.3529999999999999E-2</v>
      </c>
      <c r="G52">
        <v>0</v>
      </c>
      <c r="H52">
        <v>0</v>
      </c>
      <c r="I52">
        <v>-9.0471999999999997E-2</v>
      </c>
      <c r="J52">
        <v>0</v>
      </c>
      <c r="K52">
        <v>0</v>
      </c>
      <c r="L52">
        <v>12.6372</v>
      </c>
      <c r="M52">
        <v>6.2600000000000003E-2</v>
      </c>
    </row>
    <row r="53" spans="1:13" x14ac:dyDescent="0.2">
      <c r="A53">
        <v>3.2</v>
      </c>
      <c r="B53">
        <v>0</v>
      </c>
      <c r="C53">
        <v>0.49614399999999997</v>
      </c>
      <c r="D53">
        <v>4.4489999999999998E-3</v>
      </c>
      <c r="E53">
        <v>1.9359000000000001E-2</v>
      </c>
      <c r="F53">
        <v>2.3807999999999999E-2</v>
      </c>
      <c r="G53">
        <v>0</v>
      </c>
      <c r="H53">
        <v>0</v>
      </c>
      <c r="I53">
        <v>-9.1177999999999995E-2</v>
      </c>
      <c r="J53">
        <v>0</v>
      </c>
      <c r="K53">
        <v>0</v>
      </c>
      <c r="L53">
        <v>12.514099999999999</v>
      </c>
      <c r="M53">
        <v>6.2199999999999998E-2</v>
      </c>
    </row>
    <row r="54" spans="1:13" x14ac:dyDescent="0.2">
      <c r="A54">
        <v>3.3</v>
      </c>
      <c r="B54">
        <v>0</v>
      </c>
      <c r="C54">
        <v>0.50576299999999996</v>
      </c>
      <c r="D54">
        <v>4.6230000000000004E-3</v>
      </c>
      <c r="E54">
        <v>1.9467999999999999E-2</v>
      </c>
      <c r="F54">
        <v>2.4091000000000001E-2</v>
      </c>
      <c r="G54">
        <v>0</v>
      </c>
      <c r="H54">
        <v>0</v>
      </c>
      <c r="I54">
        <v>-9.1883000000000006E-2</v>
      </c>
      <c r="J54">
        <v>0</v>
      </c>
      <c r="K54">
        <v>0</v>
      </c>
      <c r="L54">
        <v>12.394500000000001</v>
      </c>
      <c r="M54">
        <v>6.1899999999999997E-2</v>
      </c>
    </row>
    <row r="55" spans="1:13" x14ac:dyDescent="0.2">
      <c r="A55">
        <v>3.4</v>
      </c>
      <c r="B55">
        <v>0</v>
      </c>
      <c r="C55">
        <v>0.51537900000000003</v>
      </c>
      <c r="D55">
        <v>4.7999999999999996E-3</v>
      </c>
      <c r="E55">
        <v>1.9581999999999999E-2</v>
      </c>
      <c r="F55">
        <v>2.4382000000000001E-2</v>
      </c>
      <c r="G55">
        <v>0</v>
      </c>
      <c r="H55">
        <v>0</v>
      </c>
      <c r="I55">
        <v>-9.2589000000000005E-2</v>
      </c>
      <c r="J55">
        <v>0</v>
      </c>
      <c r="K55">
        <v>0</v>
      </c>
      <c r="L55">
        <v>12.2783</v>
      </c>
      <c r="M55">
        <v>6.1600000000000002E-2</v>
      </c>
    </row>
    <row r="56" spans="1:13" x14ac:dyDescent="0.2">
      <c r="A56">
        <v>3.5</v>
      </c>
      <c r="B56">
        <v>0</v>
      </c>
      <c r="C56">
        <v>0.52499300000000004</v>
      </c>
      <c r="D56">
        <v>4.9800000000000001E-3</v>
      </c>
      <c r="E56">
        <v>1.9698E-2</v>
      </c>
      <c r="F56">
        <v>2.4677999999999999E-2</v>
      </c>
      <c r="G56">
        <v>0</v>
      </c>
      <c r="H56">
        <v>0</v>
      </c>
      <c r="I56">
        <v>-9.3293000000000001E-2</v>
      </c>
      <c r="J56">
        <v>0</v>
      </c>
      <c r="K56">
        <v>0</v>
      </c>
      <c r="L56">
        <v>12.1654</v>
      </c>
      <c r="M56">
        <v>6.13E-2</v>
      </c>
    </row>
    <row r="57" spans="1:13" x14ac:dyDescent="0.2">
      <c r="A57">
        <v>3.6</v>
      </c>
      <c r="B57">
        <v>0</v>
      </c>
      <c r="C57">
        <v>0.53460399999999997</v>
      </c>
      <c r="D57">
        <v>5.1640000000000002E-3</v>
      </c>
      <c r="E57">
        <v>1.9813999999999998E-2</v>
      </c>
      <c r="F57">
        <v>2.4978E-2</v>
      </c>
      <c r="G57">
        <v>0</v>
      </c>
      <c r="H57">
        <v>0</v>
      </c>
      <c r="I57">
        <v>-9.3997999999999998E-2</v>
      </c>
      <c r="J57">
        <v>0</v>
      </c>
      <c r="K57">
        <v>0</v>
      </c>
      <c r="L57">
        <v>12.0555</v>
      </c>
      <c r="M57">
        <v>6.1100000000000002E-2</v>
      </c>
    </row>
    <row r="58" spans="1:13" x14ac:dyDescent="0.2">
      <c r="A58">
        <v>3.7</v>
      </c>
      <c r="B58">
        <v>0</v>
      </c>
      <c r="C58">
        <v>0.54421299999999995</v>
      </c>
      <c r="D58">
        <v>5.3499999999999997E-3</v>
      </c>
      <c r="E58">
        <v>1.993E-2</v>
      </c>
      <c r="F58">
        <v>2.5281000000000001E-2</v>
      </c>
      <c r="G58">
        <v>0</v>
      </c>
      <c r="H58">
        <v>0</v>
      </c>
      <c r="I58">
        <v>-9.4701999999999995E-2</v>
      </c>
      <c r="J58">
        <v>0</v>
      </c>
      <c r="K58">
        <v>0</v>
      </c>
      <c r="L58">
        <v>11.948600000000001</v>
      </c>
      <c r="M58">
        <v>6.08E-2</v>
      </c>
    </row>
    <row r="59" spans="1:13" x14ac:dyDescent="0.2">
      <c r="A59">
        <v>3.8</v>
      </c>
      <c r="B59">
        <v>0</v>
      </c>
      <c r="C59">
        <v>0.55381899999999995</v>
      </c>
      <c r="D59">
        <v>5.5399999999999998E-3</v>
      </c>
      <c r="E59">
        <v>2.0046000000000001E-2</v>
      </c>
      <c r="F59">
        <v>2.5586000000000001E-2</v>
      </c>
      <c r="G59">
        <v>0</v>
      </c>
      <c r="H59">
        <v>0</v>
      </c>
      <c r="I59">
        <v>-9.5406000000000005E-2</v>
      </c>
      <c r="J59">
        <v>0</v>
      </c>
      <c r="K59">
        <v>0</v>
      </c>
      <c r="L59">
        <v>11.8445</v>
      </c>
      <c r="M59">
        <v>6.0499999999999998E-2</v>
      </c>
    </row>
    <row r="60" spans="1:13" x14ac:dyDescent="0.2">
      <c r="A60">
        <v>3.9</v>
      </c>
      <c r="B60">
        <v>0</v>
      </c>
      <c r="C60">
        <v>0.56342300000000001</v>
      </c>
      <c r="D60">
        <v>5.7340000000000004E-3</v>
      </c>
      <c r="E60">
        <v>2.0175999999999999E-2</v>
      </c>
      <c r="F60">
        <v>2.5909000000000001E-2</v>
      </c>
      <c r="G60">
        <v>0</v>
      </c>
      <c r="H60">
        <v>0</v>
      </c>
      <c r="I60">
        <v>-9.6109E-2</v>
      </c>
      <c r="J60">
        <v>0</v>
      </c>
      <c r="K60">
        <v>0</v>
      </c>
      <c r="L60">
        <v>11.7432</v>
      </c>
      <c r="M60">
        <v>6.0299999999999999E-2</v>
      </c>
    </row>
    <row r="61" spans="1:13" x14ac:dyDescent="0.2">
      <c r="A61">
        <v>4</v>
      </c>
      <c r="B61">
        <v>0</v>
      </c>
      <c r="C61">
        <v>0.57302399999999998</v>
      </c>
      <c r="D61">
        <v>5.9300000000000004E-3</v>
      </c>
      <c r="E61">
        <v>2.0319E-2</v>
      </c>
      <c r="F61">
        <v>2.6249000000000001E-2</v>
      </c>
      <c r="G61">
        <v>0</v>
      </c>
      <c r="H61">
        <v>0</v>
      </c>
      <c r="I61">
        <v>-9.6812999999999996E-2</v>
      </c>
      <c r="J61">
        <v>0</v>
      </c>
      <c r="K61">
        <v>0</v>
      </c>
      <c r="L61">
        <v>11.644399999999999</v>
      </c>
      <c r="M61">
        <v>0.06</v>
      </c>
    </row>
    <row r="62" spans="1:13" x14ac:dyDescent="0.2">
      <c r="A62">
        <v>4.0999999999999996</v>
      </c>
      <c r="B62">
        <v>0</v>
      </c>
      <c r="C62">
        <v>0.582623</v>
      </c>
      <c r="D62">
        <v>6.13E-3</v>
      </c>
      <c r="E62">
        <v>2.0465000000000001E-2</v>
      </c>
      <c r="F62">
        <v>2.6594E-2</v>
      </c>
      <c r="G62">
        <v>0</v>
      </c>
      <c r="H62">
        <v>0</v>
      </c>
      <c r="I62">
        <v>-9.7515000000000004E-2</v>
      </c>
      <c r="J62">
        <v>0</v>
      </c>
      <c r="K62">
        <v>0</v>
      </c>
      <c r="L62">
        <v>11.548</v>
      </c>
      <c r="M62">
        <v>5.9799999999999999E-2</v>
      </c>
    </row>
    <row r="63" spans="1:13" x14ac:dyDescent="0.2">
      <c r="A63">
        <v>4.2</v>
      </c>
      <c r="B63">
        <v>0</v>
      </c>
      <c r="C63">
        <v>0.59221900000000005</v>
      </c>
      <c r="D63">
        <v>6.3330000000000001E-3</v>
      </c>
      <c r="E63">
        <v>2.0614E-2</v>
      </c>
      <c r="F63">
        <v>2.6946000000000001E-2</v>
      </c>
      <c r="G63">
        <v>0</v>
      </c>
      <c r="H63">
        <v>0</v>
      </c>
      <c r="I63">
        <v>-9.8218E-2</v>
      </c>
      <c r="J63">
        <v>0</v>
      </c>
      <c r="K63">
        <v>0</v>
      </c>
      <c r="L63">
        <v>11.4541</v>
      </c>
      <c r="M63">
        <v>5.96E-2</v>
      </c>
    </row>
    <row r="64" spans="1:13" x14ac:dyDescent="0.2">
      <c r="A64">
        <v>4.3</v>
      </c>
      <c r="B64">
        <v>0</v>
      </c>
      <c r="C64">
        <v>0.60181200000000001</v>
      </c>
      <c r="D64">
        <v>6.5389999999999997E-3</v>
      </c>
      <c r="E64">
        <v>2.0764000000000001E-2</v>
      </c>
      <c r="F64">
        <v>2.7303000000000001E-2</v>
      </c>
      <c r="G64">
        <v>0</v>
      </c>
      <c r="H64">
        <v>0</v>
      </c>
      <c r="I64">
        <v>-9.8919999999999994E-2</v>
      </c>
      <c r="J64">
        <v>0</v>
      </c>
      <c r="K64">
        <v>0</v>
      </c>
      <c r="L64">
        <v>11.362399999999999</v>
      </c>
      <c r="M64">
        <v>5.9400000000000001E-2</v>
      </c>
    </row>
    <row r="65" spans="1:13" x14ac:dyDescent="0.2">
      <c r="A65">
        <v>4.4000000000000004</v>
      </c>
      <c r="B65">
        <v>0</v>
      </c>
      <c r="C65">
        <v>0.611402</v>
      </c>
      <c r="D65">
        <v>6.7479999999999997E-3</v>
      </c>
      <c r="E65">
        <v>2.0913999999999999E-2</v>
      </c>
      <c r="F65">
        <v>2.7661999999999999E-2</v>
      </c>
      <c r="G65">
        <v>0</v>
      </c>
      <c r="H65">
        <v>0</v>
      </c>
      <c r="I65">
        <v>-9.9621000000000001E-2</v>
      </c>
      <c r="J65">
        <v>0</v>
      </c>
      <c r="K65">
        <v>0</v>
      </c>
      <c r="L65">
        <v>11.273</v>
      </c>
      <c r="M65">
        <v>5.91E-2</v>
      </c>
    </row>
    <row r="66" spans="1:13" x14ac:dyDescent="0.2">
      <c r="A66">
        <v>4.5</v>
      </c>
      <c r="B66">
        <v>0</v>
      </c>
      <c r="C66">
        <v>0.62098900000000001</v>
      </c>
      <c r="D66">
        <v>6.9610000000000002E-3</v>
      </c>
      <c r="E66">
        <v>2.1062999999999998E-2</v>
      </c>
      <c r="F66">
        <v>2.8024E-2</v>
      </c>
      <c r="G66">
        <v>0</v>
      </c>
      <c r="H66">
        <v>0</v>
      </c>
      <c r="I66">
        <v>-0.10032199999999999</v>
      </c>
      <c r="J66">
        <v>0</v>
      </c>
      <c r="K66">
        <v>0</v>
      </c>
      <c r="L66">
        <v>11.185600000000001</v>
      </c>
      <c r="M66">
        <v>5.8900000000000001E-2</v>
      </c>
    </row>
    <row r="67" spans="1:13" x14ac:dyDescent="0.2">
      <c r="A67">
        <v>4.5999999999999996</v>
      </c>
      <c r="B67">
        <v>0</v>
      </c>
      <c r="C67">
        <v>0.63057399999999997</v>
      </c>
      <c r="D67">
        <v>7.1760000000000001E-3</v>
      </c>
      <c r="E67">
        <v>2.1212999999999999E-2</v>
      </c>
      <c r="F67">
        <v>2.8389000000000001E-2</v>
      </c>
      <c r="G67">
        <v>0</v>
      </c>
      <c r="H67">
        <v>0</v>
      </c>
      <c r="I67">
        <v>-0.101023</v>
      </c>
      <c r="J67">
        <v>0</v>
      </c>
      <c r="K67">
        <v>0</v>
      </c>
      <c r="L67">
        <v>11.100300000000001</v>
      </c>
      <c r="M67">
        <v>5.8700000000000002E-2</v>
      </c>
    </row>
    <row r="68" spans="1:13" x14ac:dyDescent="0.2">
      <c r="A68">
        <v>4.7</v>
      </c>
      <c r="B68">
        <v>0</v>
      </c>
      <c r="C68">
        <v>0.64015500000000003</v>
      </c>
      <c r="D68">
        <v>7.3949999999999997E-3</v>
      </c>
      <c r="E68">
        <v>2.1364000000000001E-2</v>
      </c>
      <c r="F68">
        <v>2.8759E-2</v>
      </c>
      <c r="G68">
        <v>0</v>
      </c>
      <c r="H68">
        <v>0</v>
      </c>
      <c r="I68">
        <v>-0.10172299999999999</v>
      </c>
      <c r="J68">
        <v>0</v>
      </c>
      <c r="K68">
        <v>0</v>
      </c>
      <c r="L68">
        <v>11.0169</v>
      </c>
      <c r="M68">
        <v>5.8500000000000003E-2</v>
      </c>
    </row>
    <row r="69" spans="1:13" x14ac:dyDescent="0.2">
      <c r="A69">
        <v>4.8</v>
      </c>
      <c r="B69">
        <v>0</v>
      </c>
      <c r="C69">
        <v>0.64973400000000003</v>
      </c>
      <c r="D69">
        <v>7.6169999999999996E-3</v>
      </c>
      <c r="E69">
        <v>2.1514999999999999E-2</v>
      </c>
      <c r="F69">
        <v>2.9132000000000002E-2</v>
      </c>
      <c r="G69">
        <v>0</v>
      </c>
      <c r="H69">
        <v>0</v>
      </c>
      <c r="I69">
        <v>-0.102423</v>
      </c>
      <c r="J69">
        <v>0</v>
      </c>
      <c r="K69">
        <v>0</v>
      </c>
      <c r="L69">
        <v>10.9354</v>
      </c>
      <c r="M69">
        <v>5.8400000000000001E-2</v>
      </c>
    </row>
    <row r="70" spans="1:13" x14ac:dyDescent="0.2">
      <c r="A70">
        <v>4.9000000000000004</v>
      </c>
      <c r="B70">
        <v>0</v>
      </c>
      <c r="C70">
        <v>0.65930900000000003</v>
      </c>
      <c r="D70">
        <v>7.8429999999999993E-3</v>
      </c>
      <c r="E70">
        <v>2.1663999999999999E-2</v>
      </c>
      <c r="F70">
        <v>2.9506999999999999E-2</v>
      </c>
      <c r="G70">
        <v>0</v>
      </c>
      <c r="H70">
        <v>0</v>
      </c>
      <c r="I70">
        <v>-0.10312200000000001</v>
      </c>
      <c r="J70">
        <v>0</v>
      </c>
      <c r="K70">
        <v>0</v>
      </c>
      <c r="L70">
        <v>10.855700000000001</v>
      </c>
      <c r="M70">
        <v>5.8200000000000002E-2</v>
      </c>
    </row>
    <row r="71" spans="1:13" x14ac:dyDescent="0.2">
      <c r="A71">
        <v>5</v>
      </c>
      <c r="B71">
        <v>0</v>
      </c>
      <c r="C71">
        <v>0.66888199999999998</v>
      </c>
      <c r="D71">
        <v>8.071E-3</v>
      </c>
      <c r="E71">
        <v>2.181E-2</v>
      </c>
      <c r="F71">
        <v>2.9881000000000001E-2</v>
      </c>
      <c r="G71">
        <v>0</v>
      </c>
      <c r="H71">
        <v>0</v>
      </c>
      <c r="I71">
        <v>-0.103821</v>
      </c>
      <c r="J71">
        <v>0</v>
      </c>
      <c r="K71">
        <v>0</v>
      </c>
      <c r="L71">
        <v>10.777699999999999</v>
      </c>
      <c r="M71">
        <v>5.8000000000000003E-2</v>
      </c>
    </row>
    <row r="72" spans="1:13" x14ac:dyDescent="0.2">
      <c r="A72">
        <v>5.0999999999999996</v>
      </c>
      <c r="B72">
        <v>0</v>
      </c>
      <c r="C72">
        <v>0.67845100000000003</v>
      </c>
      <c r="D72">
        <v>8.3029999999999996E-3</v>
      </c>
      <c r="E72">
        <v>2.1954999999999999E-2</v>
      </c>
      <c r="F72">
        <v>3.0256999999999999E-2</v>
      </c>
      <c r="G72">
        <v>0</v>
      </c>
      <c r="H72">
        <v>0</v>
      </c>
      <c r="I72">
        <v>-0.104519</v>
      </c>
      <c r="J72">
        <v>0</v>
      </c>
      <c r="K72">
        <v>0</v>
      </c>
      <c r="L72">
        <v>10.701499999999999</v>
      </c>
      <c r="M72">
        <v>5.7799999999999997E-2</v>
      </c>
    </row>
    <row r="73" spans="1:13" x14ac:dyDescent="0.2">
      <c r="A73">
        <v>5.2</v>
      </c>
      <c r="B73">
        <v>0</v>
      </c>
      <c r="C73">
        <v>0.68801699999999999</v>
      </c>
      <c r="D73">
        <v>8.5380000000000005E-3</v>
      </c>
      <c r="E73">
        <v>2.2098E-2</v>
      </c>
      <c r="F73">
        <v>3.0636E-2</v>
      </c>
      <c r="G73">
        <v>0</v>
      </c>
      <c r="H73">
        <v>0</v>
      </c>
      <c r="I73">
        <v>-0.105217</v>
      </c>
      <c r="J73">
        <v>0</v>
      </c>
      <c r="K73">
        <v>0</v>
      </c>
      <c r="L73">
        <v>10.626799999999999</v>
      </c>
      <c r="M73">
        <v>5.7700000000000001E-2</v>
      </c>
    </row>
    <row r="74" spans="1:13" x14ac:dyDescent="0.2">
      <c r="A74">
        <v>5.3</v>
      </c>
      <c r="B74">
        <v>0</v>
      </c>
      <c r="C74">
        <v>0.69757999999999998</v>
      </c>
      <c r="D74">
        <v>8.7760000000000008E-3</v>
      </c>
      <c r="E74">
        <v>2.2242999999999999E-2</v>
      </c>
      <c r="F74">
        <v>3.1018E-2</v>
      </c>
      <c r="G74">
        <v>0</v>
      </c>
      <c r="H74">
        <v>0</v>
      </c>
      <c r="I74">
        <v>-0.10591399999999999</v>
      </c>
      <c r="J74">
        <v>0</v>
      </c>
      <c r="K74">
        <v>0</v>
      </c>
      <c r="L74">
        <v>10.553699999999999</v>
      </c>
      <c r="M74">
        <v>5.7500000000000002E-2</v>
      </c>
    </row>
    <row r="75" spans="1:13" x14ac:dyDescent="0.2">
      <c r="A75">
        <v>5.4</v>
      </c>
      <c r="B75">
        <v>0</v>
      </c>
      <c r="C75">
        <v>0.70713899999999996</v>
      </c>
      <c r="D75">
        <v>9.0170000000000007E-3</v>
      </c>
      <c r="E75">
        <v>2.2393E-2</v>
      </c>
      <c r="F75">
        <v>3.141E-2</v>
      </c>
      <c r="G75">
        <v>0</v>
      </c>
      <c r="H75">
        <v>0</v>
      </c>
      <c r="I75">
        <v>-0.106611</v>
      </c>
      <c r="J75">
        <v>0</v>
      </c>
      <c r="K75">
        <v>0</v>
      </c>
      <c r="L75">
        <v>10.482100000000001</v>
      </c>
      <c r="M75">
        <v>5.7299999999999997E-2</v>
      </c>
    </row>
    <row r="76" spans="1:13" x14ac:dyDescent="0.2">
      <c r="A76">
        <v>5.5</v>
      </c>
      <c r="B76">
        <v>0</v>
      </c>
      <c r="C76">
        <v>0.716696</v>
      </c>
      <c r="D76">
        <v>9.2610000000000001E-3</v>
      </c>
      <c r="E76">
        <v>2.2551000000000002E-2</v>
      </c>
      <c r="F76">
        <v>3.1812E-2</v>
      </c>
      <c r="G76">
        <v>0</v>
      </c>
      <c r="H76">
        <v>0</v>
      </c>
      <c r="I76">
        <v>-0.107307</v>
      </c>
      <c r="J76">
        <v>0</v>
      </c>
      <c r="K76">
        <v>0</v>
      </c>
      <c r="L76">
        <v>10.412000000000001</v>
      </c>
      <c r="M76">
        <v>5.7200000000000001E-2</v>
      </c>
    </row>
    <row r="77" spans="1:13" x14ac:dyDescent="0.2">
      <c r="A77">
        <v>5.6</v>
      </c>
      <c r="B77">
        <v>0</v>
      </c>
      <c r="C77">
        <v>0.72624900000000003</v>
      </c>
      <c r="D77">
        <v>9.5080000000000008E-3</v>
      </c>
      <c r="E77">
        <v>2.2710999999999999E-2</v>
      </c>
      <c r="F77">
        <v>3.2218999999999998E-2</v>
      </c>
      <c r="G77">
        <v>0</v>
      </c>
      <c r="H77">
        <v>0</v>
      </c>
      <c r="I77">
        <v>-0.108003</v>
      </c>
      <c r="J77">
        <v>0</v>
      </c>
      <c r="K77">
        <v>0</v>
      </c>
      <c r="L77">
        <v>10.343299999999999</v>
      </c>
      <c r="M77">
        <v>5.7000000000000002E-2</v>
      </c>
    </row>
    <row r="78" spans="1:13" x14ac:dyDescent="0.2">
      <c r="A78">
        <v>5.7</v>
      </c>
      <c r="B78">
        <v>0</v>
      </c>
      <c r="C78">
        <v>0.73579799999999995</v>
      </c>
      <c r="D78">
        <v>9.7590000000000003E-3</v>
      </c>
      <c r="E78">
        <v>2.2873000000000001E-2</v>
      </c>
      <c r="F78">
        <v>3.2631E-2</v>
      </c>
      <c r="G78">
        <v>0</v>
      </c>
      <c r="H78">
        <v>0</v>
      </c>
      <c r="I78">
        <v>-0.108698</v>
      </c>
      <c r="J78">
        <v>0</v>
      </c>
      <c r="K78">
        <v>0</v>
      </c>
      <c r="L78">
        <v>10.276</v>
      </c>
      <c r="M78">
        <v>5.6899999999999999E-2</v>
      </c>
    </row>
    <row r="79" spans="1:13" x14ac:dyDescent="0.2">
      <c r="A79">
        <v>5.8</v>
      </c>
      <c r="B79">
        <v>0</v>
      </c>
      <c r="C79">
        <v>0.74534400000000001</v>
      </c>
      <c r="D79">
        <v>1.0012999999999999E-2</v>
      </c>
      <c r="E79">
        <v>2.3033999999999999E-2</v>
      </c>
      <c r="F79">
        <v>3.3045999999999999E-2</v>
      </c>
      <c r="G79">
        <v>0</v>
      </c>
      <c r="H79">
        <v>0</v>
      </c>
      <c r="I79">
        <v>-0.109393</v>
      </c>
      <c r="J79">
        <v>0</v>
      </c>
      <c r="K79">
        <v>0</v>
      </c>
      <c r="L79">
        <v>10.210000000000001</v>
      </c>
      <c r="M79">
        <v>5.6800000000000003E-2</v>
      </c>
    </row>
    <row r="80" spans="1:13" x14ac:dyDescent="0.2">
      <c r="A80">
        <v>5.9</v>
      </c>
      <c r="B80">
        <v>0</v>
      </c>
      <c r="C80">
        <v>0.75488699999999997</v>
      </c>
      <c r="D80">
        <v>1.0269E-2</v>
      </c>
      <c r="E80">
        <v>2.3220000000000001E-2</v>
      </c>
      <c r="F80">
        <v>3.3488999999999998E-2</v>
      </c>
      <c r="G80">
        <v>0</v>
      </c>
      <c r="H80">
        <v>0</v>
      </c>
      <c r="I80">
        <v>-0.110087</v>
      </c>
      <c r="J80">
        <v>0</v>
      </c>
      <c r="K80">
        <v>0</v>
      </c>
      <c r="L80">
        <v>10.145200000000001</v>
      </c>
      <c r="M80">
        <v>5.6599999999999998E-2</v>
      </c>
    </row>
    <row r="81" spans="1:13" x14ac:dyDescent="0.2">
      <c r="A81">
        <v>6</v>
      </c>
      <c r="B81">
        <v>0</v>
      </c>
      <c r="C81">
        <v>0.76442600000000005</v>
      </c>
      <c r="D81">
        <v>1.0529E-2</v>
      </c>
      <c r="E81">
        <v>2.3434E-2</v>
      </c>
      <c r="F81">
        <v>3.3963E-2</v>
      </c>
      <c r="G81">
        <v>0</v>
      </c>
      <c r="H81">
        <v>0</v>
      </c>
      <c r="I81">
        <v>-0.110781</v>
      </c>
      <c r="J81">
        <v>0</v>
      </c>
      <c r="K81">
        <v>0</v>
      </c>
      <c r="L81">
        <v>10.0817</v>
      </c>
      <c r="M81">
        <v>5.6500000000000002E-2</v>
      </c>
    </row>
    <row r="82" spans="1:13" x14ac:dyDescent="0.2">
      <c r="A82">
        <v>6.1</v>
      </c>
      <c r="B82">
        <v>0</v>
      </c>
      <c r="C82">
        <v>0.77396100000000001</v>
      </c>
      <c r="D82">
        <v>1.0792E-2</v>
      </c>
      <c r="E82">
        <v>2.3654000000000001E-2</v>
      </c>
      <c r="F82">
        <v>3.4446999999999998E-2</v>
      </c>
      <c r="G82">
        <v>0</v>
      </c>
      <c r="H82">
        <v>0</v>
      </c>
      <c r="I82">
        <v>-0.111475</v>
      </c>
      <c r="J82">
        <v>0</v>
      </c>
      <c r="K82">
        <v>0</v>
      </c>
      <c r="L82">
        <v>10.019399999999999</v>
      </c>
      <c r="M82">
        <v>5.6399999999999999E-2</v>
      </c>
    </row>
    <row r="83" spans="1:13" x14ac:dyDescent="0.2">
      <c r="A83">
        <v>6.2</v>
      </c>
      <c r="B83">
        <v>0</v>
      </c>
      <c r="C83">
        <v>0.78349299999999999</v>
      </c>
      <c r="D83">
        <v>1.1058E-2</v>
      </c>
      <c r="E83">
        <v>2.3885E-2</v>
      </c>
      <c r="F83">
        <v>3.4943000000000002E-2</v>
      </c>
      <c r="G83">
        <v>0</v>
      </c>
      <c r="H83">
        <v>0</v>
      </c>
      <c r="I83">
        <v>-0.112168</v>
      </c>
      <c r="J83">
        <v>0</v>
      </c>
      <c r="K83">
        <v>0</v>
      </c>
      <c r="L83">
        <v>9.9582999999999995</v>
      </c>
      <c r="M83">
        <v>5.62E-2</v>
      </c>
    </row>
    <row r="84" spans="1:13" x14ac:dyDescent="0.2">
      <c r="A84">
        <v>6.3</v>
      </c>
      <c r="B84">
        <v>0</v>
      </c>
      <c r="C84">
        <v>0.79302099999999998</v>
      </c>
      <c r="D84">
        <v>1.1327E-2</v>
      </c>
      <c r="E84">
        <v>2.4118000000000001E-2</v>
      </c>
      <c r="F84">
        <v>3.5444999999999997E-2</v>
      </c>
      <c r="G84">
        <v>0</v>
      </c>
      <c r="H84">
        <v>0</v>
      </c>
      <c r="I84">
        <v>-0.11286</v>
      </c>
      <c r="J84">
        <v>0</v>
      </c>
      <c r="K84">
        <v>0</v>
      </c>
      <c r="L84">
        <v>9.8983000000000008</v>
      </c>
      <c r="M84">
        <v>5.6099999999999997E-2</v>
      </c>
    </row>
    <row r="85" spans="1:13" x14ac:dyDescent="0.2">
      <c r="A85">
        <v>6.4</v>
      </c>
      <c r="B85">
        <v>0</v>
      </c>
      <c r="C85">
        <v>0.80254599999999998</v>
      </c>
      <c r="D85">
        <v>1.1599999999999999E-2</v>
      </c>
      <c r="E85">
        <v>2.4354000000000001E-2</v>
      </c>
      <c r="F85">
        <v>3.5954E-2</v>
      </c>
      <c r="G85">
        <v>0</v>
      </c>
      <c r="H85">
        <v>0</v>
      </c>
      <c r="I85">
        <v>-0.113552</v>
      </c>
      <c r="J85">
        <v>0</v>
      </c>
      <c r="K85">
        <v>0</v>
      </c>
      <c r="L85">
        <v>9.8393999999999995</v>
      </c>
      <c r="M85">
        <v>5.6000000000000001E-2</v>
      </c>
    </row>
    <row r="86" spans="1:13" x14ac:dyDescent="0.2">
      <c r="A86">
        <v>6.5</v>
      </c>
      <c r="B86">
        <v>0</v>
      </c>
      <c r="C86">
        <v>0.81206599999999995</v>
      </c>
      <c r="D86">
        <v>1.1875E-2</v>
      </c>
      <c r="E86">
        <v>2.4590999999999998E-2</v>
      </c>
      <c r="F86">
        <v>3.6465999999999998E-2</v>
      </c>
      <c r="G86">
        <v>0</v>
      </c>
      <c r="H86">
        <v>0</v>
      </c>
      <c r="I86">
        <v>-0.114244</v>
      </c>
      <c r="J86">
        <v>0</v>
      </c>
      <c r="K86">
        <v>0</v>
      </c>
      <c r="L86">
        <v>9.7814999999999994</v>
      </c>
      <c r="M86">
        <v>5.5899999999999998E-2</v>
      </c>
    </row>
    <row r="87" spans="1:13" x14ac:dyDescent="0.2">
      <c r="A87">
        <v>6.6</v>
      </c>
      <c r="B87">
        <v>0</v>
      </c>
      <c r="C87">
        <v>0.82158299999999995</v>
      </c>
      <c r="D87">
        <v>1.2153000000000001E-2</v>
      </c>
      <c r="E87">
        <v>2.4829E-2</v>
      </c>
      <c r="F87">
        <v>3.6983000000000002E-2</v>
      </c>
      <c r="G87">
        <v>0</v>
      </c>
      <c r="H87">
        <v>0</v>
      </c>
      <c r="I87">
        <v>-0.114935</v>
      </c>
      <c r="J87">
        <v>0</v>
      </c>
      <c r="K87">
        <v>0</v>
      </c>
      <c r="L87">
        <v>9.7247000000000003</v>
      </c>
      <c r="M87">
        <v>5.5800000000000002E-2</v>
      </c>
    </row>
    <row r="88" spans="1:13" x14ac:dyDescent="0.2">
      <c r="A88">
        <v>6.7</v>
      </c>
      <c r="B88">
        <v>0</v>
      </c>
      <c r="C88">
        <v>0.83109599999999995</v>
      </c>
      <c r="D88">
        <v>1.2435E-2</v>
      </c>
      <c r="E88">
        <v>2.5068E-2</v>
      </c>
      <c r="F88">
        <v>3.7503000000000002E-2</v>
      </c>
      <c r="G88">
        <v>0</v>
      </c>
      <c r="H88">
        <v>0</v>
      </c>
      <c r="I88">
        <v>-0.11562500000000001</v>
      </c>
      <c r="J88">
        <v>0</v>
      </c>
      <c r="K88">
        <v>0</v>
      </c>
      <c r="L88">
        <v>9.6689000000000007</v>
      </c>
      <c r="M88">
        <v>5.5599999999999997E-2</v>
      </c>
    </row>
    <row r="89" spans="1:13" x14ac:dyDescent="0.2">
      <c r="A89">
        <v>6.8</v>
      </c>
      <c r="B89">
        <v>0</v>
      </c>
      <c r="C89">
        <v>0.84060500000000005</v>
      </c>
      <c r="D89">
        <v>1.2718999999999999E-2</v>
      </c>
      <c r="E89">
        <v>2.5298999999999999E-2</v>
      </c>
      <c r="F89">
        <v>3.8018000000000003E-2</v>
      </c>
      <c r="G89">
        <v>0</v>
      </c>
      <c r="H89">
        <v>0</v>
      </c>
      <c r="I89">
        <v>-0.116315</v>
      </c>
      <c r="J89">
        <v>0</v>
      </c>
      <c r="K89">
        <v>0</v>
      </c>
      <c r="L89">
        <v>9.6140000000000008</v>
      </c>
      <c r="M89">
        <v>5.5500000000000001E-2</v>
      </c>
    </row>
    <row r="90" spans="1:13" x14ac:dyDescent="0.2">
      <c r="A90">
        <v>6.9</v>
      </c>
      <c r="B90">
        <v>0</v>
      </c>
      <c r="C90">
        <v>0.85011000000000003</v>
      </c>
      <c r="D90">
        <v>1.3006999999999999E-2</v>
      </c>
      <c r="E90">
        <v>2.5517000000000001E-2</v>
      </c>
      <c r="F90">
        <v>3.8523000000000002E-2</v>
      </c>
      <c r="G90">
        <v>0</v>
      </c>
      <c r="H90">
        <v>0</v>
      </c>
      <c r="I90">
        <v>-0.117003</v>
      </c>
      <c r="J90">
        <v>0</v>
      </c>
      <c r="K90">
        <v>0</v>
      </c>
      <c r="L90">
        <v>9.5601000000000003</v>
      </c>
      <c r="M90">
        <v>5.5399999999999998E-2</v>
      </c>
    </row>
    <row r="91" spans="1:13" x14ac:dyDescent="0.2">
      <c r="A91">
        <v>7</v>
      </c>
      <c r="B91">
        <v>0</v>
      </c>
      <c r="C91">
        <v>0.85961200000000004</v>
      </c>
      <c r="D91">
        <v>1.3297E-2</v>
      </c>
      <c r="E91">
        <v>2.5735000000000001E-2</v>
      </c>
      <c r="F91">
        <v>3.9032999999999998E-2</v>
      </c>
      <c r="G91">
        <v>0</v>
      </c>
      <c r="H91">
        <v>0</v>
      </c>
      <c r="I91">
        <v>-0.117692</v>
      </c>
      <c r="J91">
        <v>0</v>
      </c>
      <c r="K91">
        <v>0</v>
      </c>
      <c r="L91">
        <v>9.5071999999999992</v>
      </c>
      <c r="M91">
        <v>5.5300000000000002E-2</v>
      </c>
    </row>
    <row r="92" spans="1:13" x14ac:dyDescent="0.2">
      <c r="A92">
        <v>7.1</v>
      </c>
      <c r="B92">
        <v>0</v>
      </c>
      <c r="C92">
        <v>0.86910900000000002</v>
      </c>
      <c r="D92">
        <v>1.3591000000000001E-2</v>
      </c>
      <c r="E92">
        <v>2.5951999999999999E-2</v>
      </c>
      <c r="F92">
        <v>3.9543000000000002E-2</v>
      </c>
      <c r="G92">
        <v>0</v>
      </c>
      <c r="H92">
        <v>0</v>
      </c>
      <c r="I92">
        <v>-0.118379</v>
      </c>
      <c r="J92">
        <v>0</v>
      </c>
      <c r="K92">
        <v>0</v>
      </c>
      <c r="L92">
        <v>9.4550999999999998</v>
      </c>
      <c r="M92">
        <v>5.5199999999999999E-2</v>
      </c>
    </row>
    <row r="93" spans="1:13" x14ac:dyDescent="0.2">
      <c r="A93">
        <v>7.2</v>
      </c>
      <c r="B93">
        <v>0</v>
      </c>
      <c r="C93">
        <v>0.87860199999999999</v>
      </c>
      <c r="D93">
        <v>1.3887E-2</v>
      </c>
      <c r="E93">
        <v>2.6168E-2</v>
      </c>
      <c r="F93">
        <v>4.0055E-2</v>
      </c>
      <c r="G93">
        <v>0</v>
      </c>
      <c r="H93">
        <v>0</v>
      </c>
      <c r="I93">
        <v>-0.11906600000000001</v>
      </c>
      <c r="J93">
        <v>0</v>
      </c>
      <c r="K93">
        <v>0</v>
      </c>
      <c r="L93">
        <v>9.4039000000000001</v>
      </c>
      <c r="M93">
        <v>5.5100000000000003E-2</v>
      </c>
    </row>
    <row r="94" spans="1:13" x14ac:dyDescent="0.2">
      <c r="A94">
        <v>7.3</v>
      </c>
      <c r="B94">
        <v>0</v>
      </c>
      <c r="C94">
        <v>0.88809099999999996</v>
      </c>
      <c r="D94">
        <v>1.4187E-2</v>
      </c>
      <c r="E94">
        <v>2.6394999999999998E-2</v>
      </c>
      <c r="F94">
        <v>4.0582E-2</v>
      </c>
      <c r="G94">
        <v>0</v>
      </c>
      <c r="H94">
        <v>0</v>
      </c>
      <c r="I94">
        <v>-0.119753</v>
      </c>
      <c r="J94">
        <v>0</v>
      </c>
      <c r="K94">
        <v>0</v>
      </c>
      <c r="L94">
        <v>9.3535000000000004</v>
      </c>
      <c r="M94">
        <v>5.5E-2</v>
      </c>
    </row>
    <row r="95" spans="1:13" x14ac:dyDescent="0.2">
      <c r="A95">
        <v>7.4</v>
      </c>
      <c r="B95">
        <v>0</v>
      </c>
      <c r="C95">
        <v>0.89757500000000001</v>
      </c>
      <c r="D95">
        <v>1.4489E-2</v>
      </c>
      <c r="E95">
        <v>2.6634999999999999E-2</v>
      </c>
      <c r="F95">
        <v>4.1124000000000001E-2</v>
      </c>
      <c r="G95">
        <v>0</v>
      </c>
      <c r="H95">
        <v>0</v>
      </c>
      <c r="I95">
        <v>-0.120439</v>
      </c>
      <c r="J95">
        <v>0</v>
      </c>
      <c r="K95">
        <v>0</v>
      </c>
      <c r="L95">
        <v>9.3039000000000005</v>
      </c>
      <c r="M95">
        <v>5.4899999999999997E-2</v>
      </c>
    </row>
    <row r="96" spans="1:13" x14ac:dyDescent="0.2">
      <c r="A96">
        <v>7.5</v>
      </c>
      <c r="B96">
        <v>0</v>
      </c>
      <c r="C96">
        <v>0.90705599999999997</v>
      </c>
      <c r="D96">
        <v>1.4795000000000001E-2</v>
      </c>
      <c r="E96">
        <v>2.6876000000000001E-2</v>
      </c>
      <c r="F96">
        <v>4.1671E-2</v>
      </c>
      <c r="G96">
        <v>0</v>
      </c>
      <c r="H96">
        <v>0</v>
      </c>
      <c r="I96">
        <v>-0.121124</v>
      </c>
      <c r="J96">
        <v>0</v>
      </c>
      <c r="K96">
        <v>0</v>
      </c>
      <c r="L96">
        <v>9.2552000000000003</v>
      </c>
      <c r="M96">
        <v>5.4800000000000001E-2</v>
      </c>
    </row>
    <row r="97" spans="1:13" x14ac:dyDescent="0.2">
      <c r="A97">
        <v>7.6</v>
      </c>
      <c r="B97">
        <v>0</v>
      </c>
      <c r="C97">
        <v>0.91653200000000001</v>
      </c>
      <c r="D97">
        <v>1.5103999999999999E-2</v>
      </c>
      <c r="E97">
        <v>2.7122E-2</v>
      </c>
      <c r="F97">
        <v>4.2224999999999999E-2</v>
      </c>
      <c r="G97">
        <v>0</v>
      </c>
      <c r="H97">
        <v>0</v>
      </c>
      <c r="I97">
        <v>-0.121808</v>
      </c>
      <c r="J97">
        <v>0</v>
      </c>
      <c r="K97">
        <v>0</v>
      </c>
      <c r="L97">
        <v>9.2072000000000003</v>
      </c>
      <c r="M97">
        <v>5.4699999999999999E-2</v>
      </c>
    </row>
    <row r="98" spans="1:13" x14ac:dyDescent="0.2">
      <c r="A98">
        <v>7.7</v>
      </c>
      <c r="B98">
        <v>0</v>
      </c>
      <c r="C98">
        <v>0.92600400000000005</v>
      </c>
      <c r="D98">
        <v>1.5415E-2</v>
      </c>
      <c r="E98">
        <v>2.7408999999999999E-2</v>
      </c>
      <c r="F98">
        <v>4.2824000000000001E-2</v>
      </c>
      <c r="G98">
        <v>0</v>
      </c>
      <c r="H98">
        <v>0</v>
      </c>
      <c r="I98">
        <v>-0.122493</v>
      </c>
      <c r="J98">
        <v>0</v>
      </c>
      <c r="K98">
        <v>0</v>
      </c>
      <c r="L98">
        <v>9.16</v>
      </c>
      <c r="M98">
        <v>5.4600000000000003E-2</v>
      </c>
    </row>
    <row r="99" spans="1:13" x14ac:dyDescent="0.2">
      <c r="A99">
        <v>7.8</v>
      </c>
      <c r="B99">
        <v>0</v>
      </c>
      <c r="C99">
        <v>0.93547100000000005</v>
      </c>
      <c r="D99">
        <v>1.5730000000000001E-2</v>
      </c>
      <c r="E99">
        <v>2.7762999999999999E-2</v>
      </c>
      <c r="F99">
        <v>4.3492000000000003E-2</v>
      </c>
      <c r="G99">
        <v>0</v>
      </c>
      <c r="H99">
        <v>0</v>
      </c>
      <c r="I99">
        <v>-0.12317699999999999</v>
      </c>
      <c r="J99">
        <v>0</v>
      </c>
      <c r="K99">
        <v>0</v>
      </c>
      <c r="L99">
        <v>9.1135000000000002</v>
      </c>
      <c r="M99">
        <v>5.4600000000000003E-2</v>
      </c>
    </row>
    <row r="100" spans="1:13" x14ac:dyDescent="0.2">
      <c r="A100">
        <v>7.9</v>
      </c>
      <c r="B100">
        <v>0</v>
      </c>
      <c r="C100">
        <v>0.94493499999999997</v>
      </c>
      <c r="D100">
        <v>1.6046999999999999E-2</v>
      </c>
      <c r="E100">
        <v>2.8146000000000001E-2</v>
      </c>
      <c r="F100">
        <v>4.4193000000000003E-2</v>
      </c>
      <c r="G100">
        <v>0</v>
      </c>
      <c r="H100">
        <v>0</v>
      </c>
      <c r="I100">
        <v>-0.123861</v>
      </c>
      <c r="J100">
        <v>0</v>
      </c>
      <c r="K100">
        <v>0</v>
      </c>
      <c r="L100">
        <v>9.0678000000000001</v>
      </c>
      <c r="M100">
        <v>5.45E-2</v>
      </c>
    </row>
    <row r="101" spans="1:13" x14ac:dyDescent="0.2">
      <c r="A101">
        <v>8</v>
      </c>
      <c r="B101">
        <v>0</v>
      </c>
      <c r="C101">
        <v>0.95439300000000005</v>
      </c>
      <c r="D101">
        <v>1.6367E-2</v>
      </c>
      <c r="E101">
        <v>2.8538000000000001E-2</v>
      </c>
      <c r="F101">
        <v>4.4906000000000001E-2</v>
      </c>
      <c r="G101">
        <v>0</v>
      </c>
      <c r="H101">
        <v>0</v>
      </c>
      <c r="I101">
        <v>-0.124544</v>
      </c>
      <c r="J101">
        <v>0</v>
      </c>
      <c r="K101">
        <v>0</v>
      </c>
      <c r="L101">
        <v>9.0227000000000004</v>
      </c>
      <c r="M101">
        <v>5.4399999999999997E-2</v>
      </c>
    </row>
    <row r="102" spans="1:13" x14ac:dyDescent="0.2">
      <c r="A102">
        <v>8.1</v>
      </c>
      <c r="B102">
        <v>0</v>
      </c>
      <c r="C102">
        <v>0.96384700000000001</v>
      </c>
      <c r="D102">
        <v>1.6691000000000001E-2</v>
      </c>
      <c r="E102">
        <v>2.895E-2</v>
      </c>
      <c r="F102">
        <v>4.564E-2</v>
      </c>
      <c r="G102">
        <v>0</v>
      </c>
      <c r="H102">
        <v>0</v>
      </c>
      <c r="I102">
        <v>-0.125227</v>
      </c>
      <c r="J102">
        <v>0</v>
      </c>
      <c r="K102">
        <v>0</v>
      </c>
      <c r="L102">
        <v>8.9784000000000006</v>
      </c>
      <c r="M102">
        <v>5.4300000000000001E-2</v>
      </c>
    </row>
    <row r="103" spans="1:13" x14ac:dyDescent="0.2">
      <c r="A103">
        <v>8.1999999999999993</v>
      </c>
      <c r="B103">
        <v>0</v>
      </c>
      <c r="C103">
        <v>0.97329699999999997</v>
      </c>
      <c r="D103">
        <v>1.7017000000000001E-2</v>
      </c>
      <c r="E103">
        <v>2.9368999999999999E-2</v>
      </c>
      <c r="F103">
        <v>4.6385999999999997E-2</v>
      </c>
      <c r="G103">
        <v>0</v>
      </c>
      <c r="H103">
        <v>0</v>
      </c>
      <c r="I103">
        <v>-0.12590999999999999</v>
      </c>
      <c r="J103">
        <v>0</v>
      </c>
      <c r="K103">
        <v>0</v>
      </c>
      <c r="L103">
        <v>8.9346999999999994</v>
      </c>
      <c r="M103">
        <v>5.4199999999999998E-2</v>
      </c>
    </row>
    <row r="104" spans="1:13" x14ac:dyDescent="0.2">
      <c r="A104">
        <v>8.3000000000000007</v>
      </c>
      <c r="B104">
        <v>0</v>
      </c>
      <c r="C104">
        <v>0.982742</v>
      </c>
      <c r="D104">
        <v>1.7346E-2</v>
      </c>
      <c r="E104">
        <v>2.9790000000000001E-2</v>
      </c>
      <c r="F104">
        <v>4.7135999999999997E-2</v>
      </c>
      <c r="G104">
        <v>0</v>
      </c>
      <c r="H104">
        <v>0</v>
      </c>
      <c r="I104">
        <v>-0.12659100000000001</v>
      </c>
      <c r="J104">
        <v>0</v>
      </c>
      <c r="K104">
        <v>0</v>
      </c>
      <c r="L104">
        <v>8.8917000000000002</v>
      </c>
      <c r="M104">
        <v>5.4100000000000002E-2</v>
      </c>
    </row>
    <row r="105" spans="1:13" x14ac:dyDescent="0.2">
      <c r="A105">
        <v>8.4</v>
      </c>
      <c r="B105">
        <v>0</v>
      </c>
      <c r="C105">
        <v>0.99218300000000004</v>
      </c>
      <c r="D105">
        <v>1.7677999999999999E-2</v>
      </c>
      <c r="E105">
        <v>3.0216E-2</v>
      </c>
      <c r="F105">
        <v>4.7893999999999999E-2</v>
      </c>
      <c r="G105">
        <v>0</v>
      </c>
      <c r="H105">
        <v>0</v>
      </c>
      <c r="I105">
        <v>-0.127273</v>
      </c>
      <c r="J105">
        <v>0</v>
      </c>
      <c r="K105">
        <v>0</v>
      </c>
      <c r="L105">
        <v>8.8491999999999997</v>
      </c>
      <c r="M105">
        <v>5.4100000000000002E-2</v>
      </c>
    </row>
    <row r="106" spans="1:13" x14ac:dyDescent="0.2">
      <c r="A106">
        <v>8.5</v>
      </c>
      <c r="B106">
        <v>0</v>
      </c>
      <c r="C106">
        <v>1.001619</v>
      </c>
      <c r="D106">
        <v>1.8013000000000001E-2</v>
      </c>
      <c r="E106">
        <v>3.0644999999999999E-2</v>
      </c>
      <c r="F106">
        <v>4.8658E-2</v>
      </c>
      <c r="G106">
        <v>0</v>
      </c>
      <c r="H106">
        <v>0</v>
      </c>
      <c r="I106">
        <v>-0.12795300000000001</v>
      </c>
      <c r="J106">
        <v>0</v>
      </c>
      <c r="K106">
        <v>0</v>
      </c>
      <c r="L106">
        <v>8.8074999999999992</v>
      </c>
      <c r="M106">
        <v>5.3999999999999999E-2</v>
      </c>
    </row>
    <row r="107" spans="1:13" x14ac:dyDescent="0.2">
      <c r="A107">
        <v>8.6</v>
      </c>
      <c r="B107">
        <v>0</v>
      </c>
      <c r="C107">
        <v>1.01105</v>
      </c>
      <c r="D107">
        <v>1.8350999999999999E-2</v>
      </c>
      <c r="E107">
        <v>3.1078000000000001E-2</v>
      </c>
      <c r="F107">
        <v>4.9429000000000001E-2</v>
      </c>
      <c r="G107">
        <v>0</v>
      </c>
      <c r="H107">
        <v>0</v>
      </c>
      <c r="I107">
        <v>-0.128633</v>
      </c>
      <c r="J107">
        <v>0</v>
      </c>
      <c r="K107">
        <v>0</v>
      </c>
      <c r="L107">
        <v>8.7662999999999993</v>
      </c>
      <c r="M107">
        <v>5.3900000000000003E-2</v>
      </c>
    </row>
    <row r="108" spans="1:13" x14ac:dyDescent="0.2">
      <c r="A108">
        <v>8.6999999999999993</v>
      </c>
      <c r="B108">
        <v>0</v>
      </c>
      <c r="C108">
        <v>1.0204759999999999</v>
      </c>
      <c r="D108">
        <v>1.8692E-2</v>
      </c>
      <c r="E108">
        <v>3.1517000000000003E-2</v>
      </c>
      <c r="F108">
        <v>5.0208999999999997E-2</v>
      </c>
      <c r="G108">
        <v>0</v>
      </c>
      <c r="H108">
        <v>0</v>
      </c>
      <c r="I108">
        <v>-0.12931300000000001</v>
      </c>
      <c r="J108">
        <v>0</v>
      </c>
      <c r="K108">
        <v>0</v>
      </c>
      <c r="L108">
        <v>8.7256999999999998</v>
      </c>
      <c r="M108">
        <v>5.3800000000000001E-2</v>
      </c>
    </row>
    <row r="109" spans="1:13" x14ac:dyDescent="0.2">
      <c r="A109">
        <v>8.8000000000000007</v>
      </c>
      <c r="B109">
        <v>0</v>
      </c>
      <c r="C109">
        <v>1.029898</v>
      </c>
      <c r="D109">
        <v>1.9035E-2</v>
      </c>
      <c r="E109">
        <v>3.1976999999999998E-2</v>
      </c>
      <c r="F109">
        <v>5.1012000000000002E-2</v>
      </c>
      <c r="G109">
        <v>0</v>
      </c>
      <c r="H109">
        <v>0</v>
      </c>
      <c r="I109">
        <v>-0.129992</v>
      </c>
      <c r="J109">
        <v>0</v>
      </c>
      <c r="K109">
        <v>0</v>
      </c>
      <c r="L109">
        <v>8.6857000000000006</v>
      </c>
      <c r="M109">
        <v>5.3800000000000001E-2</v>
      </c>
    </row>
    <row r="110" spans="1:13" x14ac:dyDescent="0.2">
      <c r="A110">
        <v>8.9</v>
      </c>
      <c r="B110">
        <v>0</v>
      </c>
      <c r="C110">
        <v>1.0393140000000001</v>
      </c>
      <c r="D110">
        <v>1.9382E-2</v>
      </c>
      <c r="E110">
        <v>3.2473000000000002E-2</v>
      </c>
      <c r="F110">
        <v>5.1854999999999998E-2</v>
      </c>
      <c r="G110">
        <v>0</v>
      </c>
      <c r="H110">
        <v>0</v>
      </c>
      <c r="I110">
        <v>-0.13067000000000001</v>
      </c>
      <c r="J110">
        <v>0</v>
      </c>
      <c r="K110">
        <v>0</v>
      </c>
      <c r="L110">
        <v>8.6463000000000001</v>
      </c>
      <c r="M110">
        <v>5.3699999999999998E-2</v>
      </c>
    </row>
    <row r="111" spans="1:13" x14ac:dyDescent="0.2">
      <c r="A111">
        <v>9</v>
      </c>
      <c r="B111">
        <v>0</v>
      </c>
      <c r="C111">
        <v>1.048726</v>
      </c>
      <c r="D111">
        <v>1.9730999999999999E-2</v>
      </c>
      <c r="E111">
        <v>3.3001999999999997E-2</v>
      </c>
      <c r="F111">
        <v>5.2733000000000002E-2</v>
      </c>
      <c r="G111">
        <v>0</v>
      </c>
      <c r="H111">
        <v>0</v>
      </c>
      <c r="I111">
        <v>-0.13134799999999999</v>
      </c>
      <c r="J111">
        <v>0</v>
      </c>
      <c r="K111">
        <v>0</v>
      </c>
      <c r="L111">
        <v>8.6074000000000002</v>
      </c>
      <c r="M111">
        <v>5.3600000000000002E-2</v>
      </c>
    </row>
    <row r="112" spans="1:13" x14ac:dyDescent="0.2">
      <c r="A112">
        <v>9.1</v>
      </c>
      <c r="B112">
        <v>0</v>
      </c>
      <c r="C112">
        <v>1.058133</v>
      </c>
      <c r="D112">
        <v>2.0083E-2</v>
      </c>
      <c r="E112">
        <v>3.3579999999999999E-2</v>
      </c>
      <c r="F112">
        <v>5.3663000000000002E-2</v>
      </c>
      <c r="G112">
        <v>0</v>
      </c>
      <c r="H112">
        <v>0</v>
      </c>
      <c r="I112">
        <v>-0.132026</v>
      </c>
      <c r="J112">
        <v>0</v>
      </c>
      <c r="K112">
        <v>0</v>
      </c>
      <c r="L112">
        <v>8.5690000000000008</v>
      </c>
      <c r="M112">
        <v>5.3600000000000002E-2</v>
      </c>
    </row>
    <row r="113" spans="1:13" x14ac:dyDescent="0.2">
      <c r="A113">
        <v>9.1999999999999993</v>
      </c>
      <c r="B113">
        <v>0</v>
      </c>
      <c r="C113">
        <v>1.0675349999999999</v>
      </c>
      <c r="D113">
        <v>2.0438000000000001E-2</v>
      </c>
      <c r="E113">
        <v>3.4359000000000001E-2</v>
      </c>
      <c r="F113">
        <v>5.4796999999999998E-2</v>
      </c>
      <c r="G113">
        <v>0</v>
      </c>
      <c r="H113">
        <v>0</v>
      </c>
      <c r="I113">
        <v>-0.13270499999999999</v>
      </c>
      <c r="J113">
        <v>0</v>
      </c>
      <c r="K113">
        <v>0</v>
      </c>
      <c r="L113">
        <v>8.5312000000000001</v>
      </c>
      <c r="M113">
        <v>5.3499999999999999E-2</v>
      </c>
    </row>
    <row r="114" spans="1:13" x14ac:dyDescent="0.2">
      <c r="A114">
        <v>9.3000000000000007</v>
      </c>
      <c r="B114">
        <v>0</v>
      </c>
      <c r="C114">
        <v>1.076932</v>
      </c>
      <c r="D114">
        <v>2.0795999999999999E-2</v>
      </c>
      <c r="E114">
        <v>3.5397999999999999E-2</v>
      </c>
      <c r="F114">
        <v>5.6194000000000001E-2</v>
      </c>
      <c r="G114">
        <v>0</v>
      </c>
      <c r="H114">
        <v>0</v>
      </c>
      <c r="I114">
        <v>-0.13338700000000001</v>
      </c>
      <c r="J114">
        <v>0</v>
      </c>
      <c r="K114">
        <v>0</v>
      </c>
      <c r="L114">
        <v>8.4939</v>
      </c>
      <c r="M114">
        <v>5.3400000000000003E-2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206"/>
  <sheetViews>
    <sheetView workbookViewId="0">
      <selection activeCell="C8" sqref="C8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3" width="9.83203125" bestFit="1" customWidth="1"/>
    <col min="4" max="4" width="9.1640625" bestFit="1" customWidth="1"/>
    <col min="5" max="5" width="9.83203125" bestFit="1" customWidth="1"/>
    <col min="6" max="6" width="5.1640625" bestFit="1" customWidth="1"/>
    <col min="7" max="7" width="7.1640625" bestFit="1" customWidth="1"/>
    <col min="8" max="8" width="3.1640625" bestFit="1" customWidth="1"/>
    <col min="9" max="9" width="17.1640625" bestFit="1" customWidth="1"/>
    <col min="10" max="10" width="28.1640625" bestFit="1" customWidth="1"/>
    <col min="11" max="11" width="9.83203125" bestFit="1" customWidth="1"/>
    <col min="12" max="14" width="9.1640625" bestFit="1" customWidth="1"/>
    <col min="15" max="15" width="3.6640625" bestFit="1" customWidth="1"/>
    <col min="16" max="16" width="3.1640625" bestFit="1" customWidth="1"/>
    <col min="17" max="17" width="9.83203125" bestFit="1" customWidth="1"/>
    <col min="18" max="18" width="3.6640625" bestFit="1" customWidth="1"/>
    <col min="19" max="19" width="4.1640625" bestFit="1" customWidth="1"/>
    <col min="20" max="20" width="5.1640625" bestFit="1" customWidth="1"/>
    <col min="21" max="21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17</v>
      </c>
    </row>
    <row r="3" spans="1:7" x14ac:dyDescent="0.2">
      <c r="A3" t="s">
        <v>18</v>
      </c>
      <c r="B3" t="s">
        <v>81</v>
      </c>
    </row>
    <row r="4" spans="1:7" x14ac:dyDescent="0.2">
      <c r="A4" t="s">
        <v>19</v>
      </c>
      <c r="B4" t="s">
        <v>82</v>
      </c>
    </row>
    <row r="5" spans="1:7" x14ac:dyDescent="0.2">
      <c r="A5" t="s">
        <v>20</v>
      </c>
      <c r="B5" t="s">
        <v>21</v>
      </c>
    </row>
    <row r="6" spans="1:7" x14ac:dyDescent="0.2">
      <c r="A6" t="s">
        <v>35</v>
      </c>
    </row>
    <row r="7" spans="1:7" x14ac:dyDescent="0.2">
      <c r="A7" t="s">
        <v>22</v>
      </c>
      <c r="C7" t="s">
        <v>24</v>
      </c>
      <c r="D7" t="s">
        <v>27</v>
      </c>
      <c r="E7" t="s">
        <v>30</v>
      </c>
      <c r="F7" t="s">
        <v>33</v>
      </c>
      <c r="G7" t="s">
        <v>34</v>
      </c>
    </row>
    <row r="8" spans="1:7" x14ac:dyDescent="0.2">
      <c r="A8">
        <v>-9.8000000000000007</v>
      </c>
      <c r="C8">
        <v>-0.68270500000000001</v>
      </c>
      <c r="D8">
        <v>5.9570999999999999E-2</v>
      </c>
      <c r="E8">
        <v>-0.21327099999999999</v>
      </c>
      <c r="F8">
        <v>10</v>
      </c>
      <c r="G8">
        <v>2.3599999999999999E-2</v>
      </c>
    </row>
    <row r="9" spans="1:7" x14ac:dyDescent="0.2">
      <c r="A9">
        <v>-9.6999999999999993</v>
      </c>
      <c r="C9">
        <v>-0.67590499999999998</v>
      </c>
      <c r="D9">
        <v>5.8765999999999999E-2</v>
      </c>
      <c r="E9">
        <v>-0.21116699999999999</v>
      </c>
      <c r="F9">
        <v>10</v>
      </c>
      <c r="G9">
        <v>2.3599999999999999E-2</v>
      </c>
    </row>
    <row r="10" spans="1:7" x14ac:dyDescent="0.2">
      <c r="A10">
        <v>-9.6</v>
      </c>
      <c r="C10">
        <v>-0.66910000000000003</v>
      </c>
      <c r="D10">
        <v>5.7966999999999998E-2</v>
      </c>
      <c r="E10">
        <v>-0.20906</v>
      </c>
      <c r="F10">
        <v>10</v>
      </c>
      <c r="G10">
        <v>2.3599999999999999E-2</v>
      </c>
    </row>
    <row r="11" spans="1:7" x14ac:dyDescent="0.2">
      <c r="A11">
        <v>-9.5</v>
      </c>
      <c r="C11">
        <v>-0.66228900000000002</v>
      </c>
      <c r="D11">
        <v>5.7176999999999999E-2</v>
      </c>
      <c r="E11">
        <v>-0.206952</v>
      </c>
      <c r="F11">
        <v>10</v>
      </c>
      <c r="G11">
        <v>2.3599999999999999E-2</v>
      </c>
    </row>
    <row r="12" spans="1:7" x14ac:dyDescent="0.2">
      <c r="A12">
        <v>-9.4</v>
      </c>
      <c r="C12">
        <v>-0.655474</v>
      </c>
      <c r="D12">
        <v>5.6396000000000002E-2</v>
      </c>
      <c r="E12">
        <v>-0.204841</v>
      </c>
      <c r="F12">
        <v>10</v>
      </c>
      <c r="G12">
        <v>2.3599999999999999E-2</v>
      </c>
    </row>
    <row r="13" spans="1:7" x14ac:dyDescent="0.2">
      <c r="A13">
        <v>-9.3000000000000007</v>
      </c>
      <c r="C13">
        <v>-0.64865399999999995</v>
      </c>
      <c r="D13">
        <v>5.5624E-2</v>
      </c>
      <c r="E13">
        <v>-0.20272799999999999</v>
      </c>
      <c r="F13">
        <v>10</v>
      </c>
      <c r="G13">
        <v>2.3599999999999999E-2</v>
      </c>
    </row>
    <row r="14" spans="1:7" x14ac:dyDescent="0.2">
      <c r="A14">
        <v>-9.1999999999999993</v>
      </c>
      <c r="C14">
        <v>-0.64182899999999998</v>
      </c>
      <c r="D14">
        <v>5.4863000000000002E-2</v>
      </c>
      <c r="E14">
        <v>-0.20061300000000001</v>
      </c>
      <c r="F14">
        <v>10</v>
      </c>
      <c r="G14">
        <v>2.3599999999999999E-2</v>
      </c>
    </row>
    <row r="15" spans="1:7" x14ac:dyDescent="0.2">
      <c r="A15">
        <v>-9.1</v>
      </c>
      <c r="C15">
        <v>-0.63499899999999998</v>
      </c>
      <c r="D15">
        <v>5.4114000000000002E-2</v>
      </c>
      <c r="E15">
        <v>-0.19849600000000001</v>
      </c>
      <c r="F15">
        <v>10</v>
      </c>
      <c r="G15">
        <v>2.3599999999999999E-2</v>
      </c>
    </row>
    <row r="16" spans="1:7" x14ac:dyDescent="0.2">
      <c r="A16">
        <v>-9</v>
      </c>
      <c r="C16">
        <v>-0.62816499999999997</v>
      </c>
      <c r="D16">
        <v>5.3377000000000001E-2</v>
      </c>
      <c r="E16">
        <v>-0.196377</v>
      </c>
      <c r="F16">
        <v>10</v>
      </c>
      <c r="G16">
        <v>2.3599999999999999E-2</v>
      </c>
    </row>
    <row r="17" spans="1:7" x14ac:dyDescent="0.2">
      <c r="A17">
        <v>-8.9</v>
      </c>
      <c r="C17">
        <v>-0.62132500000000002</v>
      </c>
      <c r="D17">
        <v>5.2655E-2</v>
      </c>
      <c r="E17">
        <v>-0.19425700000000001</v>
      </c>
      <c r="F17">
        <v>10</v>
      </c>
      <c r="G17">
        <v>2.3599999999999999E-2</v>
      </c>
    </row>
    <row r="18" spans="1:7" x14ac:dyDescent="0.2">
      <c r="A18">
        <v>-8.8000000000000007</v>
      </c>
      <c r="C18">
        <v>-0.61448100000000005</v>
      </c>
      <c r="D18">
        <v>5.1959999999999999E-2</v>
      </c>
      <c r="E18">
        <v>-0.192135</v>
      </c>
      <c r="F18">
        <v>10</v>
      </c>
      <c r="G18">
        <v>2.3599999999999999E-2</v>
      </c>
    </row>
    <row r="19" spans="1:7" x14ac:dyDescent="0.2">
      <c r="A19">
        <v>-8.6999999999999993</v>
      </c>
      <c r="C19">
        <v>-0.60763299999999998</v>
      </c>
      <c r="D19">
        <v>5.1317000000000002E-2</v>
      </c>
      <c r="E19">
        <v>-0.19001399999999999</v>
      </c>
      <c r="F19">
        <v>10</v>
      </c>
      <c r="G19">
        <v>2.35E-2</v>
      </c>
    </row>
    <row r="20" spans="1:7" x14ac:dyDescent="0.2">
      <c r="A20">
        <v>-8.6</v>
      </c>
      <c r="C20">
        <v>-0.60077999999999998</v>
      </c>
      <c r="D20">
        <v>5.0686000000000002E-2</v>
      </c>
      <c r="E20">
        <v>-0.18789</v>
      </c>
      <c r="F20">
        <v>10</v>
      </c>
      <c r="G20">
        <v>2.35E-2</v>
      </c>
    </row>
    <row r="21" spans="1:7" x14ac:dyDescent="0.2">
      <c r="A21">
        <v>-8.5</v>
      </c>
      <c r="C21">
        <v>-0.59392199999999995</v>
      </c>
      <c r="D21">
        <v>5.006E-2</v>
      </c>
      <c r="E21">
        <v>-0.18576500000000001</v>
      </c>
      <c r="F21">
        <v>10</v>
      </c>
      <c r="G21">
        <v>2.35E-2</v>
      </c>
    </row>
    <row r="22" spans="1:7" x14ac:dyDescent="0.2">
      <c r="A22">
        <v>-8.4</v>
      </c>
      <c r="C22">
        <v>-0.58706000000000003</v>
      </c>
      <c r="D22">
        <v>4.9440999999999999E-2</v>
      </c>
      <c r="E22">
        <v>-0.18363699999999999</v>
      </c>
      <c r="F22">
        <v>10</v>
      </c>
      <c r="G22">
        <v>2.35E-2</v>
      </c>
    </row>
    <row r="23" spans="1:7" x14ac:dyDescent="0.2">
      <c r="A23">
        <v>-8.3000000000000007</v>
      </c>
      <c r="C23">
        <v>-0.58019399999999999</v>
      </c>
      <c r="D23">
        <v>4.8828000000000003E-2</v>
      </c>
      <c r="E23">
        <v>-0.181508</v>
      </c>
      <c r="F23">
        <v>10</v>
      </c>
      <c r="G23">
        <v>2.35E-2</v>
      </c>
    </row>
    <row r="24" spans="1:7" x14ac:dyDescent="0.2">
      <c r="A24">
        <v>-8.1999999999999993</v>
      </c>
      <c r="C24">
        <v>-0.57332300000000003</v>
      </c>
      <c r="D24">
        <v>4.8223000000000002E-2</v>
      </c>
      <c r="E24">
        <v>-0.17937600000000001</v>
      </c>
      <c r="F24">
        <v>10</v>
      </c>
      <c r="G24">
        <v>2.35E-2</v>
      </c>
    </row>
    <row r="25" spans="1:7" x14ac:dyDescent="0.2">
      <c r="A25">
        <v>-8.1</v>
      </c>
      <c r="C25">
        <v>-0.56644799999999995</v>
      </c>
      <c r="D25">
        <v>4.7631E-2</v>
      </c>
      <c r="E25">
        <v>-0.17724300000000001</v>
      </c>
      <c r="F25">
        <v>10</v>
      </c>
      <c r="G25">
        <v>2.35E-2</v>
      </c>
    </row>
    <row r="26" spans="1:7" x14ac:dyDescent="0.2">
      <c r="A26">
        <v>-8</v>
      </c>
      <c r="C26">
        <v>-0.55956899999999998</v>
      </c>
      <c r="D26">
        <v>4.7044000000000002E-2</v>
      </c>
      <c r="E26">
        <v>-0.17510700000000001</v>
      </c>
      <c r="F26">
        <v>10</v>
      </c>
      <c r="G26">
        <v>2.35E-2</v>
      </c>
    </row>
    <row r="27" spans="1:7" x14ac:dyDescent="0.2">
      <c r="A27">
        <v>-7.9</v>
      </c>
      <c r="C27">
        <v>-0.55268499999999998</v>
      </c>
      <c r="D27">
        <v>4.6461000000000002E-2</v>
      </c>
      <c r="E27">
        <v>-0.17297000000000001</v>
      </c>
      <c r="F27">
        <v>10</v>
      </c>
      <c r="G27">
        <v>2.35E-2</v>
      </c>
    </row>
    <row r="28" spans="1:7" x14ac:dyDescent="0.2">
      <c r="A28">
        <v>-7.8</v>
      </c>
      <c r="C28">
        <v>-0.54579699999999998</v>
      </c>
      <c r="D28">
        <v>4.5881999999999999E-2</v>
      </c>
      <c r="E28">
        <v>-0.17083000000000001</v>
      </c>
      <c r="F28">
        <v>10</v>
      </c>
      <c r="G28">
        <v>2.35E-2</v>
      </c>
    </row>
    <row r="29" spans="1:7" x14ac:dyDescent="0.2">
      <c r="A29">
        <v>-7.7</v>
      </c>
      <c r="C29">
        <v>-0.53890499999999997</v>
      </c>
      <c r="D29">
        <v>4.5307E-2</v>
      </c>
      <c r="E29">
        <v>-0.16868900000000001</v>
      </c>
      <c r="F29">
        <v>10</v>
      </c>
      <c r="G29">
        <v>2.35E-2</v>
      </c>
    </row>
    <row r="30" spans="1:7" x14ac:dyDescent="0.2">
      <c r="A30">
        <v>-7.6</v>
      </c>
      <c r="C30">
        <v>-0.53200999999999998</v>
      </c>
      <c r="D30">
        <v>4.4733000000000002E-2</v>
      </c>
      <c r="E30">
        <v>-0.166545</v>
      </c>
      <c r="F30">
        <v>10</v>
      </c>
      <c r="G30">
        <v>2.35E-2</v>
      </c>
    </row>
    <row r="31" spans="1:7" x14ac:dyDescent="0.2">
      <c r="A31">
        <v>-7.5</v>
      </c>
      <c r="C31">
        <v>-0.52510999999999997</v>
      </c>
      <c r="D31">
        <v>4.4151000000000003E-2</v>
      </c>
      <c r="E31">
        <v>-0.16439899999999999</v>
      </c>
      <c r="F31">
        <v>10</v>
      </c>
      <c r="G31">
        <v>2.35E-2</v>
      </c>
    </row>
    <row r="32" spans="1:7" x14ac:dyDescent="0.2">
      <c r="A32">
        <v>-7.4</v>
      </c>
      <c r="C32">
        <v>-0.51820600000000006</v>
      </c>
      <c r="D32">
        <v>4.3572E-2</v>
      </c>
      <c r="E32">
        <v>-0.16225100000000001</v>
      </c>
      <c r="F32">
        <v>10</v>
      </c>
      <c r="G32">
        <v>2.35E-2</v>
      </c>
    </row>
    <row r="33" spans="1:7" x14ac:dyDescent="0.2">
      <c r="A33">
        <v>-7.3</v>
      </c>
      <c r="C33">
        <v>-0.51129800000000003</v>
      </c>
      <c r="D33">
        <v>4.2999999999999997E-2</v>
      </c>
      <c r="E33">
        <v>-0.16010099999999999</v>
      </c>
      <c r="F33">
        <v>10</v>
      </c>
      <c r="G33">
        <v>2.35E-2</v>
      </c>
    </row>
    <row r="34" spans="1:7" x14ac:dyDescent="0.2">
      <c r="A34">
        <v>-7.2</v>
      </c>
      <c r="C34">
        <v>-0.504386</v>
      </c>
      <c r="D34">
        <v>4.2436000000000001E-2</v>
      </c>
      <c r="E34">
        <v>-0.15794900000000001</v>
      </c>
      <c r="F34">
        <v>10</v>
      </c>
      <c r="G34">
        <v>2.35E-2</v>
      </c>
    </row>
    <row r="35" spans="1:7" x14ac:dyDescent="0.2">
      <c r="A35">
        <v>-7.1</v>
      </c>
      <c r="C35">
        <v>-0.497471</v>
      </c>
      <c r="D35">
        <v>4.1877999999999999E-2</v>
      </c>
      <c r="E35">
        <v>-0.15579599999999999</v>
      </c>
      <c r="F35">
        <v>10</v>
      </c>
      <c r="G35">
        <v>2.35E-2</v>
      </c>
    </row>
    <row r="36" spans="1:7" x14ac:dyDescent="0.2">
      <c r="A36">
        <v>-7</v>
      </c>
      <c r="C36">
        <v>-0.49055199999999999</v>
      </c>
      <c r="D36">
        <v>4.1328999999999998E-2</v>
      </c>
      <c r="E36">
        <v>-0.153641</v>
      </c>
      <c r="F36">
        <v>10</v>
      </c>
      <c r="G36">
        <v>2.35E-2</v>
      </c>
    </row>
    <row r="37" spans="1:7" x14ac:dyDescent="0.2">
      <c r="A37">
        <v>-6.9</v>
      </c>
      <c r="C37">
        <v>-0.48362899999999998</v>
      </c>
      <c r="D37">
        <v>4.0786999999999997E-2</v>
      </c>
      <c r="E37">
        <v>-0.15148400000000001</v>
      </c>
      <c r="F37">
        <v>10</v>
      </c>
      <c r="G37">
        <v>2.35E-2</v>
      </c>
    </row>
    <row r="38" spans="1:7" x14ac:dyDescent="0.2">
      <c r="A38">
        <v>-6.8</v>
      </c>
      <c r="C38">
        <v>-0.47670200000000001</v>
      </c>
      <c r="D38">
        <v>4.0253999999999998E-2</v>
      </c>
      <c r="E38">
        <v>-0.14932599999999999</v>
      </c>
      <c r="F38">
        <v>10</v>
      </c>
      <c r="G38">
        <v>2.35E-2</v>
      </c>
    </row>
    <row r="39" spans="1:7" x14ac:dyDescent="0.2">
      <c r="A39">
        <v>-6.7</v>
      </c>
      <c r="C39">
        <v>-0.46977200000000002</v>
      </c>
      <c r="D39">
        <v>3.9730000000000001E-2</v>
      </c>
      <c r="E39">
        <v>-0.14716599999999999</v>
      </c>
      <c r="F39">
        <v>10</v>
      </c>
      <c r="G39">
        <v>2.35E-2</v>
      </c>
    </row>
    <row r="40" spans="1:7" x14ac:dyDescent="0.2">
      <c r="A40">
        <v>-6.6</v>
      </c>
      <c r="C40">
        <v>-0.462839</v>
      </c>
      <c r="D40">
        <v>3.9216000000000001E-2</v>
      </c>
      <c r="E40">
        <v>-0.145005</v>
      </c>
      <c r="F40">
        <v>10</v>
      </c>
      <c r="G40">
        <v>2.35E-2</v>
      </c>
    </row>
    <row r="41" spans="1:7" x14ac:dyDescent="0.2">
      <c r="A41">
        <v>-6.5</v>
      </c>
      <c r="C41">
        <v>-0.45590199999999997</v>
      </c>
      <c r="D41">
        <v>3.8713999999999998E-2</v>
      </c>
      <c r="E41">
        <v>-0.142842</v>
      </c>
      <c r="F41">
        <v>10</v>
      </c>
      <c r="G41">
        <v>2.35E-2</v>
      </c>
    </row>
    <row r="42" spans="1:7" x14ac:dyDescent="0.2">
      <c r="A42">
        <v>-6.4</v>
      </c>
      <c r="C42">
        <v>-0.448961</v>
      </c>
      <c r="D42">
        <v>3.823E-2</v>
      </c>
      <c r="E42">
        <v>-0.140678</v>
      </c>
      <c r="F42">
        <v>10</v>
      </c>
      <c r="G42">
        <v>2.35E-2</v>
      </c>
    </row>
    <row r="43" spans="1:7" x14ac:dyDescent="0.2">
      <c r="A43">
        <v>-6.3</v>
      </c>
      <c r="C43">
        <v>-0.44201699999999999</v>
      </c>
      <c r="D43">
        <v>3.7781000000000002E-2</v>
      </c>
      <c r="E43">
        <v>-0.138513</v>
      </c>
      <c r="F43">
        <v>10</v>
      </c>
      <c r="G43">
        <v>2.35E-2</v>
      </c>
    </row>
    <row r="44" spans="1:7" x14ac:dyDescent="0.2">
      <c r="A44">
        <v>-6.2</v>
      </c>
      <c r="C44">
        <v>-0.43507000000000001</v>
      </c>
      <c r="D44">
        <v>3.7338999999999997E-2</v>
      </c>
      <c r="E44">
        <v>-0.136347</v>
      </c>
      <c r="F44">
        <v>10</v>
      </c>
      <c r="G44">
        <v>2.35E-2</v>
      </c>
    </row>
    <row r="45" spans="1:7" x14ac:dyDescent="0.2">
      <c r="A45">
        <v>-6.1</v>
      </c>
      <c r="C45">
        <v>-0.42811900000000003</v>
      </c>
      <c r="D45">
        <v>3.6902999999999998E-2</v>
      </c>
      <c r="E45">
        <v>-0.13417899999999999</v>
      </c>
      <c r="F45">
        <v>10</v>
      </c>
      <c r="G45">
        <v>2.35E-2</v>
      </c>
    </row>
    <row r="46" spans="1:7" x14ac:dyDescent="0.2">
      <c r="A46">
        <v>-6</v>
      </c>
      <c r="C46">
        <v>-0.42116500000000001</v>
      </c>
      <c r="D46">
        <v>3.6472999999999998E-2</v>
      </c>
      <c r="E46">
        <v>-0.13200999999999999</v>
      </c>
      <c r="F46">
        <v>10</v>
      </c>
      <c r="G46">
        <v>2.35E-2</v>
      </c>
    </row>
    <row r="47" spans="1:7" x14ac:dyDescent="0.2">
      <c r="A47">
        <v>-5.9</v>
      </c>
      <c r="C47">
        <v>-0.41420800000000002</v>
      </c>
      <c r="D47">
        <v>3.6047999999999997E-2</v>
      </c>
      <c r="E47">
        <v>-0.12983900000000001</v>
      </c>
      <c r="F47">
        <v>10</v>
      </c>
      <c r="G47">
        <v>2.35E-2</v>
      </c>
    </row>
    <row r="48" spans="1:7" x14ac:dyDescent="0.2">
      <c r="A48">
        <v>-5.8</v>
      </c>
      <c r="C48">
        <v>-0.407248</v>
      </c>
      <c r="D48">
        <v>3.5629000000000001E-2</v>
      </c>
      <c r="E48">
        <v>-0.127667</v>
      </c>
      <c r="F48">
        <v>10</v>
      </c>
      <c r="G48">
        <v>2.35E-2</v>
      </c>
    </row>
    <row r="49" spans="1:7" x14ac:dyDescent="0.2">
      <c r="A49">
        <v>-5.7</v>
      </c>
      <c r="C49">
        <v>-0.400285</v>
      </c>
      <c r="D49">
        <v>3.5215999999999997E-2</v>
      </c>
      <c r="E49">
        <v>-0.12549299999999999</v>
      </c>
      <c r="F49">
        <v>10</v>
      </c>
      <c r="G49">
        <v>2.35E-2</v>
      </c>
    </row>
    <row r="50" spans="1:7" x14ac:dyDescent="0.2">
      <c r="A50">
        <v>-5.6</v>
      </c>
      <c r="C50">
        <v>-0.39331899999999997</v>
      </c>
      <c r="D50">
        <v>3.4807999999999999E-2</v>
      </c>
      <c r="E50">
        <v>-0.123318</v>
      </c>
      <c r="F50">
        <v>10</v>
      </c>
      <c r="G50">
        <v>2.35E-2</v>
      </c>
    </row>
    <row r="51" spans="1:7" x14ac:dyDescent="0.2">
      <c r="A51">
        <v>-5.5</v>
      </c>
      <c r="C51">
        <v>-0.386349</v>
      </c>
      <c r="D51">
        <v>3.4405999999999999E-2</v>
      </c>
      <c r="E51">
        <v>-0.121141</v>
      </c>
      <c r="F51">
        <v>10</v>
      </c>
      <c r="G51">
        <v>2.35E-2</v>
      </c>
    </row>
    <row r="52" spans="1:7" x14ac:dyDescent="0.2">
      <c r="A52">
        <v>-5.4</v>
      </c>
      <c r="C52">
        <v>-0.37937700000000002</v>
      </c>
      <c r="D52">
        <v>3.4007999999999997E-2</v>
      </c>
      <c r="E52">
        <v>-0.118963</v>
      </c>
      <c r="F52">
        <v>10</v>
      </c>
      <c r="G52">
        <v>2.35E-2</v>
      </c>
    </row>
    <row r="53" spans="1:7" x14ac:dyDescent="0.2">
      <c r="A53">
        <v>-5.3</v>
      </c>
      <c r="C53">
        <v>-0.37240200000000001</v>
      </c>
      <c r="D53">
        <v>3.3612999999999997E-2</v>
      </c>
      <c r="E53">
        <v>-0.116783</v>
      </c>
      <c r="F53">
        <v>10</v>
      </c>
      <c r="G53">
        <v>2.35E-2</v>
      </c>
    </row>
    <row r="54" spans="1:7" x14ac:dyDescent="0.2">
      <c r="A54">
        <v>-5.2</v>
      </c>
      <c r="C54">
        <v>-0.36542400000000003</v>
      </c>
      <c r="D54">
        <v>3.3222000000000002E-2</v>
      </c>
      <c r="E54">
        <v>-0.114602</v>
      </c>
      <c r="F54">
        <v>10</v>
      </c>
      <c r="G54">
        <v>2.35E-2</v>
      </c>
    </row>
    <row r="55" spans="1:7" x14ac:dyDescent="0.2">
      <c r="A55">
        <v>-5.0999999999999996</v>
      </c>
      <c r="C55">
        <v>-0.35844399999999998</v>
      </c>
      <c r="D55">
        <v>3.2823999999999999E-2</v>
      </c>
      <c r="E55">
        <v>-0.11241900000000001</v>
      </c>
      <c r="F55">
        <v>10</v>
      </c>
      <c r="G55">
        <v>2.35E-2</v>
      </c>
    </row>
    <row r="56" spans="1:7" x14ac:dyDescent="0.2">
      <c r="A56">
        <v>-5</v>
      </c>
      <c r="C56">
        <v>-0.35145999999999999</v>
      </c>
      <c r="D56">
        <v>3.2418000000000002E-2</v>
      </c>
      <c r="E56">
        <v>-0.110235</v>
      </c>
      <c r="F56">
        <v>10</v>
      </c>
      <c r="G56">
        <v>2.35E-2</v>
      </c>
    </row>
    <row r="57" spans="1:7" x14ac:dyDescent="0.2">
      <c r="A57">
        <v>-4.9000000000000004</v>
      </c>
      <c r="C57">
        <v>-0.344474</v>
      </c>
      <c r="D57">
        <v>3.2021000000000001E-2</v>
      </c>
      <c r="E57">
        <v>-0.10804900000000001</v>
      </c>
      <c r="F57">
        <v>10</v>
      </c>
      <c r="G57">
        <v>2.35E-2</v>
      </c>
    </row>
    <row r="58" spans="1:7" x14ac:dyDescent="0.2">
      <c r="A58">
        <v>-4.8</v>
      </c>
      <c r="C58">
        <v>-0.33748600000000001</v>
      </c>
      <c r="D58">
        <v>3.1633000000000001E-2</v>
      </c>
      <c r="E58">
        <v>-0.105863</v>
      </c>
      <c r="F58">
        <v>10</v>
      </c>
      <c r="G58">
        <v>2.35E-2</v>
      </c>
    </row>
    <row r="59" spans="1:7" x14ac:dyDescent="0.2">
      <c r="A59">
        <v>-4.7</v>
      </c>
      <c r="C59">
        <v>-0.33049499999999998</v>
      </c>
      <c r="D59">
        <v>3.1255999999999999E-2</v>
      </c>
      <c r="E59">
        <v>-0.103675</v>
      </c>
      <c r="F59">
        <v>10</v>
      </c>
      <c r="G59">
        <v>2.35E-2</v>
      </c>
    </row>
    <row r="60" spans="1:7" x14ac:dyDescent="0.2">
      <c r="A60">
        <v>-4.5999999999999996</v>
      </c>
      <c r="C60">
        <v>-0.32350099999999998</v>
      </c>
      <c r="D60">
        <v>3.0891999999999999E-2</v>
      </c>
      <c r="E60">
        <v>-0.10148600000000001</v>
      </c>
      <c r="F60">
        <v>10</v>
      </c>
      <c r="G60">
        <v>2.35E-2</v>
      </c>
    </row>
    <row r="61" spans="1:7" x14ac:dyDescent="0.2">
      <c r="A61">
        <v>-4.5</v>
      </c>
      <c r="C61">
        <v>-0.31650499999999998</v>
      </c>
      <c r="D61">
        <v>3.0550999999999998E-2</v>
      </c>
      <c r="E61">
        <v>-9.9296999999999996E-2</v>
      </c>
      <c r="F61">
        <v>10</v>
      </c>
      <c r="G61">
        <v>2.3400000000000001E-2</v>
      </c>
    </row>
    <row r="62" spans="1:7" x14ac:dyDescent="0.2">
      <c r="A62">
        <v>-4.4000000000000004</v>
      </c>
      <c r="C62">
        <v>-0.309506</v>
      </c>
      <c r="D62">
        <v>3.0241000000000001E-2</v>
      </c>
      <c r="E62">
        <v>-9.7106999999999999E-2</v>
      </c>
      <c r="F62">
        <v>10</v>
      </c>
      <c r="G62">
        <v>2.3400000000000001E-2</v>
      </c>
    </row>
    <row r="63" spans="1:7" x14ac:dyDescent="0.2">
      <c r="A63">
        <v>-4.3</v>
      </c>
      <c r="C63">
        <v>-0.30250500000000002</v>
      </c>
      <c r="D63">
        <v>2.9937999999999999E-2</v>
      </c>
      <c r="E63">
        <v>-9.4916E-2</v>
      </c>
      <c r="F63">
        <v>10</v>
      </c>
      <c r="G63">
        <v>2.3400000000000001E-2</v>
      </c>
    </row>
    <row r="64" spans="1:7" x14ac:dyDescent="0.2">
      <c r="A64">
        <v>-4.2</v>
      </c>
      <c r="C64">
        <v>-0.29550199999999999</v>
      </c>
      <c r="D64">
        <v>2.9642000000000002E-2</v>
      </c>
      <c r="E64">
        <v>-9.2723E-2</v>
      </c>
      <c r="F64">
        <v>10</v>
      </c>
      <c r="G64">
        <v>2.3400000000000001E-2</v>
      </c>
    </row>
    <row r="65" spans="1:7" x14ac:dyDescent="0.2">
      <c r="A65">
        <v>-4.0999999999999996</v>
      </c>
      <c r="C65">
        <v>-0.288497</v>
      </c>
      <c r="D65">
        <v>2.9350999999999999E-2</v>
      </c>
      <c r="E65">
        <v>-9.0529999999999999E-2</v>
      </c>
      <c r="F65">
        <v>10</v>
      </c>
      <c r="G65">
        <v>2.3400000000000001E-2</v>
      </c>
    </row>
    <row r="66" spans="1:7" x14ac:dyDescent="0.2">
      <c r="A66">
        <v>-4</v>
      </c>
      <c r="C66">
        <v>-0.28148899999999999</v>
      </c>
      <c r="D66">
        <v>2.9066999999999999E-2</v>
      </c>
      <c r="E66">
        <v>-8.8335999999999998E-2</v>
      </c>
      <c r="F66">
        <v>10</v>
      </c>
      <c r="G66">
        <v>2.3400000000000001E-2</v>
      </c>
    </row>
    <row r="67" spans="1:7" x14ac:dyDescent="0.2">
      <c r="A67">
        <v>-3.9</v>
      </c>
      <c r="C67">
        <v>-0.27447899999999997</v>
      </c>
      <c r="D67">
        <v>2.8791000000000001E-2</v>
      </c>
      <c r="E67">
        <v>-8.6140999999999995E-2</v>
      </c>
      <c r="F67">
        <v>10</v>
      </c>
      <c r="G67">
        <v>2.3400000000000001E-2</v>
      </c>
    </row>
    <row r="68" spans="1:7" x14ac:dyDescent="0.2">
      <c r="A68">
        <v>-3.8</v>
      </c>
      <c r="C68">
        <v>-0.26746799999999998</v>
      </c>
      <c r="D68">
        <v>2.8524000000000001E-2</v>
      </c>
      <c r="E68">
        <v>-8.3944000000000005E-2</v>
      </c>
      <c r="F68">
        <v>10</v>
      </c>
      <c r="G68">
        <v>2.3400000000000001E-2</v>
      </c>
    </row>
    <row r="69" spans="1:7" x14ac:dyDescent="0.2">
      <c r="A69">
        <v>-3.7</v>
      </c>
      <c r="C69">
        <v>-0.26045400000000002</v>
      </c>
      <c r="D69">
        <v>2.8264000000000001E-2</v>
      </c>
      <c r="E69">
        <v>-8.1747E-2</v>
      </c>
      <c r="F69">
        <v>10</v>
      </c>
      <c r="G69">
        <v>2.3400000000000001E-2</v>
      </c>
    </row>
    <row r="70" spans="1:7" x14ac:dyDescent="0.2">
      <c r="A70">
        <v>-3.6</v>
      </c>
      <c r="C70">
        <v>-0.253438</v>
      </c>
      <c r="D70">
        <v>2.8008999999999999E-2</v>
      </c>
      <c r="E70">
        <v>-7.9548999999999995E-2</v>
      </c>
      <c r="F70">
        <v>10</v>
      </c>
      <c r="G70">
        <v>2.3400000000000001E-2</v>
      </c>
    </row>
    <row r="71" spans="1:7" x14ac:dyDescent="0.2">
      <c r="A71">
        <v>-3.5</v>
      </c>
      <c r="C71">
        <v>-0.24642</v>
      </c>
      <c r="D71">
        <v>2.776E-2</v>
      </c>
      <c r="E71">
        <v>-7.7350000000000002E-2</v>
      </c>
      <c r="F71">
        <v>10</v>
      </c>
      <c r="G71">
        <v>2.3400000000000001E-2</v>
      </c>
    </row>
    <row r="72" spans="1:7" x14ac:dyDescent="0.2">
      <c r="A72">
        <v>-3.4</v>
      </c>
      <c r="C72">
        <v>-0.239401</v>
      </c>
      <c r="D72">
        <v>2.7517E-2</v>
      </c>
      <c r="E72">
        <v>-7.5149999999999995E-2</v>
      </c>
      <c r="F72">
        <v>10</v>
      </c>
      <c r="G72">
        <v>2.3400000000000001E-2</v>
      </c>
    </row>
    <row r="73" spans="1:7" x14ac:dyDescent="0.2">
      <c r="A73">
        <v>-3.3</v>
      </c>
      <c r="C73">
        <v>-0.232379</v>
      </c>
      <c r="D73">
        <v>2.7279000000000001E-2</v>
      </c>
      <c r="E73">
        <v>-7.2949E-2</v>
      </c>
      <c r="F73">
        <v>10</v>
      </c>
      <c r="G73">
        <v>2.3400000000000001E-2</v>
      </c>
    </row>
    <row r="74" spans="1:7" x14ac:dyDescent="0.2">
      <c r="A74">
        <v>-3.2</v>
      </c>
      <c r="C74">
        <v>-0.225356</v>
      </c>
      <c r="D74">
        <v>2.7043000000000001E-2</v>
      </c>
      <c r="E74">
        <v>-7.0747000000000004E-2</v>
      </c>
      <c r="F74">
        <v>10</v>
      </c>
      <c r="G74">
        <v>2.3400000000000001E-2</v>
      </c>
    </row>
    <row r="75" spans="1:7" x14ac:dyDescent="0.2">
      <c r="A75">
        <v>-3.1</v>
      </c>
      <c r="C75">
        <v>-0.218331</v>
      </c>
      <c r="D75">
        <v>2.6811000000000001E-2</v>
      </c>
      <c r="E75">
        <v>-6.8543999999999994E-2</v>
      </c>
      <c r="F75">
        <v>10</v>
      </c>
      <c r="G75">
        <v>2.3400000000000001E-2</v>
      </c>
    </row>
    <row r="76" spans="1:7" x14ac:dyDescent="0.2">
      <c r="A76">
        <v>-3</v>
      </c>
      <c r="C76">
        <v>-0.21130399999999999</v>
      </c>
      <c r="D76">
        <v>2.6584E-2</v>
      </c>
      <c r="E76">
        <v>-6.6339999999999996E-2</v>
      </c>
      <c r="F76">
        <v>10</v>
      </c>
      <c r="G76">
        <v>2.3400000000000001E-2</v>
      </c>
    </row>
    <row r="77" spans="1:7" x14ac:dyDescent="0.2">
      <c r="A77">
        <v>-2.9</v>
      </c>
      <c r="C77">
        <v>-0.20427600000000001</v>
      </c>
      <c r="D77">
        <v>2.6363999999999999E-2</v>
      </c>
      <c r="E77">
        <v>-6.4135999999999999E-2</v>
      </c>
      <c r="F77">
        <v>10</v>
      </c>
      <c r="G77">
        <v>2.3400000000000001E-2</v>
      </c>
    </row>
    <row r="78" spans="1:7" x14ac:dyDescent="0.2">
      <c r="A78">
        <v>-2.8</v>
      </c>
      <c r="C78">
        <v>-0.197246</v>
      </c>
      <c r="D78">
        <v>2.6151000000000001E-2</v>
      </c>
      <c r="E78">
        <v>-6.1931E-2</v>
      </c>
      <c r="F78">
        <v>10</v>
      </c>
      <c r="G78">
        <v>2.3400000000000001E-2</v>
      </c>
    </row>
    <row r="79" spans="1:7" x14ac:dyDescent="0.2">
      <c r="A79">
        <v>-2.7</v>
      </c>
      <c r="C79">
        <v>-0.190215</v>
      </c>
      <c r="D79">
        <v>2.5943000000000001E-2</v>
      </c>
      <c r="E79">
        <v>-5.9725E-2</v>
      </c>
      <c r="F79">
        <v>10</v>
      </c>
      <c r="G79">
        <v>2.3400000000000001E-2</v>
      </c>
    </row>
    <row r="80" spans="1:7" x14ac:dyDescent="0.2">
      <c r="A80">
        <v>-2.6</v>
      </c>
      <c r="C80">
        <v>-0.18318200000000001</v>
      </c>
      <c r="D80">
        <v>2.5742000000000001E-2</v>
      </c>
      <c r="E80">
        <v>-5.7519000000000001E-2</v>
      </c>
      <c r="F80">
        <v>10</v>
      </c>
      <c r="G80">
        <v>2.3400000000000001E-2</v>
      </c>
    </row>
    <row r="81" spans="1:7" x14ac:dyDescent="0.2">
      <c r="A81">
        <v>-2.5</v>
      </c>
      <c r="C81">
        <v>-0.176148</v>
      </c>
      <c r="D81">
        <v>2.5548000000000001E-2</v>
      </c>
      <c r="E81">
        <v>-5.5312E-2</v>
      </c>
      <c r="F81">
        <v>10</v>
      </c>
      <c r="G81">
        <v>2.3400000000000001E-2</v>
      </c>
    </row>
    <row r="82" spans="1:7" x14ac:dyDescent="0.2">
      <c r="A82">
        <v>-2.4</v>
      </c>
      <c r="C82">
        <v>-0.16911300000000001</v>
      </c>
      <c r="D82">
        <v>2.5361000000000002E-2</v>
      </c>
      <c r="E82">
        <v>-5.3103999999999998E-2</v>
      </c>
      <c r="F82">
        <v>10</v>
      </c>
      <c r="G82">
        <v>2.3400000000000001E-2</v>
      </c>
    </row>
    <row r="83" spans="1:7" x14ac:dyDescent="0.2">
      <c r="A83">
        <v>-2.2999999999999998</v>
      </c>
      <c r="C83">
        <v>-0.162076</v>
      </c>
      <c r="D83">
        <v>2.5180000000000001E-2</v>
      </c>
      <c r="E83">
        <v>-5.0895999999999997E-2</v>
      </c>
      <c r="F83">
        <v>10</v>
      </c>
      <c r="G83">
        <v>2.3400000000000001E-2</v>
      </c>
    </row>
    <row r="84" spans="1:7" x14ac:dyDescent="0.2">
      <c r="A84">
        <v>-2.2000000000000002</v>
      </c>
      <c r="C84">
        <v>-0.15503800000000001</v>
      </c>
      <c r="D84">
        <v>2.5007000000000001E-2</v>
      </c>
      <c r="E84">
        <v>-4.8687000000000001E-2</v>
      </c>
      <c r="F84">
        <v>10</v>
      </c>
      <c r="G84">
        <v>2.3400000000000001E-2</v>
      </c>
    </row>
    <row r="85" spans="1:7" x14ac:dyDescent="0.2">
      <c r="A85">
        <v>-2.1</v>
      </c>
      <c r="C85">
        <v>-0.14799899999999999</v>
      </c>
      <c r="D85">
        <v>2.4841999999999999E-2</v>
      </c>
      <c r="E85">
        <v>-4.6477999999999998E-2</v>
      </c>
      <c r="F85">
        <v>10</v>
      </c>
      <c r="G85">
        <v>2.3400000000000001E-2</v>
      </c>
    </row>
    <row r="86" spans="1:7" x14ac:dyDescent="0.2">
      <c r="A86">
        <v>-2</v>
      </c>
      <c r="C86">
        <v>-0.140959</v>
      </c>
      <c r="D86">
        <v>2.4684999999999999E-2</v>
      </c>
      <c r="E86">
        <v>-4.4268000000000002E-2</v>
      </c>
      <c r="F86">
        <v>10</v>
      </c>
      <c r="G86">
        <v>2.3400000000000001E-2</v>
      </c>
    </row>
    <row r="87" spans="1:7" x14ac:dyDescent="0.2">
      <c r="A87">
        <v>-1.9</v>
      </c>
      <c r="C87">
        <v>-0.13391800000000001</v>
      </c>
      <c r="D87">
        <v>2.4545000000000001E-2</v>
      </c>
      <c r="E87">
        <v>-4.2057999999999998E-2</v>
      </c>
      <c r="F87">
        <v>10</v>
      </c>
      <c r="G87">
        <v>2.3400000000000001E-2</v>
      </c>
    </row>
    <row r="88" spans="1:7" x14ac:dyDescent="0.2">
      <c r="A88">
        <v>-1.8</v>
      </c>
      <c r="C88">
        <v>-0.12687499999999999</v>
      </c>
      <c r="D88">
        <v>2.4416E-2</v>
      </c>
      <c r="E88">
        <v>-3.9847E-2</v>
      </c>
      <c r="F88">
        <v>10</v>
      </c>
      <c r="G88">
        <v>2.3400000000000001E-2</v>
      </c>
    </row>
    <row r="89" spans="1:7" x14ac:dyDescent="0.2">
      <c r="A89">
        <v>-1.7</v>
      </c>
      <c r="C89">
        <v>-0.11983199999999999</v>
      </c>
      <c r="D89">
        <v>2.4294E-2</v>
      </c>
      <c r="E89">
        <v>-3.7636000000000003E-2</v>
      </c>
      <c r="F89">
        <v>10</v>
      </c>
      <c r="G89">
        <v>2.3400000000000001E-2</v>
      </c>
    </row>
    <row r="90" spans="1:7" x14ac:dyDescent="0.2">
      <c r="A90">
        <v>-1.6</v>
      </c>
      <c r="C90">
        <v>-0.112788</v>
      </c>
      <c r="D90">
        <v>2.4178999999999999E-2</v>
      </c>
      <c r="E90">
        <v>-3.5423999999999997E-2</v>
      </c>
      <c r="F90">
        <v>10</v>
      </c>
      <c r="G90">
        <v>2.3400000000000001E-2</v>
      </c>
    </row>
    <row r="91" spans="1:7" x14ac:dyDescent="0.2">
      <c r="A91">
        <v>-1.5</v>
      </c>
      <c r="C91">
        <v>-0.105743</v>
      </c>
      <c r="D91">
        <v>2.4070000000000001E-2</v>
      </c>
      <c r="E91">
        <v>-3.3211999999999998E-2</v>
      </c>
      <c r="F91">
        <v>10</v>
      </c>
      <c r="G91">
        <v>2.3400000000000001E-2</v>
      </c>
    </row>
    <row r="92" spans="1:7" x14ac:dyDescent="0.2">
      <c r="A92">
        <v>-1.4</v>
      </c>
      <c r="C92">
        <v>-9.8696999999999993E-2</v>
      </c>
      <c r="D92">
        <v>2.3968E-2</v>
      </c>
      <c r="E92">
        <v>-3.1E-2</v>
      </c>
      <c r="F92">
        <v>10</v>
      </c>
      <c r="G92">
        <v>2.3400000000000001E-2</v>
      </c>
    </row>
    <row r="93" spans="1:7" x14ac:dyDescent="0.2">
      <c r="A93">
        <v>-1.3</v>
      </c>
      <c r="C93">
        <v>-9.1649999999999995E-2</v>
      </c>
      <c r="D93">
        <v>2.3872999999999998E-2</v>
      </c>
      <c r="E93">
        <v>-2.8787E-2</v>
      </c>
      <c r="F93">
        <v>10</v>
      </c>
      <c r="G93">
        <v>2.3400000000000001E-2</v>
      </c>
    </row>
    <row r="94" spans="1:7" x14ac:dyDescent="0.2">
      <c r="A94">
        <v>-1.2</v>
      </c>
      <c r="C94">
        <v>-8.4602999999999998E-2</v>
      </c>
      <c r="D94">
        <v>2.3791E-2</v>
      </c>
      <c r="E94">
        <v>-2.6574E-2</v>
      </c>
      <c r="F94">
        <v>10</v>
      </c>
      <c r="G94">
        <v>2.3400000000000001E-2</v>
      </c>
    </row>
    <row r="95" spans="1:7" x14ac:dyDescent="0.2">
      <c r="A95">
        <v>-1.1000000000000001</v>
      </c>
      <c r="C95">
        <v>-7.7554999999999999E-2</v>
      </c>
      <c r="D95">
        <v>2.3713999999999999E-2</v>
      </c>
      <c r="E95">
        <v>-2.436E-2</v>
      </c>
      <c r="F95">
        <v>10</v>
      </c>
      <c r="G95">
        <v>2.3400000000000001E-2</v>
      </c>
    </row>
    <row r="96" spans="1:7" x14ac:dyDescent="0.2">
      <c r="A96">
        <v>-1</v>
      </c>
      <c r="C96">
        <v>-7.0505999999999999E-2</v>
      </c>
      <c r="D96">
        <v>2.3643999999999998E-2</v>
      </c>
      <c r="E96">
        <v>-2.2147E-2</v>
      </c>
      <c r="F96">
        <v>10</v>
      </c>
      <c r="G96">
        <v>2.3400000000000001E-2</v>
      </c>
    </row>
    <row r="97" spans="1:7" x14ac:dyDescent="0.2">
      <c r="A97">
        <v>-0.9</v>
      </c>
      <c r="C97">
        <v>-6.3457E-2</v>
      </c>
      <c r="D97">
        <v>2.3581000000000001E-2</v>
      </c>
      <c r="E97">
        <v>-1.9932999999999999E-2</v>
      </c>
      <c r="F97">
        <v>10</v>
      </c>
      <c r="G97">
        <v>2.3400000000000001E-2</v>
      </c>
    </row>
    <row r="98" spans="1:7" x14ac:dyDescent="0.2">
      <c r="A98">
        <v>-0.8</v>
      </c>
      <c r="C98">
        <v>-5.6408E-2</v>
      </c>
      <c r="D98">
        <v>2.3522999999999999E-2</v>
      </c>
      <c r="E98">
        <v>-1.7718999999999999E-2</v>
      </c>
      <c r="F98">
        <v>10</v>
      </c>
      <c r="G98">
        <v>2.3400000000000001E-2</v>
      </c>
    </row>
    <row r="99" spans="1:7" x14ac:dyDescent="0.2">
      <c r="A99">
        <v>-0.7</v>
      </c>
      <c r="C99">
        <v>-4.9357999999999999E-2</v>
      </c>
      <c r="D99">
        <v>2.3472E-2</v>
      </c>
      <c r="E99">
        <v>-1.5504E-2</v>
      </c>
      <c r="F99">
        <v>10</v>
      </c>
      <c r="G99">
        <v>2.3400000000000001E-2</v>
      </c>
    </row>
    <row r="100" spans="1:7" x14ac:dyDescent="0.2">
      <c r="A100">
        <v>-0.6</v>
      </c>
      <c r="C100">
        <v>-4.2306999999999997E-2</v>
      </c>
      <c r="D100">
        <v>2.3429999999999999E-2</v>
      </c>
      <c r="E100">
        <v>-1.329E-2</v>
      </c>
      <c r="F100">
        <v>10</v>
      </c>
      <c r="G100">
        <v>2.3400000000000001E-2</v>
      </c>
    </row>
    <row r="101" spans="1:7" x14ac:dyDescent="0.2">
      <c r="A101">
        <v>-0.5</v>
      </c>
      <c r="C101">
        <v>-3.5256999999999997E-2</v>
      </c>
      <c r="D101">
        <v>2.3396E-2</v>
      </c>
      <c r="E101">
        <v>-1.1075E-2</v>
      </c>
      <c r="F101">
        <v>10</v>
      </c>
      <c r="G101">
        <v>2.3400000000000001E-2</v>
      </c>
    </row>
    <row r="102" spans="1:7" x14ac:dyDescent="0.2">
      <c r="A102">
        <v>-0.4</v>
      </c>
      <c r="C102">
        <v>-2.8205999999999998E-2</v>
      </c>
      <c r="D102">
        <v>2.3369000000000001E-2</v>
      </c>
      <c r="E102">
        <v>-8.8599999999999998E-3</v>
      </c>
      <c r="F102">
        <v>10</v>
      </c>
      <c r="G102">
        <v>2.3400000000000001E-2</v>
      </c>
    </row>
    <row r="103" spans="1:7" x14ac:dyDescent="0.2">
      <c r="A103">
        <v>-0.3</v>
      </c>
      <c r="C103">
        <v>-2.1153999999999999E-2</v>
      </c>
      <c r="D103">
        <v>2.3347E-2</v>
      </c>
      <c r="E103">
        <v>-6.6449999999999999E-3</v>
      </c>
      <c r="F103">
        <v>10</v>
      </c>
      <c r="G103">
        <v>2.3400000000000001E-2</v>
      </c>
    </row>
    <row r="104" spans="1:7" x14ac:dyDescent="0.2">
      <c r="A104">
        <v>-0.2</v>
      </c>
      <c r="C104">
        <v>-1.4102999999999999E-2</v>
      </c>
      <c r="D104">
        <v>2.3331999999999999E-2</v>
      </c>
      <c r="E104">
        <v>-4.4299999999999999E-3</v>
      </c>
      <c r="F104">
        <v>10</v>
      </c>
      <c r="G104">
        <v>2.3400000000000001E-2</v>
      </c>
    </row>
    <row r="105" spans="1:7" x14ac:dyDescent="0.2">
      <c r="A105">
        <v>-0.1</v>
      </c>
      <c r="C105">
        <v>-7.0520000000000001E-3</v>
      </c>
      <c r="D105">
        <v>2.3323E-2</v>
      </c>
      <c r="E105">
        <v>-2.215E-3</v>
      </c>
      <c r="F105">
        <v>10</v>
      </c>
      <c r="G105">
        <v>2.3400000000000001E-2</v>
      </c>
    </row>
    <row r="106" spans="1:7" x14ac:dyDescent="0.2">
      <c r="A106">
        <v>0</v>
      </c>
      <c r="C106">
        <v>0</v>
      </c>
      <c r="D106">
        <v>2.332E-2</v>
      </c>
      <c r="E106">
        <v>0</v>
      </c>
      <c r="F106">
        <v>10</v>
      </c>
      <c r="G106">
        <v>0</v>
      </c>
    </row>
    <row r="107" spans="1:7" x14ac:dyDescent="0.2">
      <c r="A107">
        <v>0.1</v>
      </c>
      <c r="C107">
        <v>7.0520000000000001E-3</v>
      </c>
      <c r="D107">
        <v>2.3323E-2</v>
      </c>
      <c r="E107">
        <v>2.215E-3</v>
      </c>
      <c r="F107">
        <v>10</v>
      </c>
      <c r="G107">
        <v>2.3400000000000001E-2</v>
      </c>
    </row>
    <row r="108" spans="1:7" x14ac:dyDescent="0.2">
      <c r="A108">
        <v>0.2</v>
      </c>
      <c r="C108">
        <v>1.4102999999999999E-2</v>
      </c>
      <c r="D108">
        <v>2.3331999999999999E-2</v>
      </c>
      <c r="E108">
        <v>4.4299999999999999E-3</v>
      </c>
      <c r="F108">
        <v>10</v>
      </c>
      <c r="G108">
        <v>2.3400000000000001E-2</v>
      </c>
    </row>
    <row r="109" spans="1:7" x14ac:dyDescent="0.2">
      <c r="A109">
        <v>0.3</v>
      </c>
      <c r="C109">
        <v>2.1153999999999999E-2</v>
      </c>
      <c r="D109">
        <v>2.3347E-2</v>
      </c>
      <c r="E109">
        <v>6.6449999999999999E-3</v>
      </c>
      <c r="F109">
        <v>10</v>
      </c>
      <c r="G109">
        <v>2.3400000000000001E-2</v>
      </c>
    </row>
    <row r="110" spans="1:7" x14ac:dyDescent="0.2">
      <c r="A110">
        <v>0.4</v>
      </c>
      <c r="C110">
        <v>2.8205999999999998E-2</v>
      </c>
      <c r="D110">
        <v>2.3369000000000001E-2</v>
      </c>
      <c r="E110">
        <v>8.8599999999999998E-3</v>
      </c>
      <c r="F110">
        <v>10</v>
      </c>
      <c r="G110">
        <v>2.3400000000000001E-2</v>
      </c>
    </row>
    <row r="111" spans="1:7" x14ac:dyDescent="0.2">
      <c r="A111">
        <v>0.5</v>
      </c>
      <c r="C111">
        <v>3.5256999999999997E-2</v>
      </c>
      <c r="D111">
        <v>2.3396E-2</v>
      </c>
      <c r="E111">
        <v>1.1075E-2</v>
      </c>
      <c r="F111">
        <v>10</v>
      </c>
      <c r="G111">
        <v>2.3400000000000001E-2</v>
      </c>
    </row>
    <row r="112" spans="1:7" x14ac:dyDescent="0.2">
      <c r="A112">
        <v>0.6</v>
      </c>
      <c r="C112">
        <v>4.2306999999999997E-2</v>
      </c>
      <c r="D112">
        <v>2.3429999999999999E-2</v>
      </c>
      <c r="E112">
        <v>1.329E-2</v>
      </c>
      <c r="F112">
        <v>10</v>
      </c>
      <c r="G112">
        <v>2.3400000000000001E-2</v>
      </c>
    </row>
    <row r="113" spans="1:7" x14ac:dyDescent="0.2">
      <c r="A113">
        <v>0.7</v>
      </c>
      <c r="C113">
        <v>4.9357999999999999E-2</v>
      </c>
      <c r="D113">
        <v>2.3472E-2</v>
      </c>
      <c r="E113">
        <v>1.5504E-2</v>
      </c>
      <c r="F113">
        <v>10</v>
      </c>
      <c r="G113">
        <v>2.3400000000000001E-2</v>
      </c>
    </row>
    <row r="114" spans="1:7" x14ac:dyDescent="0.2">
      <c r="A114">
        <v>0.8</v>
      </c>
      <c r="C114">
        <v>5.6408E-2</v>
      </c>
      <c r="D114">
        <v>2.3522999999999999E-2</v>
      </c>
      <c r="E114">
        <v>1.7718999999999999E-2</v>
      </c>
      <c r="F114">
        <v>10</v>
      </c>
      <c r="G114">
        <v>2.3400000000000001E-2</v>
      </c>
    </row>
    <row r="115" spans="1:7" x14ac:dyDescent="0.2">
      <c r="A115">
        <v>0.9</v>
      </c>
      <c r="C115">
        <v>6.3457E-2</v>
      </c>
      <c r="D115">
        <v>2.358E-2</v>
      </c>
      <c r="E115">
        <v>1.9932999999999999E-2</v>
      </c>
      <c r="F115">
        <v>10</v>
      </c>
      <c r="G115">
        <v>2.3400000000000001E-2</v>
      </c>
    </row>
    <row r="116" spans="1:7" x14ac:dyDescent="0.2">
      <c r="A116">
        <v>1</v>
      </c>
      <c r="C116">
        <v>7.0505999999999999E-2</v>
      </c>
      <c r="D116">
        <v>2.3643999999999998E-2</v>
      </c>
      <c r="E116">
        <v>2.2147E-2</v>
      </c>
      <c r="F116">
        <v>10</v>
      </c>
      <c r="G116">
        <v>2.3400000000000001E-2</v>
      </c>
    </row>
    <row r="117" spans="1:7" x14ac:dyDescent="0.2">
      <c r="A117">
        <v>1.1000000000000001</v>
      </c>
      <c r="C117">
        <v>7.7554999999999999E-2</v>
      </c>
      <c r="D117">
        <v>2.3713999999999999E-2</v>
      </c>
      <c r="E117">
        <v>2.436E-2</v>
      </c>
      <c r="F117">
        <v>10</v>
      </c>
      <c r="G117">
        <v>2.3400000000000001E-2</v>
      </c>
    </row>
    <row r="118" spans="1:7" x14ac:dyDescent="0.2">
      <c r="A118">
        <v>1.2</v>
      </c>
      <c r="C118">
        <v>8.4602999999999998E-2</v>
      </c>
      <c r="D118">
        <v>2.3791E-2</v>
      </c>
      <c r="E118">
        <v>2.6574E-2</v>
      </c>
      <c r="F118">
        <v>10</v>
      </c>
      <c r="G118">
        <v>2.3400000000000001E-2</v>
      </c>
    </row>
    <row r="119" spans="1:7" x14ac:dyDescent="0.2">
      <c r="A119">
        <v>1.3</v>
      </c>
      <c r="C119">
        <v>9.1649999999999995E-2</v>
      </c>
      <c r="D119">
        <v>2.3872999999999998E-2</v>
      </c>
      <c r="E119">
        <v>2.8787E-2</v>
      </c>
      <c r="F119">
        <v>10</v>
      </c>
      <c r="G119">
        <v>2.3400000000000001E-2</v>
      </c>
    </row>
    <row r="120" spans="1:7" x14ac:dyDescent="0.2">
      <c r="A120">
        <v>1.4</v>
      </c>
      <c r="C120">
        <v>9.8696999999999993E-2</v>
      </c>
      <c r="D120">
        <v>2.3968E-2</v>
      </c>
      <c r="E120">
        <v>3.1E-2</v>
      </c>
      <c r="F120">
        <v>10</v>
      </c>
      <c r="G120">
        <v>2.3400000000000001E-2</v>
      </c>
    </row>
    <row r="121" spans="1:7" x14ac:dyDescent="0.2">
      <c r="A121">
        <v>1.5</v>
      </c>
      <c r="C121">
        <v>0.105743</v>
      </c>
      <c r="D121">
        <v>2.4070000000000001E-2</v>
      </c>
      <c r="E121">
        <v>3.3211999999999998E-2</v>
      </c>
      <c r="F121">
        <v>10</v>
      </c>
      <c r="G121">
        <v>2.3400000000000001E-2</v>
      </c>
    </row>
    <row r="122" spans="1:7" x14ac:dyDescent="0.2">
      <c r="A122">
        <v>1.6</v>
      </c>
      <c r="C122">
        <v>0.112788</v>
      </c>
      <c r="D122">
        <v>2.4178999999999999E-2</v>
      </c>
      <c r="E122">
        <v>3.5423999999999997E-2</v>
      </c>
      <c r="F122">
        <v>10</v>
      </c>
      <c r="G122">
        <v>2.3400000000000001E-2</v>
      </c>
    </row>
    <row r="123" spans="1:7" x14ac:dyDescent="0.2">
      <c r="A123">
        <v>1.7</v>
      </c>
      <c r="C123">
        <v>0.11983199999999999</v>
      </c>
      <c r="D123">
        <v>2.4294E-2</v>
      </c>
      <c r="E123">
        <v>3.7636000000000003E-2</v>
      </c>
      <c r="F123">
        <v>10</v>
      </c>
      <c r="G123">
        <v>2.3400000000000001E-2</v>
      </c>
    </row>
    <row r="124" spans="1:7" x14ac:dyDescent="0.2">
      <c r="A124">
        <v>1.8</v>
      </c>
      <c r="C124">
        <v>0.12687499999999999</v>
      </c>
      <c r="D124">
        <v>2.4416E-2</v>
      </c>
      <c r="E124">
        <v>3.9847E-2</v>
      </c>
      <c r="F124">
        <v>10</v>
      </c>
      <c r="G124">
        <v>2.3400000000000001E-2</v>
      </c>
    </row>
    <row r="125" spans="1:7" x14ac:dyDescent="0.2">
      <c r="A125">
        <v>1.9</v>
      </c>
      <c r="C125">
        <v>0.13391800000000001</v>
      </c>
      <c r="D125">
        <v>2.4545000000000001E-2</v>
      </c>
      <c r="E125">
        <v>4.2057999999999998E-2</v>
      </c>
      <c r="F125">
        <v>10</v>
      </c>
      <c r="G125">
        <v>2.3400000000000001E-2</v>
      </c>
    </row>
    <row r="126" spans="1:7" x14ac:dyDescent="0.2">
      <c r="A126">
        <v>2</v>
      </c>
      <c r="C126">
        <v>0.140959</v>
      </c>
      <c r="D126">
        <v>2.4684999999999999E-2</v>
      </c>
      <c r="E126">
        <v>4.4268000000000002E-2</v>
      </c>
      <c r="F126">
        <v>10</v>
      </c>
      <c r="G126">
        <v>2.3400000000000001E-2</v>
      </c>
    </row>
    <row r="127" spans="1:7" x14ac:dyDescent="0.2">
      <c r="A127">
        <v>2.1</v>
      </c>
      <c r="C127">
        <v>0.14799899999999999</v>
      </c>
      <c r="D127">
        <v>2.4840999999999998E-2</v>
      </c>
      <c r="E127">
        <v>4.6477999999999998E-2</v>
      </c>
      <c r="F127">
        <v>10</v>
      </c>
      <c r="G127">
        <v>2.3400000000000001E-2</v>
      </c>
    </row>
    <row r="128" spans="1:7" x14ac:dyDescent="0.2">
      <c r="A128">
        <v>2.2000000000000002</v>
      </c>
      <c r="C128">
        <v>0.15503800000000001</v>
      </c>
      <c r="D128">
        <v>2.5007000000000001E-2</v>
      </c>
      <c r="E128">
        <v>4.8687000000000001E-2</v>
      </c>
      <c r="F128">
        <v>10</v>
      </c>
      <c r="G128">
        <v>2.3400000000000001E-2</v>
      </c>
    </row>
    <row r="129" spans="1:7" x14ac:dyDescent="0.2">
      <c r="A129">
        <v>2.2999999999999998</v>
      </c>
      <c r="C129">
        <v>0.162076</v>
      </c>
      <c r="D129">
        <v>2.5180000000000001E-2</v>
      </c>
      <c r="E129">
        <v>5.0895999999999997E-2</v>
      </c>
      <c r="F129">
        <v>10</v>
      </c>
      <c r="G129">
        <v>2.3400000000000001E-2</v>
      </c>
    </row>
    <row r="130" spans="1:7" x14ac:dyDescent="0.2">
      <c r="A130">
        <v>2.4</v>
      </c>
      <c r="C130">
        <v>0.16911300000000001</v>
      </c>
      <c r="D130">
        <v>2.5360000000000001E-2</v>
      </c>
      <c r="E130">
        <v>5.3103999999999998E-2</v>
      </c>
      <c r="F130">
        <v>10</v>
      </c>
      <c r="G130">
        <v>2.3400000000000001E-2</v>
      </c>
    </row>
    <row r="131" spans="1:7" x14ac:dyDescent="0.2">
      <c r="A131">
        <v>2.5</v>
      </c>
      <c r="C131">
        <v>0.176148</v>
      </c>
      <c r="D131">
        <v>2.5548000000000001E-2</v>
      </c>
      <c r="E131">
        <v>5.5312E-2</v>
      </c>
      <c r="F131">
        <v>10</v>
      </c>
      <c r="G131">
        <v>2.3400000000000001E-2</v>
      </c>
    </row>
    <row r="132" spans="1:7" x14ac:dyDescent="0.2">
      <c r="A132">
        <v>2.6</v>
      </c>
      <c r="C132">
        <v>0.18318200000000001</v>
      </c>
      <c r="D132">
        <v>2.5742000000000001E-2</v>
      </c>
      <c r="E132">
        <v>5.7519000000000001E-2</v>
      </c>
      <c r="F132">
        <v>10</v>
      </c>
      <c r="G132">
        <v>2.3400000000000001E-2</v>
      </c>
    </row>
    <row r="133" spans="1:7" x14ac:dyDescent="0.2">
      <c r="A133">
        <v>2.7</v>
      </c>
      <c r="C133">
        <v>0.190215</v>
      </c>
      <c r="D133">
        <v>2.5943000000000001E-2</v>
      </c>
      <c r="E133">
        <v>5.9725E-2</v>
      </c>
      <c r="F133">
        <v>10</v>
      </c>
      <c r="G133">
        <v>2.3400000000000001E-2</v>
      </c>
    </row>
    <row r="134" spans="1:7" x14ac:dyDescent="0.2">
      <c r="A134">
        <v>2.8</v>
      </c>
      <c r="C134">
        <v>0.197246</v>
      </c>
      <c r="D134">
        <v>2.615E-2</v>
      </c>
      <c r="E134">
        <v>6.1931E-2</v>
      </c>
      <c r="F134">
        <v>10</v>
      </c>
      <c r="G134">
        <v>2.3400000000000001E-2</v>
      </c>
    </row>
    <row r="135" spans="1:7" x14ac:dyDescent="0.2">
      <c r="A135">
        <v>2.9</v>
      </c>
      <c r="C135">
        <v>0.20427600000000001</v>
      </c>
      <c r="D135">
        <v>2.6363999999999999E-2</v>
      </c>
      <c r="E135">
        <v>6.4135999999999999E-2</v>
      </c>
      <c r="F135">
        <v>10</v>
      </c>
      <c r="G135">
        <v>2.3400000000000001E-2</v>
      </c>
    </row>
    <row r="136" spans="1:7" x14ac:dyDescent="0.2">
      <c r="A136">
        <v>3</v>
      </c>
      <c r="C136">
        <v>0.21130399999999999</v>
      </c>
      <c r="D136">
        <v>2.6584E-2</v>
      </c>
      <c r="E136">
        <v>6.6339999999999996E-2</v>
      </c>
      <c r="F136">
        <v>10</v>
      </c>
      <c r="G136">
        <v>2.3400000000000001E-2</v>
      </c>
    </row>
    <row r="137" spans="1:7" x14ac:dyDescent="0.2">
      <c r="A137">
        <v>3.1</v>
      </c>
      <c r="C137">
        <v>0.218331</v>
      </c>
      <c r="D137">
        <v>2.681E-2</v>
      </c>
      <c r="E137">
        <v>6.8543999999999994E-2</v>
      </c>
      <c r="F137">
        <v>10</v>
      </c>
      <c r="G137">
        <v>2.3400000000000001E-2</v>
      </c>
    </row>
    <row r="138" spans="1:7" x14ac:dyDescent="0.2">
      <c r="A138">
        <v>3.2</v>
      </c>
      <c r="C138">
        <v>0.225356</v>
      </c>
      <c r="D138">
        <v>2.7043000000000001E-2</v>
      </c>
      <c r="E138">
        <v>7.0747000000000004E-2</v>
      </c>
      <c r="F138">
        <v>10</v>
      </c>
      <c r="G138">
        <v>2.3400000000000001E-2</v>
      </c>
    </row>
    <row r="139" spans="1:7" x14ac:dyDescent="0.2">
      <c r="A139">
        <v>3.3</v>
      </c>
      <c r="C139">
        <v>0.232379</v>
      </c>
      <c r="D139">
        <v>2.7278E-2</v>
      </c>
      <c r="E139">
        <v>7.2949E-2</v>
      </c>
      <c r="F139">
        <v>10</v>
      </c>
      <c r="G139">
        <v>2.3400000000000001E-2</v>
      </c>
    </row>
    <row r="140" spans="1:7" x14ac:dyDescent="0.2">
      <c r="A140">
        <v>3.4</v>
      </c>
      <c r="C140">
        <v>0.239401</v>
      </c>
      <c r="D140">
        <v>2.7517E-2</v>
      </c>
      <c r="E140">
        <v>7.5149999999999995E-2</v>
      </c>
      <c r="F140">
        <v>10</v>
      </c>
      <c r="G140">
        <v>2.3400000000000001E-2</v>
      </c>
    </row>
    <row r="141" spans="1:7" x14ac:dyDescent="0.2">
      <c r="A141">
        <v>3.5</v>
      </c>
      <c r="C141">
        <v>0.24642</v>
      </c>
      <c r="D141">
        <v>2.776E-2</v>
      </c>
      <c r="E141">
        <v>7.7350000000000002E-2</v>
      </c>
      <c r="F141">
        <v>10</v>
      </c>
      <c r="G141">
        <v>2.3400000000000001E-2</v>
      </c>
    </row>
    <row r="142" spans="1:7" x14ac:dyDescent="0.2">
      <c r="A142">
        <v>3.6</v>
      </c>
      <c r="C142">
        <v>0.253438</v>
      </c>
      <c r="D142">
        <v>2.8008999999999999E-2</v>
      </c>
      <c r="E142">
        <v>7.9548999999999995E-2</v>
      </c>
      <c r="F142">
        <v>10</v>
      </c>
      <c r="G142">
        <v>2.3400000000000001E-2</v>
      </c>
    </row>
    <row r="143" spans="1:7" x14ac:dyDescent="0.2">
      <c r="A143">
        <v>3.7</v>
      </c>
      <c r="C143">
        <v>0.26045400000000002</v>
      </c>
      <c r="D143">
        <v>2.8263E-2</v>
      </c>
      <c r="E143">
        <v>8.1747E-2</v>
      </c>
      <c r="F143">
        <v>10</v>
      </c>
      <c r="G143">
        <v>2.3400000000000001E-2</v>
      </c>
    </row>
    <row r="144" spans="1:7" x14ac:dyDescent="0.2">
      <c r="A144">
        <v>3.8</v>
      </c>
      <c r="C144">
        <v>0.26746799999999998</v>
      </c>
      <c r="D144">
        <v>2.8523E-2</v>
      </c>
      <c r="E144">
        <v>8.3944000000000005E-2</v>
      </c>
      <c r="F144">
        <v>10</v>
      </c>
      <c r="G144">
        <v>2.3400000000000001E-2</v>
      </c>
    </row>
    <row r="145" spans="1:7" x14ac:dyDescent="0.2">
      <c r="A145">
        <v>3.9</v>
      </c>
      <c r="C145">
        <v>0.27447899999999997</v>
      </c>
      <c r="D145">
        <v>2.879E-2</v>
      </c>
      <c r="E145">
        <v>8.6139999999999994E-2</v>
      </c>
      <c r="F145">
        <v>10</v>
      </c>
      <c r="G145">
        <v>2.3400000000000001E-2</v>
      </c>
    </row>
    <row r="146" spans="1:7" x14ac:dyDescent="0.2">
      <c r="A146">
        <v>4</v>
      </c>
      <c r="C146">
        <v>0.28148899999999999</v>
      </c>
      <c r="D146">
        <v>2.9066999999999999E-2</v>
      </c>
      <c r="E146">
        <v>8.8335999999999998E-2</v>
      </c>
      <c r="F146">
        <v>10</v>
      </c>
      <c r="G146">
        <v>2.3400000000000001E-2</v>
      </c>
    </row>
    <row r="147" spans="1:7" x14ac:dyDescent="0.2">
      <c r="A147">
        <v>4.0999999999999996</v>
      </c>
      <c r="C147">
        <v>0.288497</v>
      </c>
      <c r="D147">
        <v>2.9350999999999999E-2</v>
      </c>
      <c r="E147">
        <v>9.0529999999999999E-2</v>
      </c>
      <c r="F147">
        <v>10</v>
      </c>
      <c r="G147">
        <v>2.3400000000000001E-2</v>
      </c>
    </row>
    <row r="148" spans="1:7" x14ac:dyDescent="0.2">
      <c r="A148">
        <v>4.2</v>
      </c>
      <c r="C148">
        <v>0.29550199999999999</v>
      </c>
      <c r="D148">
        <v>2.9641000000000001E-2</v>
      </c>
      <c r="E148">
        <v>9.2723E-2</v>
      </c>
      <c r="F148">
        <v>10</v>
      </c>
      <c r="G148">
        <v>2.3400000000000001E-2</v>
      </c>
    </row>
    <row r="149" spans="1:7" x14ac:dyDescent="0.2">
      <c r="A149">
        <v>4.3</v>
      </c>
      <c r="C149">
        <v>0.30250500000000002</v>
      </c>
      <c r="D149">
        <v>2.9937999999999999E-2</v>
      </c>
      <c r="E149">
        <v>9.4916E-2</v>
      </c>
      <c r="F149">
        <v>10</v>
      </c>
      <c r="G149">
        <v>2.3400000000000001E-2</v>
      </c>
    </row>
    <row r="150" spans="1:7" x14ac:dyDescent="0.2">
      <c r="A150">
        <v>4.4000000000000004</v>
      </c>
      <c r="C150">
        <v>0.309506</v>
      </c>
      <c r="D150">
        <v>3.0241000000000001E-2</v>
      </c>
      <c r="E150">
        <v>9.7106999999999999E-2</v>
      </c>
      <c r="F150">
        <v>10</v>
      </c>
      <c r="G150">
        <v>2.3400000000000001E-2</v>
      </c>
    </row>
    <row r="151" spans="1:7" x14ac:dyDescent="0.2">
      <c r="A151">
        <v>4.5</v>
      </c>
      <c r="C151">
        <v>0.31650499999999998</v>
      </c>
      <c r="D151">
        <v>3.0550999999999998E-2</v>
      </c>
      <c r="E151">
        <v>9.9296999999999996E-2</v>
      </c>
      <c r="F151">
        <v>10</v>
      </c>
      <c r="G151">
        <v>2.3400000000000001E-2</v>
      </c>
    </row>
    <row r="152" spans="1:7" x14ac:dyDescent="0.2">
      <c r="A152">
        <v>4.5999999999999996</v>
      </c>
      <c r="C152">
        <v>0.32350099999999998</v>
      </c>
      <c r="D152">
        <v>3.0890999999999998E-2</v>
      </c>
      <c r="E152">
        <v>0.10148600000000001</v>
      </c>
      <c r="F152">
        <v>10</v>
      </c>
      <c r="G152">
        <v>2.35E-2</v>
      </c>
    </row>
    <row r="153" spans="1:7" x14ac:dyDescent="0.2">
      <c r="A153">
        <v>4.7</v>
      </c>
      <c r="C153">
        <v>0.33049499999999998</v>
      </c>
      <c r="D153">
        <v>3.1254999999999998E-2</v>
      </c>
      <c r="E153">
        <v>0.103675</v>
      </c>
      <c r="F153">
        <v>10</v>
      </c>
      <c r="G153">
        <v>2.35E-2</v>
      </c>
    </row>
    <row r="154" spans="1:7" x14ac:dyDescent="0.2">
      <c r="A154">
        <v>4.8</v>
      </c>
      <c r="C154">
        <v>0.33748600000000001</v>
      </c>
      <c r="D154">
        <v>3.1632E-2</v>
      </c>
      <c r="E154">
        <v>0.105863</v>
      </c>
      <c r="F154">
        <v>10</v>
      </c>
      <c r="G154">
        <v>2.35E-2</v>
      </c>
    </row>
    <row r="155" spans="1:7" x14ac:dyDescent="0.2">
      <c r="A155">
        <v>4.9000000000000004</v>
      </c>
      <c r="C155">
        <v>0.344474</v>
      </c>
      <c r="D155">
        <v>3.202E-2</v>
      </c>
      <c r="E155">
        <v>0.10804900000000001</v>
      </c>
      <c r="F155">
        <v>10</v>
      </c>
      <c r="G155">
        <v>2.35E-2</v>
      </c>
    </row>
    <row r="156" spans="1:7" x14ac:dyDescent="0.2">
      <c r="A156">
        <v>5</v>
      </c>
      <c r="C156">
        <v>0.35145999999999999</v>
      </c>
      <c r="D156">
        <v>3.2417000000000001E-2</v>
      </c>
      <c r="E156">
        <v>0.110235</v>
      </c>
      <c r="F156">
        <v>10</v>
      </c>
      <c r="G156">
        <v>2.35E-2</v>
      </c>
    </row>
    <row r="157" spans="1:7" x14ac:dyDescent="0.2">
      <c r="A157">
        <v>5.0999999999999996</v>
      </c>
      <c r="C157">
        <v>0.35844399999999998</v>
      </c>
      <c r="D157">
        <v>3.2822999999999998E-2</v>
      </c>
      <c r="E157">
        <v>0.11241900000000001</v>
      </c>
      <c r="F157">
        <v>10</v>
      </c>
      <c r="G157">
        <v>2.35E-2</v>
      </c>
    </row>
    <row r="158" spans="1:7" x14ac:dyDescent="0.2">
      <c r="A158">
        <v>5.2</v>
      </c>
      <c r="C158">
        <v>0.36542400000000003</v>
      </c>
      <c r="D158">
        <v>3.3221000000000001E-2</v>
      </c>
      <c r="E158">
        <v>0.114602</v>
      </c>
      <c r="F158">
        <v>10</v>
      </c>
      <c r="G158">
        <v>2.35E-2</v>
      </c>
    </row>
    <row r="159" spans="1:7" x14ac:dyDescent="0.2">
      <c r="A159">
        <v>5.3</v>
      </c>
      <c r="C159">
        <v>0.37240200000000001</v>
      </c>
      <c r="D159">
        <v>3.3612000000000003E-2</v>
      </c>
      <c r="E159">
        <v>0.116783</v>
      </c>
      <c r="F159">
        <v>10</v>
      </c>
      <c r="G159">
        <v>2.35E-2</v>
      </c>
    </row>
    <row r="160" spans="1:7" x14ac:dyDescent="0.2">
      <c r="A160">
        <v>5.4</v>
      </c>
      <c r="C160">
        <v>0.37937700000000002</v>
      </c>
      <c r="D160">
        <v>3.4007000000000003E-2</v>
      </c>
      <c r="E160">
        <v>0.118963</v>
      </c>
      <c r="F160">
        <v>10</v>
      </c>
      <c r="G160">
        <v>2.35E-2</v>
      </c>
    </row>
    <row r="161" spans="1:7" x14ac:dyDescent="0.2">
      <c r="A161">
        <v>5.5</v>
      </c>
      <c r="C161">
        <v>0.386349</v>
      </c>
      <c r="D161">
        <v>3.4404999999999998E-2</v>
      </c>
      <c r="E161">
        <v>0.121141</v>
      </c>
      <c r="F161">
        <v>10</v>
      </c>
      <c r="G161">
        <v>2.35E-2</v>
      </c>
    </row>
    <row r="162" spans="1:7" x14ac:dyDescent="0.2">
      <c r="A162">
        <v>5.6</v>
      </c>
      <c r="C162">
        <v>0.39331899999999997</v>
      </c>
      <c r="D162">
        <v>3.4806999999999998E-2</v>
      </c>
      <c r="E162">
        <v>0.123318</v>
      </c>
      <c r="F162">
        <v>10</v>
      </c>
      <c r="G162">
        <v>2.35E-2</v>
      </c>
    </row>
    <row r="163" spans="1:7" x14ac:dyDescent="0.2">
      <c r="A163">
        <v>5.7</v>
      </c>
      <c r="C163">
        <v>0.400285</v>
      </c>
      <c r="D163">
        <v>3.5215000000000003E-2</v>
      </c>
      <c r="E163">
        <v>0.12549299999999999</v>
      </c>
      <c r="F163">
        <v>10</v>
      </c>
      <c r="G163">
        <v>2.35E-2</v>
      </c>
    </row>
    <row r="164" spans="1:7" x14ac:dyDescent="0.2">
      <c r="A164">
        <v>5.8</v>
      </c>
      <c r="C164">
        <v>0.407248</v>
      </c>
      <c r="D164">
        <v>3.5628E-2</v>
      </c>
      <c r="E164">
        <v>0.127667</v>
      </c>
      <c r="F164">
        <v>10</v>
      </c>
      <c r="G164">
        <v>2.35E-2</v>
      </c>
    </row>
    <row r="165" spans="1:7" x14ac:dyDescent="0.2">
      <c r="A165">
        <v>5.9</v>
      </c>
      <c r="C165">
        <v>0.41420800000000002</v>
      </c>
      <c r="D165">
        <v>3.6047000000000003E-2</v>
      </c>
      <c r="E165">
        <v>0.12983900000000001</v>
      </c>
      <c r="F165">
        <v>10</v>
      </c>
      <c r="G165">
        <v>2.35E-2</v>
      </c>
    </row>
    <row r="166" spans="1:7" x14ac:dyDescent="0.2">
      <c r="A166">
        <v>6</v>
      </c>
      <c r="C166">
        <v>0.42116500000000001</v>
      </c>
      <c r="D166">
        <v>3.6471999999999997E-2</v>
      </c>
      <c r="E166">
        <v>0.13200999999999999</v>
      </c>
      <c r="F166">
        <v>10</v>
      </c>
      <c r="G166">
        <v>2.35E-2</v>
      </c>
    </row>
    <row r="167" spans="1:7" x14ac:dyDescent="0.2">
      <c r="A167">
        <v>6.1</v>
      </c>
      <c r="C167">
        <v>0.42811900000000003</v>
      </c>
      <c r="D167">
        <v>3.6901999999999997E-2</v>
      </c>
      <c r="E167">
        <v>0.13417899999999999</v>
      </c>
      <c r="F167">
        <v>10</v>
      </c>
      <c r="G167">
        <v>2.35E-2</v>
      </c>
    </row>
    <row r="168" spans="1:7" x14ac:dyDescent="0.2">
      <c r="A168">
        <v>6.2</v>
      </c>
      <c r="C168">
        <v>0.43507000000000001</v>
      </c>
      <c r="D168">
        <v>3.7338000000000003E-2</v>
      </c>
      <c r="E168">
        <v>0.136347</v>
      </c>
      <c r="F168">
        <v>10</v>
      </c>
      <c r="G168">
        <v>2.35E-2</v>
      </c>
    </row>
    <row r="169" spans="1:7" x14ac:dyDescent="0.2">
      <c r="A169">
        <v>6.3</v>
      </c>
      <c r="C169">
        <v>0.44201699999999999</v>
      </c>
      <c r="D169">
        <v>3.7780000000000001E-2</v>
      </c>
      <c r="E169">
        <v>0.138513</v>
      </c>
      <c r="F169">
        <v>10</v>
      </c>
      <c r="G169">
        <v>2.35E-2</v>
      </c>
    </row>
    <row r="170" spans="1:7" x14ac:dyDescent="0.2">
      <c r="A170">
        <v>6.4</v>
      </c>
      <c r="C170">
        <v>0.448961</v>
      </c>
      <c r="D170">
        <v>3.8228999999999999E-2</v>
      </c>
      <c r="E170">
        <v>0.140678</v>
      </c>
      <c r="F170">
        <v>10</v>
      </c>
      <c r="G170">
        <v>2.35E-2</v>
      </c>
    </row>
    <row r="171" spans="1:7" x14ac:dyDescent="0.2">
      <c r="A171">
        <v>6.5</v>
      </c>
      <c r="C171">
        <v>0.45590199999999997</v>
      </c>
      <c r="D171">
        <v>3.8712999999999997E-2</v>
      </c>
      <c r="E171">
        <v>0.142842</v>
      </c>
      <c r="F171">
        <v>10</v>
      </c>
      <c r="G171">
        <v>2.35E-2</v>
      </c>
    </row>
    <row r="172" spans="1:7" x14ac:dyDescent="0.2">
      <c r="A172">
        <v>6.6</v>
      </c>
      <c r="C172">
        <v>0.462839</v>
      </c>
      <c r="D172">
        <v>3.9215E-2</v>
      </c>
      <c r="E172">
        <v>0.145005</v>
      </c>
      <c r="F172">
        <v>10</v>
      </c>
      <c r="G172">
        <v>2.35E-2</v>
      </c>
    </row>
    <row r="173" spans="1:7" x14ac:dyDescent="0.2">
      <c r="A173">
        <v>6.7</v>
      </c>
      <c r="C173">
        <v>0.46977200000000002</v>
      </c>
      <c r="D173">
        <v>3.9729E-2</v>
      </c>
      <c r="E173">
        <v>0.14716599999999999</v>
      </c>
      <c r="F173">
        <v>10</v>
      </c>
      <c r="G173">
        <v>2.35E-2</v>
      </c>
    </row>
    <row r="174" spans="1:7" x14ac:dyDescent="0.2">
      <c r="A174">
        <v>6.8</v>
      </c>
      <c r="C174">
        <v>0.47670200000000001</v>
      </c>
      <c r="D174">
        <v>4.0252000000000003E-2</v>
      </c>
      <c r="E174">
        <v>0.14932599999999999</v>
      </c>
      <c r="F174">
        <v>10</v>
      </c>
      <c r="G174">
        <v>2.35E-2</v>
      </c>
    </row>
    <row r="175" spans="1:7" x14ac:dyDescent="0.2">
      <c r="A175">
        <v>6.9</v>
      </c>
      <c r="C175">
        <v>0.48362899999999998</v>
      </c>
      <c r="D175">
        <v>4.0785000000000002E-2</v>
      </c>
      <c r="E175">
        <v>0.15148400000000001</v>
      </c>
      <c r="F175">
        <v>10</v>
      </c>
      <c r="G175">
        <v>2.35E-2</v>
      </c>
    </row>
    <row r="176" spans="1:7" x14ac:dyDescent="0.2">
      <c r="A176">
        <v>7</v>
      </c>
      <c r="C176">
        <v>0.49055199999999999</v>
      </c>
      <c r="D176">
        <v>4.1327000000000003E-2</v>
      </c>
      <c r="E176">
        <v>0.153641</v>
      </c>
      <c r="F176">
        <v>10</v>
      </c>
      <c r="G176">
        <v>2.35E-2</v>
      </c>
    </row>
    <row r="177" spans="1:7" x14ac:dyDescent="0.2">
      <c r="A177">
        <v>7.1</v>
      </c>
      <c r="C177">
        <v>0.497471</v>
      </c>
      <c r="D177">
        <v>4.1875999999999997E-2</v>
      </c>
      <c r="E177">
        <v>0.15579599999999999</v>
      </c>
      <c r="F177">
        <v>10</v>
      </c>
      <c r="G177">
        <v>2.35E-2</v>
      </c>
    </row>
    <row r="178" spans="1:7" x14ac:dyDescent="0.2">
      <c r="A178">
        <v>7.2</v>
      </c>
      <c r="C178">
        <v>0.504386</v>
      </c>
      <c r="D178">
        <v>4.2433999999999999E-2</v>
      </c>
      <c r="E178">
        <v>0.15794900000000001</v>
      </c>
      <c r="F178">
        <v>10</v>
      </c>
      <c r="G178">
        <v>2.35E-2</v>
      </c>
    </row>
    <row r="179" spans="1:7" x14ac:dyDescent="0.2">
      <c r="A179">
        <v>7.3</v>
      </c>
      <c r="C179">
        <v>0.51129800000000003</v>
      </c>
      <c r="D179">
        <v>4.2998000000000001E-2</v>
      </c>
      <c r="E179">
        <v>0.16010099999999999</v>
      </c>
      <c r="F179">
        <v>10</v>
      </c>
      <c r="G179">
        <v>2.35E-2</v>
      </c>
    </row>
    <row r="180" spans="1:7" x14ac:dyDescent="0.2">
      <c r="A180">
        <v>7.4</v>
      </c>
      <c r="C180">
        <v>0.51820600000000006</v>
      </c>
      <c r="D180">
        <v>4.3569999999999998E-2</v>
      </c>
      <c r="E180">
        <v>0.16225100000000001</v>
      </c>
      <c r="F180">
        <v>10</v>
      </c>
      <c r="G180">
        <v>2.35E-2</v>
      </c>
    </row>
    <row r="181" spans="1:7" x14ac:dyDescent="0.2">
      <c r="A181">
        <v>7.5</v>
      </c>
      <c r="C181">
        <v>0.52510999999999997</v>
      </c>
      <c r="D181">
        <v>4.4149000000000001E-2</v>
      </c>
      <c r="E181">
        <v>0.16439899999999999</v>
      </c>
      <c r="F181">
        <v>10</v>
      </c>
      <c r="G181">
        <v>2.35E-2</v>
      </c>
    </row>
    <row r="182" spans="1:7" x14ac:dyDescent="0.2">
      <c r="A182">
        <v>7.6</v>
      </c>
      <c r="C182">
        <v>0.53200999999999998</v>
      </c>
      <c r="D182">
        <v>4.4731E-2</v>
      </c>
      <c r="E182">
        <v>0.166545</v>
      </c>
      <c r="F182">
        <v>10</v>
      </c>
      <c r="G182">
        <v>2.35E-2</v>
      </c>
    </row>
    <row r="183" spans="1:7" x14ac:dyDescent="0.2">
      <c r="A183">
        <v>7.7</v>
      </c>
      <c r="C183">
        <v>0.53890499999999997</v>
      </c>
      <c r="D183">
        <v>4.5304999999999998E-2</v>
      </c>
      <c r="E183">
        <v>0.16868900000000001</v>
      </c>
      <c r="F183">
        <v>10</v>
      </c>
      <c r="G183">
        <v>2.35E-2</v>
      </c>
    </row>
    <row r="184" spans="1:7" x14ac:dyDescent="0.2">
      <c r="A184">
        <v>7.8</v>
      </c>
      <c r="C184">
        <v>0.54579699999999998</v>
      </c>
      <c r="D184">
        <v>4.5879999999999997E-2</v>
      </c>
      <c r="E184">
        <v>0.17083000000000001</v>
      </c>
      <c r="F184">
        <v>10</v>
      </c>
      <c r="G184">
        <v>2.35E-2</v>
      </c>
    </row>
    <row r="185" spans="1:7" x14ac:dyDescent="0.2">
      <c r="A185">
        <v>7.9</v>
      </c>
      <c r="C185">
        <v>0.55268499999999998</v>
      </c>
      <c r="D185">
        <v>4.6459E-2</v>
      </c>
      <c r="E185">
        <v>0.17297000000000001</v>
      </c>
      <c r="F185">
        <v>10</v>
      </c>
      <c r="G185">
        <v>2.35E-2</v>
      </c>
    </row>
    <row r="186" spans="1:7" x14ac:dyDescent="0.2">
      <c r="A186">
        <v>8</v>
      </c>
      <c r="C186">
        <v>0.55956899999999998</v>
      </c>
      <c r="D186">
        <v>4.7042E-2</v>
      </c>
      <c r="E186">
        <v>0.17510700000000001</v>
      </c>
      <c r="F186">
        <v>10</v>
      </c>
      <c r="G186">
        <v>2.35E-2</v>
      </c>
    </row>
    <row r="187" spans="1:7" x14ac:dyDescent="0.2">
      <c r="A187">
        <v>8.1</v>
      </c>
      <c r="C187">
        <v>0.56644799999999995</v>
      </c>
      <c r="D187">
        <v>4.7628999999999998E-2</v>
      </c>
      <c r="E187">
        <v>0.17724300000000001</v>
      </c>
      <c r="F187">
        <v>10</v>
      </c>
      <c r="G187">
        <v>2.35E-2</v>
      </c>
    </row>
    <row r="188" spans="1:7" x14ac:dyDescent="0.2">
      <c r="A188">
        <v>8.1999999999999993</v>
      </c>
      <c r="C188">
        <v>0.57332300000000003</v>
      </c>
      <c r="D188">
        <v>4.8221E-2</v>
      </c>
      <c r="E188">
        <v>0.17937600000000001</v>
      </c>
      <c r="F188">
        <v>10</v>
      </c>
      <c r="G188">
        <v>2.35E-2</v>
      </c>
    </row>
    <row r="189" spans="1:7" x14ac:dyDescent="0.2">
      <c r="A189">
        <v>8.3000000000000007</v>
      </c>
      <c r="C189">
        <v>0.58019399999999999</v>
      </c>
      <c r="D189">
        <v>4.8826000000000001E-2</v>
      </c>
      <c r="E189">
        <v>0.181508</v>
      </c>
      <c r="F189">
        <v>10</v>
      </c>
      <c r="G189">
        <v>2.35E-2</v>
      </c>
    </row>
    <row r="190" spans="1:7" x14ac:dyDescent="0.2">
      <c r="A190">
        <v>8.4</v>
      </c>
      <c r="C190">
        <v>0.58706000000000003</v>
      </c>
      <c r="D190">
        <v>4.9438000000000003E-2</v>
      </c>
      <c r="E190">
        <v>0.18363699999999999</v>
      </c>
      <c r="F190">
        <v>10</v>
      </c>
      <c r="G190">
        <v>2.35E-2</v>
      </c>
    </row>
    <row r="191" spans="1:7" x14ac:dyDescent="0.2">
      <c r="A191">
        <v>8.5</v>
      </c>
      <c r="C191">
        <v>0.59392199999999995</v>
      </c>
      <c r="D191">
        <v>5.0057999999999998E-2</v>
      </c>
      <c r="E191">
        <v>0.18576500000000001</v>
      </c>
      <c r="F191">
        <v>10</v>
      </c>
      <c r="G191">
        <v>2.35E-2</v>
      </c>
    </row>
    <row r="192" spans="1:7" x14ac:dyDescent="0.2">
      <c r="A192">
        <v>8.6</v>
      </c>
      <c r="C192">
        <v>0.60077999999999998</v>
      </c>
      <c r="D192">
        <v>5.0682999999999999E-2</v>
      </c>
      <c r="E192">
        <v>0.18789</v>
      </c>
      <c r="F192">
        <v>10</v>
      </c>
      <c r="G192">
        <v>2.35E-2</v>
      </c>
    </row>
    <row r="193" spans="1:7" x14ac:dyDescent="0.2">
      <c r="A193">
        <v>8.6999999999999993</v>
      </c>
      <c r="C193">
        <v>0.60763299999999998</v>
      </c>
      <c r="D193">
        <v>5.1313999999999999E-2</v>
      </c>
      <c r="E193">
        <v>0.19001399999999999</v>
      </c>
      <c r="F193">
        <v>10</v>
      </c>
      <c r="G193">
        <v>2.35E-2</v>
      </c>
    </row>
    <row r="194" spans="1:7" x14ac:dyDescent="0.2">
      <c r="A194">
        <v>8.8000000000000007</v>
      </c>
      <c r="C194">
        <v>0.61448100000000005</v>
      </c>
      <c r="D194">
        <v>5.1957000000000003E-2</v>
      </c>
      <c r="E194">
        <v>0.192135</v>
      </c>
      <c r="F194">
        <v>10</v>
      </c>
      <c r="G194">
        <v>2.3599999999999999E-2</v>
      </c>
    </row>
    <row r="195" spans="1:7" x14ac:dyDescent="0.2">
      <c r="A195">
        <v>8.9</v>
      </c>
      <c r="C195">
        <v>0.62132500000000002</v>
      </c>
      <c r="D195">
        <v>5.2651000000000003E-2</v>
      </c>
      <c r="E195">
        <v>0.19425700000000001</v>
      </c>
      <c r="F195">
        <v>10</v>
      </c>
      <c r="G195">
        <v>2.3599999999999999E-2</v>
      </c>
    </row>
    <row r="196" spans="1:7" x14ac:dyDescent="0.2">
      <c r="A196">
        <v>9</v>
      </c>
      <c r="C196">
        <v>0.62816499999999997</v>
      </c>
      <c r="D196">
        <v>5.3372000000000003E-2</v>
      </c>
      <c r="E196">
        <v>0.196377</v>
      </c>
      <c r="F196">
        <v>10</v>
      </c>
      <c r="G196">
        <v>2.3599999999999999E-2</v>
      </c>
    </row>
    <row r="197" spans="1:7" x14ac:dyDescent="0.2">
      <c r="A197">
        <v>9.1</v>
      </c>
      <c r="C197">
        <v>0.63499899999999998</v>
      </c>
      <c r="D197">
        <v>5.4108999999999997E-2</v>
      </c>
      <c r="E197">
        <v>0.19849600000000001</v>
      </c>
      <c r="F197">
        <v>10</v>
      </c>
      <c r="G197">
        <v>2.3599999999999999E-2</v>
      </c>
    </row>
    <row r="198" spans="1:7" x14ac:dyDescent="0.2">
      <c r="A198">
        <v>9.1999999999999993</v>
      </c>
      <c r="C198">
        <v>0.64182899999999998</v>
      </c>
      <c r="D198">
        <v>5.4857999999999997E-2</v>
      </c>
      <c r="E198">
        <v>0.20061300000000001</v>
      </c>
      <c r="F198">
        <v>10</v>
      </c>
      <c r="G198">
        <v>2.3599999999999999E-2</v>
      </c>
    </row>
    <row r="199" spans="1:7" x14ac:dyDescent="0.2">
      <c r="A199">
        <v>9.3000000000000007</v>
      </c>
      <c r="C199">
        <v>0.64865399999999995</v>
      </c>
      <c r="D199">
        <v>5.5619000000000002E-2</v>
      </c>
      <c r="E199">
        <v>0.20272699999999999</v>
      </c>
      <c r="F199">
        <v>10</v>
      </c>
      <c r="G199">
        <v>2.3599999999999999E-2</v>
      </c>
    </row>
    <row r="200" spans="1:7" x14ac:dyDescent="0.2">
      <c r="A200">
        <v>9.4</v>
      </c>
      <c r="C200">
        <v>0.655474</v>
      </c>
      <c r="D200">
        <v>5.6390000000000003E-2</v>
      </c>
      <c r="E200">
        <v>0.20483999999999999</v>
      </c>
      <c r="F200">
        <v>10</v>
      </c>
      <c r="G200">
        <v>2.3599999999999999E-2</v>
      </c>
    </row>
    <row r="201" spans="1:7" x14ac:dyDescent="0.2">
      <c r="A201">
        <v>9.5</v>
      </c>
      <c r="C201">
        <v>0.66228900000000002</v>
      </c>
      <c r="D201">
        <v>5.7169999999999999E-2</v>
      </c>
      <c r="E201">
        <v>0.206951</v>
      </c>
      <c r="F201">
        <v>10</v>
      </c>
      <c r="G201">
        <v>2.3599999999999999E-2</v>
      </c>
    </row>
    <row r="202" spans="1:7" x14ac:dyDescent="0.2">
      <c r="A202">
        <v>9.6</v>
      </c>
      <c r="C202">
        <v>0.66910000000000003</v>
      </c>
      <c r="D202">
        <v>5.7959999999999998E-2</v>
      </c>
      <c r="E202">
        <v>0.20906</v>
      </c>
      <c r="F202">
        <v>10</v>
      </c>
      <c r="G202">
        <v>2.3599999999999999E-2</v>
      </c>
    </row>
    <row r="203" spans="1:7" x14ac:dyDescent="0.2">
      <c r="A203">
        <v>9.6999999999999993</v>
      </c>
      <c r="C203">
        <v>0.67590499999999998</v>
      </c>
      <c r="D203">
        <v>5.8758999999999999E-2</v>
      </c>
      <c r="E203">
        <v>0.21116699999999999</v>
      </c>
      <c r="F203">
        <v>10</v>
      </c>
      <c r="G203">
        <v>2.3599999999999999E-2</v>
      </c>
    </row>
    <row r="204" spans="1:7" x14ac:dyDescent="0.2">
      <c r="A204">
        <v>9.8000000000000007</v>
      </c>
      <c r="C204">
        <v>0.68270500000000001</v>
      </c>
      <c r="D204">
        <v>5.9563999999999999E-2</v>
      </c>
      <c r="E204">
        <v>0.21327099999999999</v>
      </c>
      <c r="F204">
        <v>10</v>
      </c>
      <c r="G204">
        <v>2.3599999999999999E-2</v>
      </c>
    </row>
    <row r="205" spans="1:7" x14ac:dyDescent="0.2">
      <c r="A205">
        <v>9.9</v>
      </c>
      <c r="C205">
        <v>0.6895</v>
      </c>
      <c r="D205">
        <v>6.0365000000000002E-2</v>
      </c>
      <c r="E205">
        <v>0.21537300000000001</v>
      </c>
      <c r="F205">
        <v>10</v>
      </c>
      <c r="G205">
        <v>2.3599999999999999E-2</v>
      </c>
    </row>
    <row r="206" spans="1:7" x14ac:dyDescent="0.2">
      <c r="A206">
        <v>10</v>
      </c>
      <c r="C206">
        <v>0.69628999999999996</v>
      </c>
      <c r="D206">
        <v>6.1157999999999997E-2</v>
      </c>
      <c r="E206">
        <v>0.217471</v>
      </c>
      <c r="F206">
        <v>10</v>
      </c>
      <c r="G206">
        <v>2.3599999999999999E-2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PythonExport</vt:lpstr>
      <vt:lpstr>Totals</vt:lpstr>
      <vt:lpstr>AC Parameters</vt:lpstr>
      <vt:lpstr>TrimCalculation_Dwing_DHStab</vt:lpstr>
      <vt:lpstr>D_VStab</vt:lpstr>
      <vt:lpstr>D_Fuselage</vt:lpstr>
      <vt:lpstr>WingXFLR5</vt:lpstr>
      <vt:lpstr>HStabXFLR5</vt:lpstr>
      <vt:lpstr>HStabXFLR5!T1_VLM2_10mps_CREATeVHStab</vt:lpstr>
      <vt:lpstr>WingXFLR5!T2_VLM2_1_78kg_0_035xcg_tailless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2023-10-24T18:56:25Z</dcterms:modified>
</cp:coreProperties>
</file>